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Q:\7727 &amp; 7737 Ameren\_Reporting\2025\CPAS and AAIG Workbook\Final (2026-04-30)\"/>
    </mc:Choice>
  </mc:AlternateContent>
  <xr:revisionPtr revIDLastSave="0" documentId="13_ncr:1_{217C690B-37A3-442D-A143-703B6CC3D275}" xr6:coauthVersionLast="47" xr6:coauthVersionMax="47" xr10:uidLastSave="{00000000-0000-0000-0000-000000000000}"/>
  <bookViews>
    <workbookView xWindow="-24120" yWindow="-120" windowWidth="24240" windowHeight="13740" tabRatio="863" firstSheet="10" activeTab="11" xr2:uid="{AE120E78-32B2-4914-BC89-CDF1EEB97593}"/>
  </bookViews>
  <sheets>
    <sheet name="File Info" sheetId="21" r:id="rId1"/>
    <sheet name="Reference and Notes &gt;&gt;" sheetId="38" r:id="rId2"/>
    <sheet name="Notes" sheetId="23" r:id="rId3"/>
    <sheet name="Reference Values" sheetId="22" r:id="rId4"/>
    <sheet name="Modified Goals (Plan 5)" sheetId="25" r:id="rId5"/>
    <sheet name="Modified Goals (Plan 6)" sheetId="105" r:id="rId6"/>
    <sheet name="Modified Goals (Plan 7)" sheetId="214" r:id="rId7"/>
    <sheet name="(b-25) Conversions" sheetId="48" r:id="rId8"/>
    <sheet name="Electrification" sheetId="148" r:id="rId9"/>
    <sheet name="Results &gt;&gt;" sheetId="37" r:id="rId10"/>
    <sheet name="Goal Attainment" sheetId="39" r:id="rId11"/>
    <sheet name="Portfolio CPAS" sheetId="10" r:id="rId12"/>
    <sheet name="Residential Program CPAS" sheetId="50" r:id="rId13"/>
    <sheet name="Business Program CPAS" sheetId="210" r:id="rId14"/>
    <sheet name="VO Program CPAS" sheetId="127" r:id="rId15"/>
    <sheet name="(b-25) Conversion CPAS" sheetId="203" r:id="rId16"/>
    <sheet name="Initiative-Level Results &gt;&gt;" sheetId="176" r:id="rId17"/>
    <sheet name="Retail Products" sheetId="177" r:id="rId18"/>
    <sheet name="Income Qualified" sheetId="75" r:id="rId19"/>
    <sheet name="Multifamily" sheetId="130" r:id="rId20"/>
    <sheet name="Market Rate Single Family" sheetId="178" r:id="rId21"/>
    <sheet name="Kits" sheetId="120" r:id="rId22"/>
    <sheet name="Res NPSO" sheetId="102" r:id="rId23"/>
    <sheet name="Res (b-25) Conversions" sheetId="231" r:id="rId24"/>
    <sheet name="Standard" sheetId="179" r:id="rId25"/>
    <sheet name="Custom" sheetId="139" r:id="rId26"/>
    <sheet name="Retro-Commissioning" sheetId="185" r:id="rId27"/>
    <sheet name="Streetlighting" sheetId="114" r:id="rId28"/>
    <sheet name="Small Business" sheetId="183" r:id="rId29"/>
    <sheet name="Midstream" sheetId="184" r:id="rId30"/>
    <sheet name="Carryover" sheetId="117" r:id="rId31"/>
    <sheet name="Bus (b-25) Conversions" sheetId="243" r:id="rId32"/>
    <sheet name="Channel-Level Results &gt;&gt;" sheetId="24" r:id="rId33"/>
    <sheet name="RP - IQ" sheetId="53" r:id="rId34"/>
    <sheet name="RP - MR" sheetId="201" r:id="rId35"/>
    <sheet name="IQ - SF" sheetId="133" r:id="rId36"/>
    <sheet name="IQ - CAA" sheetId="134" r:id="rId37"/>
    <sheet name="IQ - Joint Utility" sheetId="174" r:id="rId38"/>
    <sheet name="IQ - Smart Savers" sheetId="122" r:id="rId39"/>
    <sheet name="IQ - MHAS" sheetId="173" r:id="rId40"/>
    <sheet name="IQ - Accessibility" sheetId="232" r:id="rId41"/>
    <sheet name="IQ - Healthier Homes" sheetId="216" r:id="rId42"/>
    <sheet name="IQ - Electrification" sheetId="213" r:id="rId43"/>
    <sheet name="MF - Income Qualified" sheetId="142" r:id="rId44"/>
    <sheet name="MF - Market Rate" sheetId="144" r:id="rId45"/>
    <sheet name="MF - Public Housing" sheetId="143" r:id="rId46"/>
    <sheet name="MRSF - Midstream HVAC" sheetId="129" r:id="rId47"/>
    <sheet name="MRSF - Midstream HVAC ME" sheetId="217" r:id="rId48"/>
    <sheet name="MRSF - Home Efficiency" sheetId="121" r:id="rId49"/>
    <sheet name="Kits - School Kits" sheetId="138" r:id="rId50"/>
    <sheet name="Kits - JU School" sheetId="205" r:id="rId51"/>
    <sheet name="Kits - High School Innovation" sheetId="145" r:id="rId52"/>
    <sheet name="Kits - JU High School Innov." sheetId="233" r:id="rId53"/>
    <sheet name="Kits - IQ Community Kits" sheetId="146" r:id="rId54"/>
    <sheet name="Kits - HEIQ Comm. Engag. Kit" sheetId="212" r:id="rId55"/>
    <sheet name="Kits - Mobile Homes" sheetId="190" r:id="rId56"/>
    <sheet name="RP - IQ (b-25)" sheetId="202" r:id="rId57"/>
    <sheet name="IQ - SF (b-25)" sheetId="192" r:id="rId58"/>
    <sheet name="IQ - CAA (b-25)" sheetId="219" r:id="rId59"/>
    <sheet name="IQ - SS (b-25)" sheetId="222" r:id="rId60"/>
    <sheet name="IQ - MHAS (b-25)" sheetId="236" r:id="rId61"/>
    <sheet name="IQ - Accessibility (b-25)" sheetId="239" r:id="rId62"/>
    <sheet name="MF - Income Qualified (b-25)" sheetId="238" r:id="rId63"/>
    <sheet name="MRSF - Home Efficiency (b-25)" sheetId="237" r:id="rId64"/>
    <sheet name="Standard - Core" sheetId="113" r:id="rId65"/>
    <sheet name="Standard - Online Store" sheetId="111" r:id="rId66"/>
    <sheet name="Standard - BOC" sheetId="116" r:id="rId67"/>
    <sheet name="Custom - Custom Incentives" sheetId="225" r:id="rId68"/>
    <sheet name="Custom - NCL" sheetId="227" r:id="rId69"/>
    <sheet name="RCx - VCx" sheetId="119" r:id="rId70"/>
    <sheet name="RCx - VSEM" sheetId="194" r:id="rId71"/>
    <sheet name="Streetlighting - MOSL" sheetId="181" r:id="rId72"/>
    <sheet name="Streetlighting - UOSL" sheetId="182" r:id="rId73"/>
    <sheet name="SB - SBDI" sheetId="112" r:id="rId74"/>
    <sheet name="SB - SBEP" sheetId="180" r:id="rId75"/>
    <sheet name="MS - Lighting" sheetId="157" r:id="rId76"/>
    <sheet name="MS - HVAC" sheetId="156" r:id="rId77"/>
    <sheet name="MS - Food Service" sheetId="155" r:id="rId78"/>
    <sheet name="MS - Carryover" sheetId="126" r:id="rId79"/>
    <sheet name="Standard (b-25)" sheetId="241" r:id="rId80"/>
    <sheet name="Custom (b-25)" sheetId="193" r:id="rId81"/>
    <sheet name="Small Business (b-25)" sheetId="242" r:id="rId82"/>
    <sheet name="Report Tables &gt;&gt;" sheetId="65" r:id="rId83"/>
    <sheet name="Portfolio" sheetId="84" r:id="rId84"/>
    <sheet name="Residential" sheetId="71" r:id="rId85"/>
    <sheet name="Business" sheetId="76" r:id="rId86"/>
    <sheet name="CPAS Visualization" sheetId="104" r:id="rId87"/>
    <sheet name="Portfolio CPAS - Initiatives" sheetId="209" state="hidden" r:id="rId88"/>
    <sheet name="Res Program CPAS by Init" sheetId="229" state="hidden" r:id="rId89"/>
    <sheet name="Business Program CPAS by Init" sheetId="36" state="hidden" r:id="rId90"/>
  </sheets>
  <definedNames>
    <definedName name="_____sal2" localSheetId="30" hidden="1">{"SALARIOS",#N/A,FALSE,"Hoja3";"SUELDOS EMPLEADOS",#N/A,FALSE,"Hoja4";"SUELDOS EJECUTIVOS",#N/A,FALSE,"Hoja5"}</definedName>
    <definedName name="_____sal2" localSheetId="67" hidden="1">{"SALARIOS",#N/A,FALSE,"Hoja3";"SUELDOS EMPLEADOS",#N/A,FALSE,"Hoja4";"SUELDOS EJECUTIVOS",#N/A,FALSE,"Hoja5"}</definedName>
    <definedName name="_____sal2" localSheetId="68" hidden="1">{"SALARIOS",#N/A,FALSE,"Hoja3";"SUELDOS EMPLEADOS",#N/A,FALSE,"Hoja4";"SUELDOS EJECUTIVOS",#N/A,FALSE,"Hoja5"}</definedName>
    <definedName name="_____sal2" localSheetId="80" hidden="1">{"SALARIOS",#N/A,FALSE,"Hoja3";"SUELDOS EMPLEADOS",#N/A,FALSE,"Hoja4";"SUELDOS EJECUTIVOS",#N/A,FALSE,"Hoja5"}</definedName>
    <definedName name="_____sal2" localSheetId="40" hidden="1">{"SALARIOS",#N/A,FALSE,"Hoja3";"SUELDOS EMPLEADOS",#N/A,FALSE,"Hoja4";"SUELDOS EJECUTIVOS",#N/A,FALSE,"Hoja5"}</definedName>
    <definedName name="_____sal2" localSheetId="36" hidden="1">{"SALARIOS",#N/A,FALSE,"Hoja3";"SUELDOS EMPLEADOS",#N/A,FALSE,"Hoja4";"SUELDOS EJECUTIVOS",#N/A,FALSE,"Hoja5"}</definedName>
    <definedName name="_____sal2" localSheetId="37" hidden="1">{"SALARIOS",#N/A,FALSE,"Hoja3";"SUELDOS EMPLEADOS",#N/A,FALSE,"Hoja4";"SUELDOS EJECUTIVOS",#N/A,FALSE,"Hoja5"}</definedName>
    <definedName name="_____sal2" localSheetId="39" hidden="1">{"SALARIOS",#N/A,FALSE,"Hoja3";"SUELDOS EMPLEADOS",#N/A,FALSE,"Hoja4";"SUELDOS EJECUTIVOS",#N/A,FALSE,"Hoja5"}</definedName>
    <definedName name="_____sal2" localSheetId="35" hidden="1">{"SALARIOS",#N/A,FALSE,"Hoja3";"SUELDOS EMPLEADOS",#N/A,FALSE,"Hoja4";"SUELDOS EJECUTIVOS",#N/A,FALSE,"Hoja5"}</definedName>
    <definedName name="_____sal2" localSheetId="38" hidden="1">{"SALARIOS",#N/A,FALSE,"Hoja3";"SUELDOS EMPLEADOS",#N/A,FALSE,"Hoja4";"SUELDOS EJECUTIVOS",#N/A,FALSE,"Hoja5"}</definedName>
    <definedName name="_____sal2" localSheetId="21" hidden="1">{"SALARIOS",#N/A,FALSE,"Hoja3";"SUELDOS EMPLEADOS",#N/A,FALSE,"Hoja4";"SUELDOS EJECUTIVOS",#N/A,FALSE,"Hoja5"}</definedName>
    <definedName name="_____sal2" localSheetId="20" hidden="1">{"SALARIOS",#N/A,FALSE,"Hoja3";"SUELDOS EMPLEADOS",#N/A,FALSE,"Hoja4";"SUELDOS EJECUTIVOS",#N/A,FALSE,"Hoja5"}</definedName>
    <definedName name="_____sal2" localSheetId="29" hidden="1">{"SALARIOS",#N/A,FALSE,"Hoja3";"SUELDOS EMPLEADOS",#N/A,FALSE,"Hoja4";"SUELDOS EJECUTIVOS",#N/A,FALSE,"Hoja5"}</definedName>
    <definedName name="_____sal2" localSheetId="48" hidden="1">{"SALARIOS",#N/A,FALSE,"Hoja3";"SUELDOS EMPLEADOS",#N/A,FALSE,"Hoja4";"SUELDOS EJECUTIVOS",#N/A,FALSE,"Hoja5"}</definedName>
    <definedName name="_____sal2" localSheetId="46" hidden="1">{"SALARIOS",#N/A,FALSE,"Hoja3";"SUELDOS EMPLEADOS",#N/A,FALSE,"Hoja4";"SUELDOS EJECUTIVOS",#N/A,FALSE,"Hoja5"}</definedName>
    <definedName name="_____sal2" localSheetId="47" hidden="1">{"SALARIOS",#N/A,FALSE,"Hoja3";"SUELDOS EMPLEADOS",#N/A,FALSE,"Hoja4";"SUELDOS EJECUTIVOS",#N/A,FALSE,"Hoja5"}</definedName>
    <definedName name="_____sal2" localSheetId="77" hidden="1">{"SALARIOS",#N/A,FALSE,"Hoja3";"SUELDOS EMPLEADOS",#N/A,FALSE,"Hoja4";"SUELDOS EJECUTIVOS",#N/A,FALSE,"Hoja5"}</definedName>
    <definedName name="_____sal2" localSheetId="76" hidden="1">{"SALARIOS",#N/A,FALSE,"Hoja3";"SUELDOS EMPLEADOS",#N/A,FALSE,"Hoja4";"SUELDOS EJECUTIVOS",#N/A,FALSE,"Hoja5"}</definedName>
    <definedName name="_____sal2" localSheetId="75" hidden="1">{"SALARIOS",#N/A,FALSE,"Hoja3";"SUELDOS EMPLEADOS",#N/A,FALSE,"Hoja4";"SUELDOS EJECUTIVOS",#N/A,FALSE,"Hoja5"}</definedName>
    <definedName name="_____sal2" localSheetId="19" hidden="1">{"SALARIOS",#N/A,FALSE,"Hoja3";"SUELDOS EMPLEADOS",#N/A,FALSE,"Hoja4";"SUELDOS EJECUTIVOS",#N/A,FALSE,"Hoja5"}</definedName>
    <definedName name="_____sal2" localSheetId="69" hidden="1">{"SALARIOS",#N/A,FALSE,"Hoja3";"SUELDOS EMPLEADOS",#N/A,FALSE,"Hoja4";"SUELDOS EJECUTIVOS",#N/A,FALSE,"Hoja5"}</definedName>
    <definedName name="_____sal2" localSheetId="70" hidden="1">{"SALARIOS",#N/A,FALSE,"Hoja3";"SUELDOS EMPLEADOS",#N/A,FALSE,"Hoja4";"SUELDOS EJECUTIVOS",#N/A,FALSE,"Hoja5"}</definedName>
    <definedName name="_____sal2" localSheetId="26" hidden="1">{"SALARIOS",#N/A,FALSE,"Hoja3";"SUELDOS EMPLEADOS",#N/A,FALSE,"Hoja4";"SUELDOS EJECUTIVOS",#N/A,FALSE,"Hoja5"}</definedName>
    <definedName name="_____sal2" localSheetId="73" hidden="1">{"SALARIOS",#N/A,FALSE,"Hoja3";"SUELDOS EMPLEADOS",#N/A,FALSE,"Hoja4";"SUELDOS EJECUTIVOS",#N/A,FALSE,"Hoja5"}</definedName>
    <definedName name="_____sal2" localSheetId="74" hidden="1">{"SALARIOS",#N/A,FALSE,"Hoja3";"SUELDOS EMPLEADOS",#N/A,FALSE,"Hoja4";"SUELDOS EJECUTIVOS",#N/A,FALSE,"Hoja5"}</definedName>
    <definedName name="_____sal2" localSheetId="28" hidden="1">{"SALARIOS",#N/A,FALSE,"Hoja3";"SUELDOS EMPLEADOS",#N/A,FALSE,"Hoja4";"SUELDOS EJECUTIVOS",#N/A,FALSE,"Hoja5"}</definedName>
    <definedName name="_____sal2" localSheetId="24" hidden="1">{"SALARIOS",#N/A,FALSE,"Hoja3";"SUELDOS EMPLEADOS",#N/A,FALSE,"Hoja4";"SUELDOS EJECUTIVOS",#N/A,FALSE,"Hoja5"}</definedName>
    <definedName name="_____sal2" localSheetId="66" hidden="1">{"SALARIOS",#N/A,FALSE,"Hoja3";"SUELDOS EMPLEADOS",#N/A,FALSE,"Hoja4";"SUELDOS EJECUTIVOS",#N/A,FALSE,"Hoja5"}</definedName>
    <definedName name="_____sal2" localSheetId="64" hidden="1">{"SALARIOS",#N/A,FALSE,"Hoja3";"SUELDOS EMPLEADOS",#N/A,FALSE,"Hoja4";"SUELDOS EJECUTIVOS",#N/A,FALSE,"Hoja5"}</definedName>
    <definedName name="_____sal2" localSheetId="65" hidden="1">{"SALARIOS",#N/A,FALSE,"Hoja3";"SUELDOS EMPLEADOS",#N/A,FALSE,"Hoja4";"SUELDOS EJECUTIVOS",#N/A,FALSE,"Hoja5"}</definedName>
    <definedName name="_____sal2" localSheetId="27" hidden="1">{"SALARIOS",#N/A,FALSE,"Hoja3";"SUELDOS EMPLEADOS",#N/A,FALSE,"Hoja4";"SUELDOS EJECUTIVOS",#N/A,FALSE,"Hoja5"}</definedName>
    <definedName name="_____sal2" localSheetId="71" hidden="1">{"SALARIOS",#N/A,FALSE,"Hoja3";"SUELDOS EMPLEADOS",#N/A,FALSE,"Hoja4";"SUELDOS EJECUTIVOS",#N/A,FALSE,"Hoja5"}</definedName>
    <definedName name="_____sal2" localSheetId="72" hidden="1">{"SALARIOS",#N/A,FALSE,"Hoja3";"SUELDOS EMPLEADOS",#N/A,FALSE,"Hoja4";"SUELDOS EJECUTIVOS",#N/A,FALSE,"Hoja5"}</definedName>
    <definedName name="_____sal2" hidden="1">{"SALARIOS",#N/A,FALSE,"Hoja3";"SUELDOS EMPLEADOS",#N/A,FALSE,"Hoja4";"SUELDOS EJECUTIVOS",#N/A,FALSE,"Hoja5"}</definedName>
    <definedName name="____sal2" localSheetId="30" hidden="1">{"SALARIOS",#N/A,FALSE,"Hoja3";"SUELDOS EMPLEADOS",#N/A,FALSE,"Hoja4";"SUELDOS EJECUTIVOS",#N/A,FALSE,"Hoja5"}</definedName>
    <definedName name="____sal2" localSheetId="67" hidden="1">{"SALARIOS",#N/A,FALSE,"Hoja3";"SUELDOS EMPLEADOS",#N/A,FALSE,"Hoja4";"SUELDOS EJECUTIVOS",#N/A,FALSE,"Hoja5"}</definedName>
    <definedName name="____sal2" localSheetId="68" hidden="1">{"SALARIOS",#N/A,FALSE,"Hoja3";"SUELDOS EMPLEADOS",#N/A,FALSE,"Hoja4";"SUELDOS EJECUTIVOS",#N/A,FALSE,"Hoja5"}</definedName>
    <definedName name="____sal2" localSheetId="80" hidden="1">{"SALARIOS",#N/A,FALSE,"Hoja3";"SUELDOS EMPLEADOS",#N/A,FALSE,"Hoja4";"SUELDOS EJECUTIVOS",#N/A,FALSE,"Hoja5"}</definedName>
    <definedName name="____sal2" localSheetId="40" hidden="1">{"SALARIOS",#N/A,FALSE,"Hoja3";"SUELDOS EMPLEADOS",#N/A,FALSE,"Hoja4";"SUELDOS EJECUTIVOS",#N/A,FALSE,"Hoja5"}</definedName>
    <definedName name="____sal2" localSheetId="36" hidden="1">{"SALARIOS",#N/A,FALSE,"Hoja3";"SUELDOS EMPLEADOS",#N/A,FALSE,"Hoja4";"SUELDOS EJECUTIVOS",#N/A,FALSE,"Hoja5"}</definedName>
    <definedName name="____sal2" localSheetId="37" hidden="1">{"SALARIOS",#N/A,FALSE,"Hoja3";"SUELDOS EMPLEADOS",#N/A,FALSE,"Hoja4";"SUELDOS EJECUTIVOS",#N/A,FALSE,"Hoja5"}</definedName>
    <definedName name="____sal2" localSheetId="39" hidden="1">{"SALARIOS",#N/A,FALSE,"Hoja3";"SUELDOS EMPLEADOS",#N/A,FALSE,"Hoja4";"SUELDOS EJECUTIVOS",#N/A,FALSE,"Hoja5"}</definedName>
    <definedName name="____sal2" localSheetId="35" hidden="1">{"SALARIOS",#N/A,FALSE,"Hoja3";"SUELDOS EMPLEADOS",#N/A,FALSE,"Hoja4";"SUELDOS EJECUTIVOS",#N/A,FALSE,"Hoja5"}</definedName>
    <definedName name="____sal2" localSheetId="38" hidden="1">{"SALARIOS",#N/A,FALSE,"Hoja3";"SUELDOS EMPLEADOS",#N/A,FALSE,"Hoja4";"SUELDOS EJECUTIVOS",#N/A,FALSE,"Hoja5"}</definedName>
    <definedName name="____sal2" localSheetId="21" hidden="1">{"SALARIOS",#N/A,FALSE,"Hoja3";"SUELDOS EMPLEADOS",#N/A,FALSE,"Hoja4";"SUELDOS EJECUTIVOS",#N/A,FALSE,"Hoja5"}</definedName>
    <definedName name="____sal2" localSheetId="20" hidden="1">{"SALARIOS",#N/A,FALSE,"Hoja3";"SUELDOS EMPLEADOS",#N/A,FALSE,"Hoja4";"SUELDOS EJECUTIVOS",#N/A,FALSE,"Hoja5"}</definedName>
    <definedName name="____sal2" localSheetId="29" hidden="1">{"SALARIOS",#N/A,FALSE,"Hoja3";"SUELDOS EMPLEADOS",#N/A,FALSE,"Hoja4";"SUELDOS EJECUTIVOS",#N/A,FALSE,"Hoja5"}</definedName>
    <definedName name="____sal2" localSheetId="48" hidden="1">{"SALARIOS",#N/A,FALSE,"Hoja3";"SUELDOS EMPLEADOS",#N/A,FALSE,"Hoja4";"SUELDOS EJECUTIVOS",#N/A,FALSE,"Hoja5"}</definedName>
    <definedName name="____sal2" localSheetId="46" hidden="1">{"SALARIOS",#N/A,FALSE,"Hoja3";"SUELDOS EMPLEADOS",#N/A,FALSE,"Hoja4";"SUELDOS EJECUTIVOS",#N/A,FALSE,"Hoja5"}</definedName>
    <definedName name="____sal2" localSheetId="47" hidden="1">{"SALARIOS",#N/A,FALSE,"Hoja3";"SUELDOS EMPLEADOS",#N/A,FALSE,"Hoja4";"SUELDOS EJECUTIVOS",#N/A,FALSE,"Hoja5"}</definedName>
    <definedName name="____sal2" localSheetId="77" hidden="1">{"SALARIOS",#N/A,FALSE,"Hoja3";"SUELDOS EMPLEADOS",#N/A,FALSE,"Hoja4";"SUELDOS EJECUTIVOS",#N/A,FALSE,"Hoja5"}</definedName>
    <definedName name="____sal2" localSheetId="76" hidden="1">{"SALARIOS",#N/A,FALSE,"Hoja3";"SUELDOS EMPLEADOS",#N/A,FALSE,"Hoja4";"SUELDOS EJECUTIVOS",#N/A,FALSE,"Hoja5"}</definedName>
    <definedName name="____sal2" localSheetId="75" hidden="1">{"SALARIOS",#N/A,FALSE,"Hoja3";"SUELDOS EMPLEADOS",#N/A,FALSE,"Hoja4";"SUELDOS EJECUTIVOS",#N/A,FALSE,"Hoja5"}</definedName>
    <definedName name="____sal2" localSheetId="19" hidden="1">{"SALARIOS",#N/A,FALSE,"Hoja3";"SUELDOS EMPLEADOS",#N/A,FALSE,"Hoja4";"SUELDOS EJECUTIVOS",#N/A,FALSE,"Hoja5"}</definedName>
    <definedName name="____sal2" localSheetId="69" hidden="1">{"SALARIOS",#N/A,FALSE,"Hoja3";"SUELDOS EMPLEADOS",#N/A,FALSE,"Hoja4";"SUELDOS EJECUTIVOS",#N/A,FALSE,"Hoja5"}</definedName>
    <definedName name="____sal2" localSheetId="70" hidden="1">{"SALARIOS",#N/A,FALSE,"Hoja3";"SUELDOS EMPLEADOS",#N/A,FALSE,"Hoja4";"SUELDOS EJECUTIVOS",#N/A,FALSE,"Hoja5"}</definedName>
    <definedName name="____sal2" localSheetId="26" hidden="1">{"SALARIOS",#N/A,FALSE,"Hoja3";"SUELDOS EMPLEADOS",#N/A,FALSE,"Hoja4";"SUELDOS EJECUTIVOS",#N/A,FALSE,"Hoja5"}</definedName>
    <definedName name="____sal2" localSheetId="73" hidden="1">{"SALARIOS",#N/A,FALSE,"Hoja3";"SUELDOS EMPLEADOS",#N/A,FALSE,"Hoja4";"SUELDOS EJECUTIVOS",#N/A,FALSE,"Hoja5"}</definedName>
    <definedName name="____sal2" localSheetId="74" hidden="1">{"SALARIOS",#N/A,FALSE,"Hoja3";"SUELDOS EMPLEADOS",#N/A,FALSE,"Hoja4";"SUELDOS EJECUTIVOS",#N/A,FALSE,"Hoja5"}</definedName>
    <definedName name="____sal2" localSheetId="28" hidden="1">{"SALARIOS",#N/A,FALSE,"Hoja3";"SUELDOS EMPLEADOS",#N/A,FALSE,"Hoja4";"SUELDOS EJECUTIVOS",#N/A,FALSE,"Hoja5"}</definedName>
    <definedName name="____sal2" localSheetId="24" hidden="1">{"SALARIOS",#N/A,FALSE,"Hoja3";"SUELDOS EMPLEADOS",#N/A,FALSE,"Hoja4";"SUELDOS EJECUTIVOS",#N/A,FALSE,"Hoja5"}</definedName>
    <definedName name="____sal2" localSheetId="66" hidden="1">{"SALARIOS",#N/A,FALSE,"Hoja3";"SUELDOS EMPLEADOS",#N/A,FALSE,"Hoja4";"SUELDOS EJECUTIVOS",#N/A,FALSE,"Hoja5"}</definedName>
    <definedName name="____sal2" localSheetId="64" hidden="1">{"SALARIOS",#N/A,FALSE,"Hoja3";"SUELDOS EMPLEADOS",#N/A,FALSE,"Hoja4";"SUELDOS EJECUTIVOS",#N/A,FALSE,"Hoja5"}</definedName>
    <definedName name="____sal2" localSheetId="65" hidden="1">{"SALARIOS",#N/A,FALSE,"Hoja3";"SUELDOS EMPLEADOS",#N/A,FALSE,"Hoja4";"SUELDOS EJECUTIVOS",#N/A,FALSE,"Hoja5"}</definedName>
    <definedName name="____sal2" localSheetId="27" hidden="1">{"SALARIOS",#N/A,FALSE,"Hoja3";"SUELDOS EMPLEADOS",#N/A,FALSE,"Hoja4";"SUELDOS EJECUTIVOS",#N/A,FALSE,"Hoja5"}</definedName>
    <definedName name="____sal2" localSheetId="71" hidden="1">{"SALARIOS",#N/A,FALSE,"Hoja3";"SUELDOS EMPLEADOS",#N/A,FALSE,"Hoja4";"SUELDOS EJECUTIVOS",#N/A,FALSE,"Hoja5"}</definedName>
    <definedName name="____sal2" localSheetId="72" hidden="1">{"SALARIOS",#N/A,FALSE,"Hoja3";"SUELDOS EMPLEADOS",#N/A,FALSE,"Hoja4";"SUELDOS EJECUTIVOS",#N/A,FALSE,"Hoja5"}</definedName>
    <definedName name="____sal2" hidden="1">{"SALARIOS",#N/A,FALSE,"Hoja3";"SUELDOS EMPLEADOS",#N/A,FALSE,"Hoja4";"SUELDOS EJECUTIVOS",#N/A,FALSE,"Hoja5"}</definedName>
    <definedName name="___sal2" localSheetId="30" hidden="1">{"SALARIOS",#N/A,FALSE,"Hoja3";"SUELDOS EMPLEADOS",#N/A,FALSE,"Hoja4";"SUELDOS EJECUTIVOS",#N/A,FALSE,"Hoja5"}</definedName>
    <definedName name="___sal2" localSheetId="67" hidden="1">{"SALARIOS",#N/A,FALSE,"Hoja3";"SUELDOS EMPLEADOS",#N/A,FALSE,"Hoja4";"SUELDOS EJECUTIVOS",#N/A,FALSE,"Hoja5"}</definedName>
    <definedName name="___sal2" localSheetId="68" hidden="1">{"SALARIOS",#N/A,FALSE,"Hoja3";"SUELDOS EMPLEADOS",#N/A,FALSE,"Hoja4";"SUELDOS EJECUTIVOS",#N/A,FALSE,"Hoja5"}</definedName>
    <definedName name="___sal2" localSheetId="80" hidden="1">{"SALARIOS",#N/A,FALSE,"Hoja3";"SUELDOS EMPLEADOS",#N/A,FALSE,"Hoja4";"SUELDOS EJECUTIVOS",#N/A,FALSE,"Hoja5"}</definedName>
    <definedName name="___sal2" localSheetId="40" hidden="1">{"SALARIOS",#N/A,FALSE,"Hoja3";"SUELDOS EMPLEADOS",#N/A,FALSE,"Hoja4";"SUELDOS EJECUTIVOS",#N/A,FALSE,"Hoja5"}</definedName>
    <definedName name="___sal2" localSheetId="36" hidden="1">{"SALARIOS",#N/A,FALSE,"Hoja3";"SUELDOS EMPLEADOS",#N/A,FALSE,"Hoja4";"SUELDOS EJECUTIVOS",#N/A,FALSE,"Hoja5"}</definedName>
    <definedName name="___sal2" localSheetId="37" hidden="1">{"SALARIOS",#N/A,FALSE,"Hoja3";"SUELDOS EMPLEADOS",#N/A,FALSE,"Hoja4";"SUELDOS EJECUTIVOS",#N/A,FALSE,"Hoja5"}</definedName>
    <definedName name="___sal2" localSheetId="39" hidden="1">{"SALARIOS",#N/A,FALSE,"Hoja3";"SUELDOS EMPLEADOS",#N/A,FALSE,"Hoja4";"SUELDOS EJECUTIVOS",#N/A,FALSE,"Hoja5"}</definedName>
    <definedName name="___sal2" localSheetId="35" hidden="1">{"SALARIOS",#N/A,FALSE,"Hoja3";"SUELDOS EMPLEADOS",#N/A,FALSE,"Hoja4";"SUELDOS EJECUTIVOS",#N/A,FALSE,"Hoja5"}</definedName>
    <definedName name="___sal2" localSheetId="38" hidden="1">{"SALARIOS",#N/A,FALSE,"Hoja3";"SUELDOS EMPLEADOS",#N/A,FALSE,"Hoja4";"SUELDOS EJECUTIVOS",#N/A,FALSE,"Hoja5"}</definedName>
    <definedName name="___sal2" localSheetId="21" hidden="1">{"SALARIOS",#N/A,FALSE,"Hoja3";"SUELDOS EMPLEADOS",#N/A,FALSE,"Hoja4";"SUELDOS EJECUTIVOS",#N/A,FALSE,"Hoja5"}</definedName>
    <definedName name="___sal2" localSheetId="20" hidden="1">{"SALARIOS",#N/A,FALSE,"Hoja3";"SUELDOS EMPLEADOS",#N/A,FALSE,"Hoja4";"SUELDOS EJECUTIVOS",#N/A,FALSE,"Hoja5"}</definedName>
    <definedName name="___sal2" localSheetId="29" hidden="1">{"SALARIOS",#N/A,FALSE,"Hoja3";"SUELDOS EMPLEADOS",#N/A,FALSE,"Hoja4";"SUELDOS EJECUTIVOS",#N/A,FALSE,"Hoja5"}</definedName>
    <definedName name="___sal2" localSheetId="48" hidden="1">{"SALARIOS",#N/A,FALSE,"Hoja3";"SUELDOS EMPLEADOS",#N/A,FALSE,"Hoja4";"SUELDOS EJECUTIVOS",#N/A,FALSE,"Hoja5"}</definedName>
    <definedName name="___sal2" localSheetId="46" hidden="1">{"SALARIOS",#N/A,FALSE,"Hoja3";"SUELDOS EMPLEADOS",#N/A,FALSE,"Hoja4";"SUELDOS EJECUTIVOS",#N/A,FALSE,"Hoja5"}</definedName>
    <definedName name="___sal2" localSheetId="47" hidden="1">{"SALARIOS",#N/A,FALSE,"Hoja3";"SUELDOS EMPLEADOS",#N/A,FALSE,"Hoja4";"SUELDOS EJECUTIVOS",#N/A,FALSE,"Hoja5"}</definedName>
    <definedName name="___sal2" localSheetId="77" hidden="1">{"SALARIOS",#N/A,FALSE,"Hoja3";"SUELDOS EMPLEADOS",#N/A,FALSE,"Hoja4";"SUELDOS EJECUTIVOS",#N/A,FALSE,"Hoja5"}</definedName>
    <definedName name="___sal2" localSheetId="76" hidden="1">{"SALARIOS",#N/A,FALSE,"Hoja3";"SUELDOS EMPLEADOS",#N/A,FALSE,"Hoja4";"SUELDOS EJECUTIVOS",#N/A,FALSE,"Hoja5"}</definedName>
    <definedName name="___sal2" localSheetId="75" hidden="1">{"SALARIOS",#N/A,FALSE,"Hoja3";"SUELDOS EMPLEADOS",#N/A,FALSE,"Hoja4";"SUELDOS EJECUTIVOS",#N/A,FALSE,"Hoja5"}</definedName>
    <definedName name="___sal2" localSheetId="19" hidden="1">{"SALARIOS",#N/A,FALSE,"Hoja3";"SUELDOS EMPLEADOS",#N/A,FALSE,"Hoja4";"SUELDOS EJECUTIVOS",#N/A,FALSE,"Hoja5"}</definedName>
    <definedName name="___sal2" localSheetId="69" hidden="1">{"SALARIOS",#N/A,FALSE,"Hoja3";"SUELDOS EMPLEADOS",#N/A,FALSE,"Hoja4";"SUELDOS EJECUTIVOS",#N/A,FALSE,"Hoja5"}</definedName>
    <definedName name="___sal2" localSheetId="70" hidden="1">{"SALARIOS",#N/A,FALSE,"Hoja3";"SUELDOS EMPLEADOS",#N/A,FALSE,"Hoja4";"SUELDOS EJECUTIVOS",#N/A,FALSE,"Hoja5"}</definedName>
    <definedName name="___sal2" localSheetId="26" hidden="1">{"SALARIOS",#N/A,FALSE,"Hoja3";"SUELDOS EMPLEADOS",#N/A,FALSE,"Hoja4";"SUELDOS EJECUTIVOS",#N/A,FALSE,"Hoja5"}</definedName>
    <definedName name="___sal2" localSheetId="73" hidden="1">{"SALARIOS",#N/A,FALSE,"Hoja3";"SUELDOS EMPLEADOS",#N/A,FALSE,"Hoja4";"SUELDOS EJECUTIVOS",#N/A,FALSE,"Hoja5"}</definedName>
    <definedName name="___sal2" localSheetId="74" hidden="1">{"SALARIOS",#N/A,FALSE,"Hoja3";"SUELDOS EMPLEADOS",#N/A,FALSE,"Hoja4";"SUELDOS EJECUTIVOS",#N/A,FALSE,"Hoja5"}</definedName>
    <definedName name="___sal2" localSheetId="28" hidden="1">{"SALARIOS",#N/A,FALSE,"Hoja3";"SUELDOS EMPLEADOS",#N/A,FALSE,"Hoja4";"SUELDOS EJECUTIVOS",#N/A,FALSE,"Hoja5"}</definedName>
    <definedName name="___sal2" localSheetId="24" hidden="1">{"SALARIOS",#N/A,FALSE,"Hoja3";"SUELDOS EMPLEADOS",#N/A,FALSE,"Hoja4";"SUELDOS EJECUTIVOS",#N/A,FALSE,"Hoja5"}</definedName>
    <definedName name="___sal2" localSheetId="66" hidden="1">{"SALARIOS",#N/A,FALSE,"Hoja3";"SUELDOS EMPLEADOS",#N/A,FALSE,"Hoja4";"SUELDOS EJECUTIVOS",#N/A,FALSE,"Hoja5"}</definedName>
    <definedName name="___sal2" localSheetId="64" hidden="1">{"SALARIOS",#N/A,FALSE,"Hoja3";"SUELDOS EMPLEADOS",#N/A,FALSE,"Hoja4";"SUELDOS EJECUTIVOS",#N/A,FALSE,"Hoja5"}</definedName>
    <definedName name="___sal2" localSheetId="65" hidden="1">{"SALARIOS",#N/A,FALSE,"Hoja3";"SUELDOS EMPLEADOS",#N/A,FALSE,"Hoja4";"SUELDOS EJECUTIVOS",#N/A,FALSE,"Hoja5"}</definedName>
    <definedName name="___sal2" localSheetId="27" hidden="1">{"SALARIOS",#N/A,FALSE,"Hoja3";"SUELDOS EMPLEADOS",#N/A,FALSE,"Hoja4";"SUELDOS EJECUTIVOS",#N/A,FALSE,"Hoja5"}</definedName>
    <definedName name="___sal2" localSheetId="71" hidden="1">{"SALARIOS",#N/A,FALSE,"Hoja3";"SUELDOS EMPLEADOS",#N/A,FALSE,"Hoja4";"SUELDOS EJECUTIVOS",#N/A,FALSE,"Hoja5"}</definedName>
    <definedName name="___sal2" localSheetId="72" hidden="1">{"SALARIOS",#N/A,FALSE,"Hoja3";"SUELDOS EMPLEADOS",#N/A,FALSE,"Hoja4";"SUELDOS EJECUTIVOS",#N/A,FALSE,"Hoja5"}</definedName>
    <definedName name="___sal2" hidden="1">{"SALARIOS",#N/A,FALSE,"Hoja3";"SUELDOS EMPLEADOS",#N/A,FALSE,"Hoja4";"SUELDOS EJECUTIVOS",#N/A,FALSE,"Hoja5"}</definedName>
    <definedName name="__IntlFixup" hidden="1">TRUE</definedName>
    <definedName name="__sal2" localSheetId="30" hidden="1">{"SALARIOS",#N/A,FALSE,"Hoja3";"SUELDOS EMPLEADOS",#N/A,FALSE,"Hoja4";"SUELDOS EJECUTIVOS",#N/A,FALSE,"Hoja5"}</definedName>
    <definedName name="__sal2" localSheetId="67" hidden="1">{"SALARIOS",#N/A,FALSE,"Hoja3";"SUELDOS EMPLEADOS",#N/A,FALSE,"Hoja4";"SUELDOS EJECUTIVOS",#N/A,FALSE,"Hoja5"}</definedName>
    <definedName name="__sal2" localSheetId="68" hidden="1">{"SALARIOS",#N/A,FALSE,"Hoja3";"SUELDOS EMPLEADOS",#N/A,FALSE,"Hoja4";"SUELDOS EJECUTIVOS",#N/A,FALSE,"Hoja5"}</definedName>
    <definedName name="__sal2" localSheetId="80" hidden="1">{"SALARIOS",#N/A,FALSE,"Hoja3";"SUELDOS EMPLEADOS",#N/A,FALSE,"Hoja4";"SUELDOS EJECUTIVOS",#N/A,FALSE,"Hoja5"}</definedName>
    <definedName name="__sal2" localSheetId="40" hidden="1">{"SALARIOS",#N/A,FALSE,"Hoja3";"SUELDOS EMPLEADOS",#N/A,FALSE,"Hoja4";"SUELDOS EJECUTIVOS",#N/A,FALSE,"Hoja5"}</definedName>
    <definedName name="__sal2" localSheetId="36" hidden="1">{"SALARIOS",#N/A,FALSE,"Hoja3";"SUELDOS EMPLEADOS",#N/A,FALSE,"Hoja4";"SUELDOS EJECUTIVOS",#N/A,FALSE,"Hoja5"}</definedName>
    <definedName name="__sal2" localSheetId="37" hidden="1">{"SALARIOS",#N/A,FALSE,"Hoja3";"SUELDOS EMPLEADOS",#N/A,FALSE,"Hoja4";"SUELDOS EJECUTIVOS",#N/A,FALSE,"Hoja5"}</definedName>
    <definedName name="__sal2" localSheetId="39" hidden="1">{"SALARIOS",#N/A,FALSE,"Hoja3";"SUELDOS EMPLEADOS",#N/A,FALSE,"Hoja4";"SUELDOS EJECUTIVOS",#N/A,FALSE,"Hoja5"}</definedName>
    <definedName name="__sal2" localSheetId="35" hidden="1">{"SALARIOS",#N/A,FALSE,"Hoja3";"SUELDOS EMPLEADOS",#N/A,FALSE,"Hoja4";"SUELDOS EJECUTIVOS",#N/A,FALSE,"Hoja5"}</definedName>
    <definedName name="__sal2" localSheetId="38" hidden="1">{"SALARIOS",#N/A,FALSE,"Hoja3";"SUELDOS EMPLEADOS",#N/A,FALSE,"Hoja4";"SUELDOS EJECUTIVOS",#N/A,FALSE,"Hoja5"}</definedName>
    <definedName name="__sal2" localSheetId="21" hidden="1">{"SALARIOS",#N/A,FALSE,"Hoja3";"SUELDOS EMPLEADOS",#N/A,FALSE,"Hoja4";"SUELDOS EJECUTIVOS",#N/A,FALSE,"Hoja5"}</definedName>
    <definedName name="__sal2" localSheetId="20" hidden="1">{"SALARIOS",#N/A,FALSE,"Hoja3";"SUELDOS EMPLEADOS",#N/A,FALSE,"Hoja4";"SUELDOS EJECUTIVOS",#N/A,FALSE,"Hoja5"}</definedName>
    <definedName name="__sal2" localSheetId="29" hidden="1">{"SALARIOS",#N/A,FALSE,"Hoja3";"SUELDOS EMPLEADOS",#N/A,FALSE,"Hoja4";"SUELDOS EJECUTIVOS",#N/A,FALSE,"Hoja5"}</definedName>
    <definedName name="__sal2" localSheetId="48" hidden="1">{"SALARIOS",#N/A,FALSE,"Hoja3";"SUELDOS EMPLEADOS",#N/A,FALSE,"Hoja4";"SUELDOS EJECUTIVOS",#N/A,FALSE,"Hoja5"}</definedName>
    <definedName name="__sal2" localSheetId="46" hidden="1">{"SALARIOS",#N/A,FALSE,"Hoja3";"SUELDOS EMPLEADOS",#N/A,FALSE,"Hoja4";"SUELDOS EJECUTIVOS",#N/A,FALSE,"Hoja5"}</definedName>
    <definedName name="__sal2" localSheetId="47" hidden="1">{"SALARIOS",#N/A,FALSE,"Hoja3";"SUELDOS EMPLEADOS",#N/A,FALSE,"Hoja4";"SUELDOS EJECUTIVOS",#N/A,FALSE,"Hoja5"}</definedName>
    <definedName name="__sal2" localSheetId="77" hidden="1">{"SALARIOS",#N/A,FALSE,"Hoja3";"SUELDOS EMPLEADOS",#N/A,FALSE,"Hoja4";"SUELDOS EJECUTIVOS",#N/A,FALSE,"Hoja5"}</definedName>
    <definedName name="__sal2" localSheetId="76" hidden="1">{"SALARIOS",#N/A,FALSE,"Hoja3";"SUELDOS EMPLEADOS",#N/A,FALSE,"Hoja4";"SUELDOS EJECUTIVOS",#N/A,FALSE,"Hoja5"}</definedName>
    <definedName name="__sal2" localSheetId="75" hidden="1">{"SALARIOS",#N/A,FALSE,"Hoja3";"SUELDOS EMPLEADOS",#N/A,FALSE,"Hoja4";"SUELDOS EJECUTIVOS",#N/A,FALSE,"Hoja5"}</definedName>
    <definedName name="__sal2" localSheetId="19" hidden="1">{"SALARIOS",#N/A,FALSE,"Hoja3";"SUELDOS EMPLEADOS",#N/A,FALSE,"Hoja4";"SUELDOS EJECUTIVOS",#N/A,FALSE,"Hoja5"}</definedName>
    <definedName name="__sal2" localSheetId="69" hidden="1">{"SALARIOS",#N/A,FALSE,"Hoja3";"SUELDOS EMPLEADOS",#N/A,FALSE,"Hoja4";"SUELDOS EJECUTIVOS",#N/A,FALSE,"Hoja5"}</definedName>
    <definedName name="__sal2" localSheetId="70" hidden="1">{"SALARIOS",#N/A,FALSE,"Hoja3";"SUELDOS EMPLEADOS",#N/A,FALSE,"Hoja4";"SUELDOS EJECUTIVOS",#N/A,FALSE,"Hoja5"}</definedName>
    <definedName name="__sal2" localSheetId="26" hidden="1">{"SALARIOS",#N/A,FALSE,"Hoja3";"SUELDOS EMPLEADOS",#N/A,FALSE,"Hoja4";"SUELDOS EJECUTIVOS",#N/A,FALSE,"Hoja5"}</definedName>
    <definedName name="__sal2" localSheetId="73" hidden="1">{"SALARIOS",#N/A,FALSE,"Hoja3";"SUELDOS EMPLEADOS",#N/A,FALSE,"Hoja4";"SUELDOS EJECUTIVOS",#N/A,FALSE,"Hoja5"}</definedName>
    <definedName name="__sal2" localSheetId="74" hidden="1">{"SALARIOS",#N/A,FALSE,"Hoja3";"SUELDOS EMPLEADOS",#N/A,FALSE,"Hoja4";"SUELDOS EJECUTIVOS",#N/A,FALSE,"Hoja5"}</definedName>
    <definedName name="__sal2" localSheetId="28" hidden="1">{"SALARIOS",#N/A,FALSE,"Hoja3";"SUELDOS EMPLEADOS",#N/A,FALSE,"Hoja4";"SUELDOS EJECUTIVOS",#N/A,FALSE,"Hoja5"}</definedName>
    <definedName name="__sal2" localSheetId="24" hidden="1">{"SALARIOS",#N/A,FALSE,"Hoja3";"SUELDOS EMPLEADOS",#N/A,FALSE,"Hoja4";"SUELDOS EJECUTIVOS",#N/A,FALSE,"Hoja5"}</definedName>
    <definedName name="__sal2" localSheetId="66" hidden="1">{"SALARIOS",#N/A,FALSE,"Hoja3";"SUELDOS EMPLEADOS",#N/A,FALSE,"Hoja4";"SUELDOS EJECUTIVOS",#N/A,FALSE,"Hoja5"}</definedName>
    <definedName name="__sal2" localSheetId="64" hidden="1">{"SALARIOS",#N/A,FALSE,"Hoja3";"SUELDOS EMPLEADOS",#N/A,FALSE,"Hoja4";"SUELDOS EJECUTIVOS",#N/A,FALSE,"Hoja5"}</definedName>
    <definedName name="__sal2" localSheetId="65" hidden="1">{"SALARIOS",#N/A,FALSE,"Hoja3";"SUELDOS EMPLEADOS",#N/A,FALSE,"Hoja4";"SUELDOS EJECUTIVOS",#N/A,FALSE,"Hoja5"}</definedName>
    <definedName name="__sal2" localSheetId="27" hidden="1">{"SALARIOS",#N/A,FALSE,"Hoja3";"SUELDOS EMPLEADOS",#N/A,FALSE,"Hoja4";"SUELDOS EJECUTIVOS",#N/A,FALSE,"Hoja5"}</definedName>
    <definedName name="__sal2" localSheetId="71" hidden="1">{"SALARIOS",#N/A,FALSE,"Hoja3";"SUELDOS EMPLEADOS",#N/A,FALSE,"Hoja4";"SUELDOS EJECUTIVOS",#N/A,FALSE,"Hoja5"}</definedName>
    <definedName name="__sal2" localSheetId="72" hidden="1">{"SALARIOS",#N/A,FALSE,"Hoja3";"SUELDOS EMPLEADOS",#N/A,FALSE,"Hoja4";"SUELDOS EJECUTIVOS",#N/A,FALSE,"Hoja5"}</definedName>
    <definedName name="__sal2" hidden="1">{"SALARIOS",#N/A,FALSE,"Hoja3";"SUELDOS EMPLEADOS",#N/A,FALSE,"Hoja4";"SUELDOS EJECUTIVOS",#N/A,FALSE,"Hoja5"}</definedName>
    <definedName name="_1_123Graph_AEND" localSheetId="30" hidden="1">#REF!</definedName>
    <definedName name="_1_123Graph_AEND" localSheetId="67" hidden="1">#REF!</definedName>
    <definedName name="_1_123Graph_AEND" localSheetId="68" hidden="1">#REF!</definedName>
    <definedName name="_1_123Graph_AEND" localSheetId="40" hidden="1">#REF!</definedName>
    <definedName name="_1_123Graph_AEND" localSheetId="36" hidden="1">#REF!</definedName>
    <definedName name="_1_123Graph_AEND" localSheetId="37" hidden="1">#REF!</definedName>
    <definedName name="_1_123Graph_AEND" localSheetId="39" hidden="1">#REF!</definedName>
    <definedName name="_1_123Graph_AEND" localSheetId="35" hidden="1">#REF!</definedName>
    <definedName name="_1_123Graph_AEND" localSheetId="38" hidden="1">#REF!</definedName>
    <definedName name="_1_123Graph_AEND" localSheetId="21" hidden="1">#REF!</definedName>
    <definedName name="_1_123Graph_AEND" localSheetId="20" hidden="1">#REF!</definedName>
    <definedName name="_1_123Graph_AEND" localSheetId="29" hidden="1">#REF!</definedName>
    <definedName name="_1_123Graph_AEND" localSheetId="48" hidden="1">#REF!</definedName>
    <definedName name="_1_123Graph_AEND" localSheetId="46" hidden="1">#REF!</definedName>
    <definedName name="_1_123Graph_AEND" localSheetId="47" hidden="1">#REF!</definedName>
    <definedName name="_1_123Graph_AEND" localSheetId="77" hidden="1">#REF!</definedName>
    <definedName name="_1_123Graph_AEND" localSheetId="76" hidden="1">#REF!</definedName>
    <definedName name="_1_123Graph_AEND" localSheetId="75" hidden="1">#REF!</definedName>
    <definedName name="_1_123Graph_AEND" localSheetId="19" hidden="1">#REF!</definedName>
    <definedName name="_1_123Graph_AEND" localSheetId="69" hidden="1">#REF!</definedName>
    <definedName name="_1_123Graph_AEND" localSheetId="70" hidden="1">#REF!</definedName>
    <definedName name="_1_123Graph_AEND" localSheetId="26" hidden="1">#REF!</definedName>
    <definedName name="_1_123Graph_AEND" localSheetId="73" hidden="1">#REF!</definedName>
    <definedName name="_1_123Graph_AEND" localSheetId="74" hidden="1">#REF!</definedName>
    <definedName name="_1_123Graph_AEND" localSheetId="28" hidden="1">#REF!</definedName>
    <definedName name="_1_123Graph_AEND" localSheetId="24" hidden="1">#REF!</definedName>
    <definedName name="_1_123Graph_AEND" localSheetId="66" hidden="1">#REF!</definedName>
    <definedName name="_1_123Graph_AEND" localSheetId="64" hidden="1">#REF!</definedName>
    <definedName name="_1_123Graph_AEND" localSheetId="65" hidden="1">#REF!</definedName>
    <definedName name="_1_123Graph_AEND" localSheetId="27" hidden="1">#REF!</definedName>
    <definedName name="_1_123Graph_AEND" localSheetId="71" hidden="1">#REF!</definedName>
    <definedName name="_1_123Graph_AEND" localSheetId="72" hidden="1">#REF!</definedName>
    <definedName name="_1_123Graph_AEND" hidden="1">#REF!</definedName>
    <definedName name="_2_123Graph_XEND" localSheetId="30" hidden="1">#REF!</definedName>
    <definedName name="_2_123Graph_XEND" localSheetId="67" hidden="1">#REF!</definedName>
    <definedName name="_2_123Graph_XEND" localSheetId="68" hidden="1">#REF!</definedName>
    <definedName name="_2_123Graph_XEND" localSheetId="40" hidden="1">#REF!</definedName>
    <definedName name="_2_123Graph_XEND" localSheetId="36" hidden="1">#REF!</definedName>
    <definedName name="_2_123Graph_XEND" localSheetId="37" hidden="1">#REF!</definedName>
    <definedName name="_2_123Graph_XEND" localSheetId="39" hidden="1">#REF!</definedName>
    <definedName name="_2_123Graph_XEND" localSheetId="35" hidden="1">#REF!</definedName>
    <definedName name="_2_123Graph_XEND" localSheetId="38" hidden="1">#REF!</definedName>
    <definedName name="_2_123Graph_XEND" localSheetId="21" hidden="1">#REF!</definedName>
    <definedName name="_2_123Graph_XEND" localSheetId="20" hidden="1">#REF!</definedName>
    <definedName name="_2_123Graph_XEND" localSheetId="29" hidden="1">#REF!</definedName>
    <definedName name="_2_123Graph_XEND" localSheetId="48" hidden="1">#REF!</definedName>
    <definedName name="_2_123Graph_XEND" localSheetId="46" hidden="1">#REF!</definedName>
    <definedName name="_2_123Graph_XEND" localSheetId="47" hidden="1">#REF!</definedName>
    <definedName name="_2_123Graph_XEND" localSheetId="77" hidden="1">#REF!</definedName>
    <definedName name="_2_123Graph_XEND" localSheetId="76" hidden="1">#REF!</definedName>
    <definedName name="_2_123Graph_XEND" localSheetId="75" hidden="1">#REF!</definedName>
    <definedName name="_2_123Graph_XEND" localSheetId="19" hidden="1">#REF!</definedName>
    <definedName name="_2_123Graph_XEND" localSheetId="69" hidden="1">#REF!</definedName>
    <definedName name="_2_123Graph_XEND" localSheetId="70" hidden="1">#REF!</definedName>
    <definedName name="_2_123Graph_XEND" localSheetId="26" hidden="1">#REF!</definedName>
    <definedName name="_2_123Graph_XEND" localSheetId="73" hidden="1">#REF!</definedName>
    <definedName name="_2_123Graph_XEND" localSheetId="74" hidden="1">#REF!</definedName>
    <definedName name="_2_123Graph_XEND" localSheetId="28" hidden="1">#REF!</definedName>
    <definedName name="_2_123Graph_XEND" localSheetId="24" hidden="1">#REF!</definedName>
    <definedName name="_2_123Graph_XEND" localSheetId="66" hidden="1">#REF!</definedName>
    <definedName name="_2_123Graph_XEND" localSheetId="64" hidden="1">#REF!</definedName>
    <definedName name="_2_123Graph_XEND" localSheetId="65" hidden="1">#REF!</definedName>
    <definedName name="_2_123Graph_XEND" localSheetId="27" hidden="1">#REF!</definedName>
    <definedName name="_2_123Graph_XEND" localSheetId="71" hidden="1">#REF!</definedName>
    <definedName name="_2_123Graph_XEND" localSheetId="72" hidden="1">#REF!</definedName>
    <definedName name="_2_123Graph_XEND" hidden="1">#REF!</definedName>
    <definedName name="_Dist_Bin" localSheetId="30" hidden="1">#REF!</definedName>
    <definedName name="_Dist_Bin" localSheetId="67" hidden="1">#REF!</definedName>
    <definedName name="_Dist_Bin" localSheetId="68" hidden="1">#REF!</definedName>
    <definedName name="_Dist_Bin" localSheetId="40" hidden="1">#REF!</definedName>
    <definedName name="_Dist_Bin" localSheetId="36" hidden="1">#REF!</definedName>
    <definedName name="_Dist_Bin" localSheetId="37" hidden="1">#REF!</definedName>
    <definedName name="_Dist_Bin" localSheetId="39" hidden="1">#REF!</definedName>
    <definedName name="_Dist_Bin" localSheetId="35" hidden="1">#REF!</definedName>
    <definedName name="_Dist_Bin" localSheetId="38" hidden="1">#REF!</definedName>
    <definedName name="_Dist_Bin" localSheetId="21" hidden="1">#REF!</definedName>
    <definedName name="_Dist_Bin" localSheetId="20" hidden="1">#REF!</definedName>
    <definedName name="_Dist_Bin" localSheetId="29" hidden="1">#REF!</definedName>
    <definedName name="_Dist_Bin" localSheetId="48" hidden="1">#REF!</definedName>
    <definedName name="_Dist_Bin" localSheetId="46" hidden="1">#REF!</definedName>
    <definedName name="_Dist_Bin" localSheetId="47" hidden="1">#REF!</definedName>
    <definedName name="_Dist_Bin" localSheetId="77" hidden="1">#REF!</definedName>
    <definedName name="_Dist_Bin" localSheetId="76" hidden="1">#REF!</definedName>
    <definedName name="_Dist_Bin" localSheetId="75" hidden="1">#REF!</definedName>
    <definedName name="_Dist_Bin" localSheetId="19" hidden="1">#REF!</definedName>
    <definedName name="_Dist_Bin" localSheetId="69" hidden="1">#REF!</definedName>
    <definedName name="_Dist_Bin" localSheetId="70" hidden="1">#REF!</definedName>
    <definedName name="_Dist_Bin" localSheetId="26" hidden="1">#REF!</definedName>
    <definedName name="_Dist_Bin" localSheetId="73" hidden="1">#REF!</definedName>
    <definedName name="_Dist_Bin" localSheetId="74" hidden="1">#REF!</definedName>
    <definedName name="_Dist_Bin" localSheetId="28" hidden="1">#REF!</definedName>
    <definedName name="_Dist_Bin" localSheetId="24" hidden="1">#REF!</definedName>
    <definedName name="_Dist_Bin" localSheetId="66" hidden="1">#REF!</definedName>
    <definedName name="_Dist_Bin" localSheetId="64" hidden="1">#REF!</definedName>
    <definedName name="_Dist_Bin" localSheetId="65" hidden="1">#REF!</definedName>
    <definedName name="_Dist_Bin" localSheetId="27" hidden="1">#REF!</definedName>
    <definedName name="_Dist_Bin" localSheetId="71" hidden="1">#REF!</definedName>
    <definedName name="_Dist_Bin" localSheetId="72" hidden="1">#REF!</definedName>
    <definedName name="_Dist_Bin" hidden="1">#REF!</definedName>
    <definedName name="_Dist_Values" localSheetId="65" hidden="1">#REF!</definedName>
    <definedName name="_Dist_Values" hidden="1">#REF!</definedName>
    <definedName name="_Fill" localSheetId="65" hidden="1">#REF!</definedName>
    <definedName name="_Fill" hidden="1">#REF!</definedName>
    <definedName name="_xlnm._FilterDatabase" localSheetId="30" hidden="1">Carryover!$A$3:$AU$5</definedName>
    <definedName name="_xlnm._FilterDatabase" localSheetId="36" hidden="1">'IQ - CAA'!$A$3:$AV$31</definedName>
    <definedName name="_xlnm._FilterDatabase" localSheetId="78" hidden="1">'MS - Carryover'!$A$3:$AU$6</definedName>
    <definedName name="_Key1" localSheetId="30" hidden="1">#REF!</definedName>
    <definedName name="_Key1" localSheetId="67" hidden="1">#REF!</definedName>
    <definedName name="_Key1" localSheetId="68" hidden="1">#REF!</definedName>
    <definedName name="_Key1" localSheetId="40" hidden="1">#REF!</definedName>
    <definedName name="_Key1" localSheetId="36" hidden="1">#REF!</definedName>
    <definedName name="_Key1" localSheetId="37" hidden="1">#REF!</definedName>
    <definedName name="_Key1" localSheetId="39" hidden="1">#REF!</definedName>
    <definedName name="_Key1" localSheetId="35" hidden="1">#REF!</definedName>
    <definedName name="_Key1" localSheetId="38" hidden="1">#REF!</definedName>
    <definedName name="_Key1" localSheetId="21" hidden="1">#REF!</definedName>
    <definedName name="_Key1" localSheetId="20" hidden="1">#REF!</definedName>
    <definedName name="_Key1" localSheetId="29" hidden="1">#REF!</definedName>
    <definedName name="_Key1" localSheetId="48" hidden="1">#REF!</definedName>
    <definedName name="_Key1" localSheetId="46" hidden="1">#REF!</definedName>
    <definedName name="_Key1" localSheetId="47" hidden="1">#REF!</definedName>
    <definedName name="_Key1" localSheetId="77" hidden="1">#REF!</definedName>
    <definedName name="_Key1" localSheetId="76" hidden="1">#REF!</definedName>
    <definedName name="_Key1" localSheetId="75" hidden="1">#REF!</definedName>
    <definedName name="_Key1" localSheetId="19" hidden="1">#REF!</definedName>
    <definedName name="_Key1" localSheetId="69" hidden="1">#REF!</definedName>
    <definedName name="_Key1" localSheetId="70" hidden="1">#REF!</definedName>
    <definedName name="_Key1" localSheetId="26" hidden="1">#REF!</definedName>
    <definedName name="_Key1" localSheetId="73" hidden="1">#REF!</definedName>
    <definedName name="_Key1" localSheetId="74" hidden="1">#REF!</definedName>
    <definedName name="_Key1" localSheetId="28" hidden="1">#REF!</definedName>
    <definedName name="_Key1" localSheetId="24" hidden="1">#REF!</definedName>
    <definedName name="_Key1" localSheetId="66" hidden="1">#REF!</definedName>
    <definedName name="_Key1" localSheetId="64" hidden="1">#REF!</definedName>
    <definedName name="_Key1" localSheetId="65" hidden="1">#REF!</definedName>
    <definedName name="_Key1" localSheetId="27" hidden="1">#REF!</definedName>
    <definedName name="_Key1" localSheetId="71" hidden="1">#REF!</definedName>
    <definedName name="_Key1" localSheetId="72" hidden="1">#REF!</definedName>
    <definedName name="_Key1" hidden="1">#REF!</definedName>
    <definedName name="_Key2" localSheetId="30" hidden="1">#REF!</definedName>
    <definedName name="_Key2" localSheetId="67" hidden="1">#REF!</definedName>
    <definedName name="_Key2" localSheetId="68" hidden="1">#REF!</definedName>
    <definedName name="_Key2" localSheetId="40" hidden="1">#REF!</definedName>
    <definedName name="_Key2" localSheetId="36" hidden="1">#REF!</definedName>
    <definedName name="_Key2" localSheetId="37" hidden="1">#REF!</definedName>
    <definedName name="_Key2" localSheetId="39" hidden="1">#REF!</definedName>
    <definedName name="_Key2" localSheetId="35" hidden="1">#REF!</definedName>
    <definedName name="_Key2" localSheetId="38" hidden="1">#REF!</definedName>
    <definedName name="_Key2" localSheetId="21" hidden="1">#REF!</definedName>
    <definedName name="_Key2" localSheetId="20" hidden="1">#REF!</definedName>
    <definedName name="_Key2" localSheetId="29" hidden="1">#REF!</definedName>
    <definedName name="_Key2" localSheetId="48" hidden="1">#REF!</definedName>
    <definedName name="_Key2" localSheetId="46" hidden="1">#REF!</definedName>
    <definedName name="_Key2" localSheetId="47" hidden="1">#REF!</definedName>
    <definedName name="_Key2" localSheetId="77" hidden="1">#REF!</definedName>
    <definedName name="_Key2" localSheetId="76" hidden="1">#REF!</definedName>
    <definedName name="_Key2" localSheetId="75" hidden="1">#REF!</definedName>
    <definedName name="_Key2" localSheetId="19" hidden="1">#REF!</definedName>
    <definedName name="_Key2" localSheetId="69" hidden="1">#REF!</definedName>
    <definedName name="_Key2" localSheetId="70" hidden="1">#REF!</definedName>
    <definedName name="_Key2" localSheetId="26" hidden="1">#REF!</definedName>
    <definedName name="_Key2" localSheetId="73" hidden="1">#REF!</definedName>
    <definedName name="_Key2" localSheetId="74" hidden="1">#REF!</definedName>
    <definedName name="_Key2" localSheetId="28" hidden="1">#REF!</definedName>
    <definedName name="_Key2" localSheetId="24" hidden="1">#REF!</definedName>
    <definedName name="_Key2" localSheetId="66" hidden="1">#REF!</definedName>
    <definedName name="_Key2" localSheetId="64" hidden="1">#REF!</definedName>
    <definedName name="_Key2" localSheetId="65" hidden="1">#REF!</definedName>
    <definedName name="_Key2" localSheetId="27" hidden="1">#REF!</definedName>
    <definedName name="_Key2" localSheetId="71" hidden="1">#REF!</definedName>
    <definedName name="_Key2" localSheetId="72" hidden="1">#REF!</definedName>
    <definedName name="_Key2" hidden="1">#REF!</definedName>
    <definedName name="_Order1" hidden="1">255</definedName>
    <definedName name="_Order2" hidden="1">255</definedName>
    <definedName name="_Sort" localSheetId="30" hidden="1">#REF!</definedName>
    <definedName name="_Sort" localSheetId="67" hidden="1">#REF!</definedName>
    <definedName name="_Sort" localSheetId="68" hidden="1">#REF!</definedName>
    <definedName name="_Sort" localSheetId="40" hidden="1">#REF!</definedName>
    <definedName name="_Sort" localSheetId="36" hidden="1">#REF!</definedName>
    <definedName name="_Sort" localSheetId="37" hidden="1">#REF!</definedName>
    <definedName name="_Sort" localSheetId="39" hidden="1">#REF!</definedName>
    <definedName name="_Sort" localSheetId="35" hidden="1">#REF!</definedName>
    <definedName name="_Sort" localSheetId="38" hidden="1">#REF!</definedName>
    <definedName name="_Sort" localSheetId="21" hidden="1">#REF!</definedName>
    <definedName name="_Sort" localSheetId="20" hidden="1">#REF!</definedName>
    <definedName name="_Sort" localSheetId="29" hidden="1">#REF!</definedName>
    <definedName name="_Sort" localSheetId="48" hidden="1">#REF!</definedName>
    <definedName name="_Sort" localSheetId="46" hidden="1">#REF!</definedName>
    <definedName name="_Sort" localSheetId="47" hidden="1">#REF!</definedName>
    <definedName name="_Sort" localSheetId="77" hidden="1">#REF!</definedName>
    <definedName name="_Sort" localSheetId="76" hidden="1">#REF!</definedName>
    <definedName name="_Sort" localSheetId="75" hidden="1">#REF!</definedName>
    <definedName name="_Sort" localSheetId="19" hidden="1">#REF!</definedName>
    <definedName name="_Sort" localSheetId="69" hidden="1">#REF!</definedName>
    <definedName name="_Sort" localSheetId="70" hidden="1">#REF!</definedName>
    <definedName name="_Sort" localSheetId="26" hidden="1">#REF!</definedName>
    <definedName name="_Sort" localSheetId="73" hidden="1">#REF!</definedName>
    <definedName name="_Sort" localSheetId="74" hidden="1">#REF!</definedName>
    <definedName name="_Sort" localSheetId="28" hidden="1">#REF!</definedName>
    <definedName name="_Sort" localSheetId="24" hidden="1">#REF!</definedName>
    <definedName name="_Sort" localSheetId="66" hidden="1">#REF!</definedName>
    <definedName name="_Sort" localSheetId="64" hidden="1">#REF!</definedName>
    <definedName name="_Sort" localSheetId="65" hidden="1">#REF!</definedName>
    <definedName name="_Sort" localSheetId="27" hidden="1">#REF!</definedName>
    <definedName name="_Sort" localSheetId="71" hidden="1">#REF!</definedName>
    <definedName name="_Sort" localSheetId="72" hidden="1">#REF!</definedName>
    <definedName name="_Sort" hidden="1">#REF!</definedName>
    <definedName name="AcctNum">#REF!</definedName>
    <definedName name="Address">#REF!</definedName>
    <definedName name="adsfas" localSheetId="30" hidden="1">#REF!</definedName>
    <definedName name="adsfas" localSheetId="67" hidden="1">#REF!</definedName>
    <definedName name="adsfas" localSheetId="68" hidden="1">#REF!</definedName>
    <definedName name="adsfas" localSheetId="80" hidden="1">#REF!</definedName>
    <definedName name="adsfas" localSheetId="40" hidden="1">#REF!</definedName>
    <definedName name="adsfas" localSheetId="36" hidden="1">#REF!</definedName>
    <definedName name="adsfas" localSheetId="37" hidden="1">#REF!</definedName>
    <definedName name="adsfas" localSheetId="39" hidden="1">#REF!</definedName>
    <definedName name="adsfas" localSheetId="35" hidden="1">#REF!</definedName>
    <definedName name="adsfas" localSheetId="38" hidden="1">#REF!</definedName>
    <definedName name="adsfas" localSheetId="21" hidden="1">#REF!</definedName>
    <definedName name="adsfas" localSheetId="20" hidden="1">#REF!</definedName>
    <definedName name="adsfas" localSheetId="29" hidden="1">#REF!</definedName>
    <definedName name="adsfas" localSheetId="48" hidden="1">#REF!</definedName>
    <definedName name="adsfas" localSheetId="46" hidden="1">#REF!</definedName>
    <definedName name="adsfas" localSheetId="47" hidden="1">#REF!</definedName>
    <definedName name="adsfas" localSheetId="77" hidden="1">#REF!</definedName>
    <definedName name="adsfas" localSheetId="76" hidden="1">#REF!</definedName>
    <definedName name="adsfas" localSheetId="75" hidden="1">#REF!</definedName>
    <definedName name="adsfas" localSheetId="19" hidden="1">#REF!</definedName>
    <definedName name="adsfas" localSheetId="69" hidden="1">#REF!</definedName>
    <definedName name="adsfas" localSheetId="70" hidden="1">#REF!</definedName>
    <definedName name="adsfas" localSheetId="26" hidden="1">#REF!</definedName>
    <definedName name="adsfas" localSheetId="73" hidden="1">#REF!</definedName>
    <definedName name="adsfas" localSheetId="74" hidden="1">#REF!</definedName>
    <definedName name="adsfas" localSheetId="28" hidden="1">#REF!</definedName>
    <definedName name="adsfas" localSheetId="24" hidden="1">#REF!</definedName>
    <definedName name="adsfas" localSheetId="66" hidden="1">#REF!</definedName>
    <definedName name="adsfas" localSheetId="64" hidden="1">#REF!</definedName>
    <definedName name="adsfas" localSheetId="65" hidden="1">#REF!</definedName>
    <definedName name="adsfas" localSheetId="27" hidden="1">#REF!</definedName>
    <definedName name="adsfas" localSheetId="71" hidden="1">#REF!</definedName>
    <definedName name="adsfas" localSheetId="72" hidden="1">#REF!</definedName>
    <definedName name="adsfas" hidden="1">#REF!</definedName>
    <definedName name="aesreport2" localSheetId="30"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67"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68"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80"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40"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36"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37"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39"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35"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38"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2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20"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29"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48"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46"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47"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77"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76"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75"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19"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69"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70"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26"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73"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74"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28"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24"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66"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64"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65"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27"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7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72"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l">#REF!</definedName>
    <definedName name="AllBluePrintsData">#REF!</definedName>
    <definedName name="annual_report2" localSheetId="30" hidden="1">{"ARPandL",#N/A,FALSE,"Report Annual";"ARCashflow",#N/A,FALSE,"Report Annual";"ARBalanceSheet",#N/A,FALSE,"Report Annual";"ARRatios",#N/A,FALSE,"Report Annual"}</definedName>
    <definedName name="annual_report2" localSheetId="67" hidden="1">{"ARPandL",#N/A,FALSE,"Report Annual";"ARCashflow",#N/A,FALSE,"Report Annual";"ARBalanceSheet",#N/A,FALSE,"Report Annual";"ARRatios",#N/A,FALSE,"Report Annual"}</definedName>
    <definedName name="annual_report2" localSheetId="68" hidden="1">{"ARPandL",#N/A,FALSE,"Report Annual";"ARCashflow",#N/A,FALSE,"Report Annual";"ARBalanceSheet",#N/A,FALSE,"Report Annual";"ARRatios",#N/A,FALSE,"Report Annual"}</definedName>
    <definedName name="annual_report2" localSheetId="80" hidden="1">{"ARPandL",#N/A,FALSE,"Report Annual";"ARCashflow",#N/A,FALSE,"Report Annual";"ARBalanceSheet",#N/A,FALSE,"Report Annual";"ARRatios",#N/A,FALSE,"Report Annual"}</definedName>
    <definedName name="annual_report2" localSheetId="40" hidden="1">{"ARPandL",#N/A,FALSE,"Report Annual";"ARCashflow",#N/A,FALSE,"Report Annual";"ARBalanceSheet",#N/A,FALSE,"Report Annual";"ARRatios",#N/A,FALSE,"Report Annual"}</definedName>
    <definedName name="annual_report2" localSheetId="36" hidden="1">{"ARPandL",#N/A,FALSE,"Report Annual";"ARCashflow",#N/A,FALSE,"Report Annual";"ARBalanceSheet",#N/A,FALSE,"Report Annual";"ARRatios",#N/A,FALSE,"Report Annual"}</definedName>
    <definedName name="annual_report2" localSheetId="37" hidden="1">{"ARPandL",#N/A,FALSE,"Report Annual";"ARCashflow",#N/A,FALSE,"Report Annual";"ARBalanceSheet",#N/A,FALSE,"Report Annual";"ARRatios",#N/A,FALSE,"Report Annual"}</definedName>
    <definedName name="annual_report2" localSheetId="39" hidden="1">{"ARPandL",#N/A,FALSE,"Report Annual";"ARCashflow",#N/A,FALSE,"Report Annual";"ARBalanceSheet",#N/A,FALSE,"Report Annual";"ARRatios",#N/A,FALSE,"Report Annual"}</definedName>
    <definedName name="annual_report2" localSheetId="35" hidden="1">{"ARPandL",#N/A,FALSE,"Report Annual";"ARCashflow",#N/A,FALSE,"Report Annual";"ARBalanceSheet",#N/A,FALSE,"Report Annual";"ARRatios",#N/A,FALSE,"Report Annual"}</definedName>
    <definedName name="annual_report2" localSheetId="38" hidden="1">{"ARPandL",#N/A,FALSE,"Report Annual";"ARCashflow",#N/A,FALSE,"Report Annual";"ARBalanceSheet",#N/A,FALSE,"Report Annual";"ARRatios",#N/A,FALSE,"Report Annual"}</definedName>
    <definedName name="annual_report2" localSheetId="21" hidden="1">{"ARPandL",#N/A,FALSE,"Report Annual";"ARCashflow",#N/A,FALSE,"Report Annual";"ARBalanceSheet",#N/A,FALSE,"Report Annual";"ARRatios",#N/A,FALSE,"Report Annual"}</definedName>
    <definedName name="annual_report2" localSheetId="20" hidden="1">{"ARPandL",#N/A,FALSE,"Report Annual";"ARCashflow",#N/A,FALSE,"Report Annual";"ARBalanceSheet",#N/A,FALSE,"Report Annual";"ARRatios",#N/A,FALSE,"Report Annual"}</definedName>
    <definedName name="annual_report2" localSheetId="29" hidden="1">{"ARPandL",#N/A,FALSE,"Report Annual";"ARCashflow",#N/A,FALSE,"Report Annual";"ARBalanceSheet",#N/A,FALSE,"Report Annual";"ARRatios",#N/A,FALSE,"Report Annual"}</definedName>
    <definedName name="annual_report2" localSheetId="48" hidden="1">{"ARPandL",#N/A,FALSE,"Report Annual";"ARCashflow",#N/A,FALSE,"Report Annual";"ARBalanceSheet",#N/A,FALSE,"Report Annual";"ARRatios",#N/A,FALSE,"Report Annual"}</definedName>
    <definedName name="annual_report2" localSheetId="46" hidden="1">{"ARPandL",#N/A,FALSE,"Report Annual";"ARCashflow",#N/A,FALSE,"Report Annual";"ARBalanceSheet",#N/A,FALSE,"Report Annual";"ARRatios",#N/A,FALSE,"Report Annual"}</definedName>
    <definedName name="annual_report2" localSheetId="47" hidden="1">{"ARPandL",#N/A,FALSE,"Report Annual";"ARCashflow",#N/A,FALSE,"Report Annual";"ARBalanceSheet",#N/A,FALSE,"Report Annual";"ARRatios",#N/A,FALSE,"Report Annual"}</definedName>
    <definedName name="annual_report2" localSheetId="77" hidden="1">{"ARPandL",#N/A,FALSE,"Report Annual";"ARCashflow",#N/A,FALSE,"Report Annual";"ARBalanceSheet",#N/A,FALSE,"Report Annual";"ARRatios",#N/A,FALSE,"Report Annual"}</definedName>
    <definedName name="annual_report2" localSheetId="76" hidden="1">{"ARPandL",#N/A,FALSE,"Report Annual";"ARCashflow",#N/A,FALSE,"Report Annual";"ARBalanceSheet",#N/A,FALSE,"Report Annual";"ARRatios",#N/A,FALSE,"Report Annual"}</definedName>
    <definedName name="annual_report2" localSheetId="75" hidden="1">{"ARPandL",#N/A,FALSE,"Report Annual";"ARCashflow",#N/A,FALSE,"Report Annual";"ARBalanceSheet",#N/A,FALSE,"Report Annual";"ARRatios",#N/A,FALSE,"Report Annual"}</definedName>
    <definedName name="annual_report2" localSheetId="19" hidden="1">{"ARPandL",#N/A,FALSE,"Report Annual";"ARCashflow",#N/A,FALSE,"Report Annual";"ARBalanceSheet",#N/A,FALSE,"Report Annual";"ARRatios",#N/A,FALSE,"Report Annual"}</definedName>
    <definedName name="annual_report2" localSheetId="69" hidden="1">{"ARPandL",#N/A,FALSE,"Report Annual";"ARCashflow",#N/A,FALSE,"Report Annual";"ARBalanceSheet",#N/A,FALSE,"Report Annual";"ARRatios",#N/A,FALSE,"Report Annual"}</definedName>
    <definedName name="annual_report2" localSheetId="70" hidden="1">{"ARPandL",#N/A,FALSE,"Report Annual";"ARCashflow",#N/A,FALSE,"Report Annual";"ARBalanceSheet",#N/A,FALSE,"Report Annual";"ARRatios",#N/A,FALSE,"Report Annual"}</definedName>
    <definedName name="annual_report2" localSheetId="26" hidden="1">{"ARPandL",#N/A,FALSE,"Report Annual";"ARCashflow",#N/A,FALSE,"Report Annual";"ARBalanceSheet",#N/A,FALSE,"Report Annual";"ARRatios",#N/A,FALSE,"Report Annual"}</definedName>
    <definedName name="annual_report2" localSheetId="73" hidden="1">{"ARPandL",#N/A,FALSE,"Report Annual";"ARCashflow",#N/A,FALSE,"Report Annual";"ARBalanceSheet",#N/A,FALSE,"Report Annual";"ARRatios",#N/A,FALSE,"Report Annual"}</definedName>
    <definedName name="annual_report2" localSheetId="74" hidden="1">{"ARPandL",#N/A,FALSE,"Report Annual";"ARCashflow",#N/A,FALSE,"Report Annual";"ARBalanceSheet",#N/A,FALSE,"Report Annual";"ARRatios",#N/A,FALSE,"Report Annual"}</definedName>
    <definedName name="annual_report2" localSheetId="28" hidden="1">{"ARPandL",#N/A,FALSE,"Report Annual";"ARCashflow",#N/A,FALSE,"Report Annual";"ARBalanceSheet",#N/A,FALSE,"Report Annual";"ARRatios",#N/A,FALSE,"Report Annual"}</definedName>
    <definedName name="annual_report2" localSheetId="24" hidden="1">{"ARPandL",#N/A,FALSE,"Report Annual";"ARCashflow",#N/A,FALSE,"Report Annual";"ARBalanceSheet",#N/A,FALSE,"Report Annual";"ARRatios",#N/A,FALSE,"Report Annual"}</definedName>
    <definedName name="annual_report2" localSheetId="66" hidden="1">{"ARPandL",#N/A,FALSE,"Report Annual";"ARCashflow",#N/A,FALSE,"Report Annual";"ARBalanceSheet",#N/A,FALSE,"Report Annual";"ARRatios",#N/A,FALSE,"Report Annual"}</definedName>
    <definedName name="annual_report2" localSheetId="64" hidden="1">{"ARPandL",#N/A,FALSE,"Report Annual";"ARCashflow",#N/A,FALSE,"Report Annual";"ARBalanceSheet",#N/A,FALSE,"Report Annual";"ARRatios",#N/A,FALSE,"Report Annual"}</definedName>
    <definedName name="annual_report2" localSheetId="65" hidden="1">{"ARPandL",#N/A,FALSE,"Report Annual";"ARCashflow",#N/A,FALSE,"Report Annual";"ARBalanceSheet",#N/A,FALSE,"Report Annual";"ARRatios",#N/A,FALSE,"Report Annual"}</definedName>
    <definedName name="annual_report2" localSheetId="27" hidden="1">{"ARPandL",#N/A,FALSE,"Report Annual";"ARCashflow",#N/A,FALSE,"Report Annual";"ARBalanceSheet",#N/A,FALSE,"Report Annual";"ARRatios",#N/A,FALSE,"Report Annual"}</definedName>
    <definedName name="annual_report2" localSheetId="71" hidden="1">{"ARPandL",#N/A,FALSE,"Report Annual";"ARCashflow",#N/A,FALSE,"Report Annual";"ARBalanceSheet",#N/A,FALSE,"Report Annual";"ARRatios",#N/A,FALSE,"Report Annual"}</definedName>
    <definedName name="annual_report2" localSheetId="72" hidden="1">{"ARPandL",#N/A,FALSE,"Report Annual";"ARCashflow",#N/A,FALSE,"Report Annual";"ARBalanceSheet",#N/A,FALSE,"Report Annual";"ARRatios",#N/A,FALSE,"Report Annual"}</definedName>
    <definedName name="annual_report2" hidden="1">{"ARPandL",#N/A,FALSE,"Report Annual";"ARCashflow",#N/A,FALSE,"Report Annual";"ARBalanceSheet",#N/A,FALSE,"Report Annual";"ARRatios",#N/A,FALSE,"Report Annual"}</definedName>
    <definedName name="AS2DocOpenMode" hidden="1">"AS2DocumentEdit"</definedName>
    <definedName name="Balance_Temp_HVAC">#REF!</definedName>
    <definedName name="benefits">#REF!</definedName>
    <definedName name="BilledKW">#REF!</definedName>
    <definedName name="calculations2" localSheetId="30"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67"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68"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80"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40"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36"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37"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39"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35"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38"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21"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20"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29"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48"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46"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47"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77"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76"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75"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19"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69"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70"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26"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73"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74"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28"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24"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66"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64"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65"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27"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71"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72"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tegory">#REF!</definedName>
    <definedName name="Chiller_On_Off">#REF!</definedName>
    <definedName name="Cities">#REF!</definedName>
    <definedName name="City">#REF!</definedName>
    <definedName name="Coef0">#REF!</definedName>
    <definedName name="Coef1">#REF!</definedName>
    <definedName name="Coef2">#REF!</definedName>
    <definedName name="Coef3">#REF!</definedName>
    <definedName name="CustDem12">#REF!</definedName>
    <definedName name="demandRate">#REF!</definedName>
    <definedName name="el">#REF!</definedName>
    <definedName name="End_AC_kWh">#REF!</definedName>
    <definedName name="End_Blank_Electric">#REF!</definedName>
    <definedName name="End_Blank_kWh">#REF!</definedName>
    <definedName name="End_Fans_kWh">#REF!</definedName>
    <definedName name="End_Lighting_kWh">#REF!</definedName>
    <definedName name="End_Misc1_kWh">#REF!</definedName>
    <definedName name="End_Office_Equip_kWh">#REF!</definedName>
    <definedName name="End_Pumps_kWh">#REF!</definedName>
    <definedName name="EquipType" localSheetId="30">#REF!</definedName>
    <definedName name="EquipType">#REF!</definedName>
    <definedName name="Fan_Control">#REF!</definedName>
    <definedName name="Fan_Curves">#REF!</definedName>
    <definedName name="finance2" localSheetId="30" hidden="1">{"Finance 1",#N/A,FALSE,"FINANCE.XLS";"Finance 2",#N/A,FALSE,"FINANCE.XLS";"Finance 3",#N/A,FALSE,"FINANCE.XLS";"Finance 4",#N/A,FALSE,"FINANCE.XLS";"Finance 5",#N/A,FALSE,"FINANCE.XLS";"Finance 6",#N/A,FALSE,"FINANCE.XLS";"Finance 7",#N/A,FALSE,"FINANCE.XLS";"Finance 8",#N/A,FALSE,"FINANCE.XLS"}</definedName>
    <definedName name="finance2" localSheetId="67" hidden="1">{"Finance 1",#N/A,FALSE,"FINANCE.XLS";"Finance 2",#N/A,FALSE,"FINANCE.XLS";"Finance 3",#N/A,FALSE,"FINANCE.XLS";"Finance 4",#N/A,FALSE,"FINANCE.XLS";"Finance 5",#N/A,FALSE,"FINANCE.XLS";"Finance 6",#N/A,FALSE,"FINANCE.XLS";"Finance 7",#N/A,FALSE,"FINANCE.XLS";"Finance 8",#N/A,FALSE,"FINANCE.XLS"}</definedName>
    <definedName name="finance2" localSheetId="68" hidden="1">{"Finance 1",#N/A,FALSE,"FINANCE.XLS";"Finance 2",#N/A,FALSE,"FINANCE.XLS";"Finance 3",#N/A,FALSE,"FINANCE.XLS";"Finance 4",#N/A,FALSE,"FINANCE.XLS";"Finance 5",#N/A,FALSE,"FINANCE.XLS";"Finance 6",#N/A,FALSE,"FINANCE.XLS";"Finance 7",#N/A,FALSE,"FINANCE.XLS";"Finance 8",#N/A,FALSE,"FINANCE.XLS"}</definedName>
    <definedName name="finance2" localSheetId="80" hidden="1">{"Finance 1",#N/A,FALSE,"FINANCE.XLS";"Finance 2",#N/A,FALSE,"FINANCE.XLS";"Finance 3",#N/A,FALSE,"FINANCE.XLS";"Finance 4",#N/A,FALSE,"FINANCE.XLS";"Finance 5",#N/A,FALSE,"FINANCE.XLS";"Finance 6",#N/A,FALSE,"FINANCE.XLS";"Finance 7",#N/A,FALSE,"FINANCE.XLS";"Finance 8",#N/A,FALSE,"FINANCE.XLS"}</definedName>
    <definedName name="finance2" localSheetId="40" hidden="1">{"Finance 1",#N/A,FALSE,"FINANCE.XLS";"Finance 2",#N/A,FALSE,"FINANCE.XLS";"Finance 3",#N/A,FALSE,"FINANCE.XLS";"Finance 4",#N/A,FALSE,"FINANCE.XLS";"Finance 5",#N/A,FALSE,"FINANCE.XLS";"Finance 6",#N/A,FALSE,"FINANCE.XLS";"Finance 7",#N/A,FALSE,"FINANCE.XLS";"Finance 8",#N/A,FALSE,"FINANCE.XLS"}</definedName>
    <definedName name="finance2" localSheetId="36" hidden="1">{"Finance 1",#N/A,FALSE,"FINANCE.XLS";"Finance 2",#N/A,FALSE,"FINANCE.XLS";"Finance 3",#N/A,FALSE,"FINANCE.XLS";"Finance 4",#N/A,FALSE,"FINANCE.XLS";"Finance 5",#N/A,FALSE,"FINANCE.XLS";"Finance 6",#N/A,FALSE,"FINANCE.XLS";"Finance 7",#N/A,FALSE,"FINANCE.XLS";"Finance 8",#N/A,FALSE,"FINANCE.XLS"}</definedName>
    <definedName name="finance2" localSheetId="37" hidden="1">{"Finance 1",#N/A,FALSE,"FINANCE.XLS";"Finance 2",#N/A,FALSE,"FINANCE.XLS";"Finance 3",#N/A,FALSE,"FINANCE.XLS";"Finance 4",#N/A,FALSE,"FINANCE.XLS";"Finance 5",#N/A,FALSE,"FINANCE.XLS";"Finance 6",#N/A,FALSE,"FINANCE.XLS";"Finance 7",#N/A,FALSE,"FINANCE.XLS";"Finance 8",#N/A,FALSE,"FINANCE.XLS"}</definedName>
    <definedName name="finance2" localSheetId="39" hidden="1">{"Finance 1",#N/A,FALSE,"FINANCE.XLS";"Finance 2",#N/A,FALSE,"FINANCE.XLS";"Finance 3",#N/A,FALSE,"FINANCE.XLS";"Finance 4",#N/A,FALSE,"FINANCE.XLS";"Finance 5",#N/A,FALSE,"FINANCE.XLS";"Finance 6",#N/A,FALSE,"FINANCE.XLS";"Finance 7",#N/A,FALSE,"FINANCE.XLS";"Finance 8",#N/A,FALSE,"FINANCE.XLS"}</definedName>
    <definedName name="finance2" localSheetId="35" hidden="1">{"Finance 1",#N/A,FALSE,"FINANCE.XLS";"Finance 2",#N/A,FALSE,"FINANCE.XLS";"Finance 3",#N/A,FALSE,"FINANCE.XLS";"Finance 4",#N/A,FALSE,"FINANCE.XLS";"Finance 5",#N/A,FALSE,"FINANCE.XLS";"Finance 6",#N/A,FALSE,"FINANCE.XLS";"Finance 7",#N/A,FALSE,"FINANCE.XLS";"Finance 8",#N/A,FALSE,"FINANCE.XLS"}</definedName>
    <definedName name="finance2" localSheetId="38" hidden="1">{"Finance 1",#N/A,FALSE,"FINANCE.XLS";"Finance 2",#N/A,FALSE,"FINANCE.XLS";"Finance 3",#N/A,FALSE,"FINANCE.XLS";"Finance 4",#N/A,FALSE,"FINANCE.XLS";"Finance 5",#N/A,FALSE,"FINANCE.XLS";"Finance 6",#N/A,FALSE,"FINANCE.XLS";"Finance 7",#N/A,FALSE,"FINANCE.XLS";"Finance 8",#N/A,FALSE,"FINANCE.XLS"}</definedName>
    <definedName name="finance2" localSheetId="21" hidden="1">{"Finance 1",#N/A,FALSE,"FINANCE.XLS";"Finance 2",#N/A,FALSE,"FINANCE.XLS";"Finance 3",#N/A,FALSE,"FINANCE.XLS";"Finance 4",#N/A,FALSE,"FINANCE.XLS";"Finance 5",#N/A,FALSE,"FINANCE.XLS";"Finance 6",#N/A,FALSE,"FINANCE.XLS";"Finance 7",#N/A,FALSE,"FINANCE.XLS";"Finance 8",#N/A,FALSE,"FINANCE.XLS"}</definedName>
    <definedName name="finance2" localSheetId="20" hidden="1">{"Finance 1",#N/A,FALSE,"FINANCE.XLS";"Finance 2",#N/A,FALSE,"FINANCE.XLS";"Finance 3",#N/A,FALSE,"FINANCE.XLS";"Finance 4",#N/A,FALSE,"FINANCE.XLS";"Finance 5",#N/A,FALSE,"FINANCE.XLS";"Finance 6",#N/A,FALSE,"FINANCE.XLS";"Finance 7",#N/A,FALSE,"FINANCE.XLS";"Finance 8",#N/A,FALSE,"FINANCE.XLS"}</definedName>
    <definedName name="finance2" localSheetId="29" hidden="1">{"Finance 1",#N/A,FALSE,"FINANCE.XLS";"Finance 2",#N/A,FALSE,"FINANCE.XLS";"Finance 3",#N/A,FALSE,"FINANCE.XLS";"Finance 4",#N/A,FALSE,"FINANCE.XLS";"Finance 5",#N/A,FALSE,"FINANCE.XLS";"Finance 6",#N/A,FALSE,"FINANCE.XLS";"Finance 7",#N/A,FALSE,"FINANCE.XLS";"Finance 8",#N/A,FALSE,"FINANCE.XLS"}</definedName>
    <definedName name="finance2" localSheetId="48" hidden="1">{"Finance 1",#N/A,FALSE,"FINANCE.XLS";"Finance 2",#N/A,FALSE,"FINANCE.XLS";"Finance 3",#N/A,FALSE,"FINANCE.XLS";"Finance 4",#N/A,FALSE,"FINANCE.XLS";"Finance 5",#N/A,FALSE,"FINANCE.XLS";"Finance 6",#N/A,FALSE,"FINANCE.XLS";"Finance 7",#N/A,FALSE,"FINANCE.XLS";"Finance 8",#N/A,FALSE,"FINANCE.XLS"}</definedName>
    <definedName name="finance2" localSheetId="46" hidden="1">{"Finance 1",#N/A,FALSE,"FINANCE.XLS";"Finance 2",#N/A,FALSE,"FINANCE.XLS";"Finance 3",#N/A,FALSE,"FINANCE.XLS";"Finance 4",#N/A,FALSE,"FINANCE.XLS";"Finance 5",#N/A,FALSE,"FINANCE.XLS";"Finance 6",#N/A,FALSE,"FINANCE.XLS";"Finance 7",#N/A,FALSE,"FINANCE.XLS";"Finance 8",#N/A,FALSE,"FINANCE.XLS"}</definedName>
    <definedName name="finance2" localSheetId="47" hidden="1">{"Finance 1",#N/A,FALSE,"FINANCE.XLS";"Finance 2",#N/A,FALSE,"FINANCE.XLS";"Finance 3",#N/A,FALSE,"FINANCE.XLS";"Finance 4",#N/A,FALSE,"FINANCE.XLS";"Finance 5",#N/A,FALSE,"FINANCE.XLS";"Finance 6",#N/A,FALSE,"FINANCE.XLS";"Finance 7",#N/A,FALSE,"FINANCE.XLS";"Finance 8",#N/A,FALSE,"FINANCE.XLS"}</definedName>
    <definedName name="finance2" localSheetId="77" hidden="1">{"Finance 1",#N/A,FALSE,"FINANCE.XLS";"Finance 2",#N/A,FALSE,"FINANCE.XLS";"Finance 3",#N/A,FALSE,"FINANCE.XLS";"Finance 4",#N/A,FALSE,"FINANCE.XLS";"Finance 5",#N/A,FALSE,"FINANCE.XLS";"Finance 6",#N/A,FALSE,"FINANCE.XLS";"Finance 7",#N/A,FALSE,"FINANCE.XLS";"Finance 8",#N/A,FALSE,"FINANCE.XLS"}</definedName>
    <definedName name="finance2" localSheetId="76" hidden="1">{"Finance 1",#N/A,FALSE,"FINANCE.XLS";"Finance 2",#N/A,FALSE,"FINANCE.XLS";"Finance 3",#N/A,FALSE,"FINANCE.XLS";"Finance 4",#N/A,FALSE,"FINANCE.XLS";"Finance 5",#N/A,FALSE,"FINANCE.XLS";"Finance 6",#N/A,FALSE,"FINANCE.XLS";"Finance 7",#N/A,FALSE,"FINANCE.XLS";"Finance 8",#N/A,FALSE,"FINANCE.XLS"}</definedName>
    <definedName name="finance2" localSheetId="75" hidden="1">{"Finance 1",#N/A,FALSE,"FINANCE.XLS";"Finance 2",#N/A,FALSE,"FINANCE.XLS";"Finance 3",#N/A,FALSE,"FINANCE.XLS";"Finance 4",#N/A,FALSE,"FINANCE.XLS";"Finance 5",#N/A,FALSE,"FINANCE.XLS";"Finance 6",#N/A,FALSE,"FINANCE.XLS";"Finance 7",#N/A,FALSE,"FINANCE.XLS";"Finance 8",#N/A,FALSE,"FINANCE.XLS"}</definedName>
    <definedName name="finance2" localSheetId="19" hidden="1">{"Finance 1",#N/A,FALSE,"FINANCE.XLS";"Finance 2",#N/A,FALSE,"FINANCE.XLS";"Finance 3",#N/A,FALSE,"FINANCE.XLS";"Finance 4",#N/A,FALSE,"FINANCE.XLS";"Finance 5",#N/A,FALSE,"FINANCE.XLS";"Finance 6",#N/A,FALSE,"FINANCE.XLS";"Finance 7",#N/A,FALSE,"FINANCE.XLS";"Finance 8",#N/A,FALSE,"FINANCE.XLS"}</definedName>
    <definedName name="finance2" localSheetId="69" hidden="1">{"Finance 1",#N/A,FALSE,"FINANCE.XLS";"Finance 2",#N/A,FALSE,"FINANCE.XLS";"Finance 3",#N/A,FALSE,"FINANCE.XLS";"Finance 4",#N/A,FALSE,"FINANCE.XLS";"Finance 5",#N/A,FALSE,"FINANCE.XLS";"Finance 6",#N/A,FALSE,"FINANCE.XLS";"Finance 7",#N/A,FALSE,"FINANCE.XLS";"Finance 8",#N/A,FALSE,"FINANCE.XLS"}</definedName>
    <definedName name="finance2" localSheetId="70" hidden="1">{"Finance 1",#N/A,FALSE,"FINANCE.XLS";"Finance 2",#N/A,FALSE,"FINANCE.XLS";"Finance 3",#N/A,FALSE,"FINANCE.XLS";"Finance 4",#N/A,FALSE,"FINANCE.XLS";"Finance 5",#N/A,FALSE,"FINANCE.XLS";"Finance 6",#N/A,FALSE,"FINANCE.XLS";"Finance 7",#N/A,FALSE,"FINANCE.XLS";"Finance 8",#N/A,FALSE,"FINANCE.XLS"}</definedName>
    <definedName name="finance2" localSheetId="26" hidden="1">{"Finance 1",#N/A,FALSE,"FINANCE.XLS";"Finance 2",#N/A,FALSE,"FINANCE.XLS";"Finance 3",#N/A,FALSE,"FINANCE.XLS";"Finance 4",#N/A,FALSE,"FINANCE.XLS";"Finance 5",#N/A,FALSE,"FINANCE.XLS";"Finance 6",#N/A,FALSE,"FINANCE.XLS";"Finance 7",#N/A,FALSE,"FINANCE.XLS";"Finance 8",#N/A,FALSE,"FINANCE.XLS"}</definedName>
    <definedName name="finance2" localSheetId="73" hidden="1">{"Finance 1",#N/A,FALSE,"FINANCE.XLS";"Finance 2",#N/A,FALSE,"FINANCE.XLS";"Finance 3",#N/A,FALSE,"FINANCE.XLS";"Finance 4",#N/A,FALSE,"FINANCE.XLS";"Finance 5",#N/A,FALSE,"FINANCE.XLS";"Finance 6",#N/A,FALSE,"FINANCE.XLS";"Finance 7",#N/A,FALSE,"FINANCE.XLS";"Finance 8",#N/A,FALSE,"FINANCE.XLS"}</definedName>
    <definedName name="finance2" localSheetId="74" hidden="1">{"Finance 1",#N/A,FALSE,"FINANCE.XLS";"Finance 2",#N/A,FALSE,"FINANCE.XLS";"Finance 3",#N/A,FALSE,"FINANCE.XLS";"Finance 4",#N/A,FALSE,"FINANCE.XLS";"Finance 5",#N/A,FALSE,"FINANCE.XLS";"Finance 6",#N/A,FALSE,"FINANCE.XLS";"Finance 7",#N/A,FALSE,"FINANCE.XLS";"Finance 8",#N/A,FALSE,"FINANCE.XLS"}</definedName>
    <definedName name="finance2" localSheetId="28" hidden="1">{"Finance 1",#N/A,FALSE,"FINANCE.XLS";"Finance 2",#N/A,FALSE,"FINANCE.XLS";"Finance 3",#N/A,FALSE,"FINANCE.XLS";"Finance 4",#N/A,FALSE,"FINANCE.XLS";"Finance 5",#N/A,FALSE,"FINANCE.XLS";"Finance 6",#N/A,FALSE,"FINANCE.XLS";"Finance 7",#N/A,FALSE,"FINANCE.XLS";"Finance 8",#N/A,FALSE,"FINANCE.XLS"}</definedName>
    <definedName name="finance2" localSheetId="24" hidden="1">{"Finance 1",#N/A,FALSE,"FINANCE.XLS";"Finance 2",#N/A,FALSE,"FINANCE.XLS";"Finance 3",#N/A,FALSE,"FINANCE.XLS";"Finance 4",#N/A,FALSE,"FINANCE.XLS";"Finance 5",#N/A,FALSE,"FINANCE.XLS";"Finance 6",#N/A,FALSE,"FINANCE.XLS";"Finance 7",#N/A,FALSE,"FINANCE.XLS";"Finance 8",#N/A,FALSE,"FINANCE.XLS"}</definedName>
    <definedName name="finance2" localSheetId="66" hidden="1">{"Finance 1",#N/A,FALSE,"FINANCE.XLS";"Finance 2",#N/A,FALSE,"FINANCE.XLS";"Finance 3",#N/A,FALSE,"FINANCE.XLS";"Finance 4",#N/A,FALSE,"FINANCE.XLS";"Finance 5",#N/A,FALSE,"FINANCE.XLS";"Finance 6",#N/A,FALSE,"FINANCE.XLS";"Finance 7",#N/A,FALSE,"FINANCE.XLS";"Finance 8",#N/A,FALSE,"FINANCE.XLS"}</definedName>
    <definedName name="finance2" localSheetId="64" hidden="1">{"Finance 1",#N/A,FALSE,"FINANCE.XLS";"Finance 2",#N/A,FALSE,"FINANCE.XLS";"Finance 3",#N/A,FALSE,"FINANCE.XLS";"Finance 4",#N/A,FALSE,"FINANCE.XLS";"Finance 5",#N/A,FALSE,"FINANCE.XLS";"Finance 6",#N/A,FALSE,"FINANCE.XLS";"Finance 7",#N/A,FALSE,"FINANCE.XLS";"Finance 8",#N/A,FALSE,"FINANCE.XLS"}</definedName>
    <definedName name="finance2" localSheetId="65" hidden="1">{"Finance 1",#N/A,FALSE,"FINANCE.XLS";"Finance 2",#N/A,FALSE,"FINANCE.XLS";"Finance 3",#N/A,FALSE,"FINANCE.XLS";"Finance 4",#N/A,FALSE,"FINANCE.XLS";"Finance 5",#N/A,FALSE,"FINANCE.XLS";"Finance 6",#N/A,FALSE,"FINANCE.XLS";"Finance 7",#N/A,FALSE,"FINANCE.XLS";"Finance 8",#N/A,FALSE,"FINANCE.XLS"}</definedName>
    <definedName name="finance2" localSheetId="27" hidden="1">{"Finance 1",#N/A,FALSE,"FINANCE.XLS";"Finance 2",#N/A,FALSE,"FINANCE.XLS";"Finance 3",#N/A,FALSE,"FINANCE.XLS";"Finance 4",#N/A,FALSE,"FINANCE.XLS";"Finance 5",#N/A,FALSE,"FINANCE.XLS";"Finance 6",#N/A,FALSE,"FINANCE.XLS";"Finance 7",#N/A,FALSE,"FINANCE.XLS";"Finance 8",#N/A,FALSE,"FINANCE.XLS"}</definedName>
    <definedName name="finance2" localSheetId="71" hidden="1">{"Finance 1",#N/A,FALSE,"FINANCE.XLS";"Finance 2",#N/A,FALSE,"FINANCE.XLS";"Finance 3",#N/A,FALSE,"FINANCE.XLS";"Finance 4",#N/A,FALSE,"FINANCE.XLS";"Finance 5",#N/A,FALSE,"FINANCE.XLS";"Finance 6",#N/A,FALSE,"FINANCE.XLS";"Finance 7",#N/A,FALSE,"FINANCE.XLS";"Finance 8",#N/A,FALSE,"FINANCE.XLS"}</definedName>
    <definedName name="finance2" localSheetId="72" hidden="1">{"Finance 1",#N/A,FALSE,"FINANCE.XLS";"Finance 2",#N/A,FALSE,"FINANCE.XLS";"Finance 3",#N/A,FALSE,"FINANCE.XLS";"Finance 4",#N/A,FALSE,"FINANCE.XLS";"Finance 5",#N/A,FALSE,"FINANCE.XLS";"Finance 6",#N/A,FALSE,"FINANCE.XLS";"Finance 7",#N/A,FALSE,"FINANCE.XLS";"Finance 8",#N/A,FALSE,"FINANCE.XLS"}</definedName>
    <definedName name="finance2" hidden="1">{"Finance 1",#N/A,FALSE,"FINANCE.XLS";"Finance 2",#N/A,FALSE,"FINANCE.XLS";"Finance 3",#N/A,FALSE,"FINANCE.XLS";"Finance 4",#N/A,FALSE,"FINANCE.XLS";"Finance 5",#N/A,FALSE,"FINANCE.XLS";"Finance 6",#N/A,FALSE,"FINANCE.XLS";"Finance 7",#N/A,FALSE,"FINANCE.XLS";"Finance 8",#N/A,FALSE,"FINANCE.XLS"}</definedName>
    <definedName name="Fixture_Code">#REF!</definedName>
    <definedName name="Flow_Control">#REF!</definedName>
    <definedName name="flujo2" localSheetId="30" hidden="1">{"FLUJO DE CAJA",#N/A,FALSE,"Hoja1";"ANEXOS FLUJO",#N/A,FALSE,"Hoja1"}</definedName>
    <definedName name="flujo2" localSheetId="67" hidden="1">{"FLUJO DE CAJA",#N/A,FALSE,"Hoja1";"ANEXOS FLUJO",#N/A,FALSE,"Hoja1"}</definedName>
    <definedName name="flujo2" localSheetId="68" hidden="1">{"FLUJO DE CAJA",#N/A,FALSE,"Hoja1";"ANEXOS FLUJO",#N/A,FALSE,"Hoja1"}</definedName>
    <definedName name="flujo2" localSheetId="80" hidden="1">{"FLUJO DE CAJA",#N/A,FALSE,"Hoja1";"ANEXOS FLUJO",#N/A,FALSE,"Hoja1"}</definedName>
    <definedName name="flujo2" localSheetId="40" hidden="1">{"FLUJO DE CAJA",#N/A,FALSE,"Hoja1";"ANEXOS FLUJO",#N/A,FALSE,"Hoja1"}</definedName>
    <definedName name="flujo2" localSheetId="36" hidden="1">{"FLUJO DE CAJA",#N/A,FALSE,"Hoja1";"ANEXOS FLUJO",#N/A,FALSE,"Hoja1"}</definedName>
    <definedName name="flujo2" localSheetId="37" hidden="1">{"FLUJO DE CAJA",#N/A,FALSE,"Hoja1";"ANEXOS FLUJO",#N/A,FALSE,"Hoja1"}</definedName>
    <definedName name="flujo2" localSheetId="39" hidden="1">{"FLUJO DE CAJA",#N/A,FALSE,"Hoja1";"ANEXOS FLUJO",#N/A,FALSE,"Hoja1"}</definedName>
    <definedName name="flujo2" localSheetId="35" hidden="1">{"FLUJO DE CAJA",#N/A,FALSE,"Hoja1";"ANEXOS FLUJO",#N/A,FALSE,"Hoja1"}</definedName>
    <definedName name="flujo2" localSheetId="38" hidden="1">{"FLUJO DE CAJA",#N/A,FALSE,"Hoja1";"ANEXOS FLUJO",#N/A,FALSE,"Hoja1"}</definedName>
    <definedName name="flujo2" localSheetId="21" hidden="1">{"FLUJO DE CAJA",#N/A,FALSE,"Hoja1";"ANEXOS FLUJO",#N/A,FALSE,"Hoja1"}</definedName>
    <definedName name="flujo2" localSheetId="20" hidden="1">{"FLUJO DE CAJA",#N/A,FALSE,"Hoja1";"ANEXOS FLUJO",#N/A,FALSE,"Hoja1"}</definedName>
    <definedName name="flujo2" localSheetId="29" hidden="1">{"FLUJO DE CAJA",#N/A,FALSE,"Hoja1";"ANEXOS FLUJO",#N/A,FALSE,"Hoja1"}</definedName>
    <definedName name="flujo2" localSheetId="48" hidden="1">{"FLUJO DE CAJA",#N/A,FALSE,"Hoja1";"ANEXOS FLUJO",#N/A,FALSE,"Hoja1"}</definedName>
    <definedName name="flujo2" localSheetId="46" hidden="1">{"FLUJO DE CAJA",#N/A,FALSE,"Hoja1";"ANEXOS FLUJO",#N/A,FALSE,"Hoja1"}</definedName>
    <definedName name="flujo2" localSheetId="47" hidden="1">{"FLUJO DE CAJA",#N/A,FALSE,"Hoja1";"ANEXOS FLUJO",#N/A,FALSE,"Hoja1"}</definedName>
    <definedName name="flujo2" localSheetId="77" hidden="1">{"FLUJO DE CAJA",#N/A,FALSE,"Hoja1";"ANEXOS FLUJO",#N/A,FALSE,"Hoja1"}</definedName>
    <definedName name="flujo2" localSheetId="76" hidden="1">{"FLUJO DE CAJA",#N/A,FALSE,"Hoja1";"ANEXOS FLUJO",#N/A,FALSE,"Hoja1"}</definedName>
    <definedName name="flujo2" localSheetId="75" hidden="1">{"FLUJO DE CAJA",#N/A,FALSE,"Hoja1";"ANEXOS FLUJO",#N/A,FALSE,"Hoja1"}</definedName>
    <definedName name="flujo2" localSheetId="19" hidden="1">{"FLUJO DE CAJA",#N/A,FALSE,"Hoja1";"ANEXOS FLUJO",#N/A,FALSE,"Hoja1"}</definedName>
    <definedName name="flujo2" localSheetId="69" hidden="1">{"FLUJO DE CAJA",#N/A,FALSE,"Hoja1";"ANEXOS FLUJO",#N/A,FALSE,"Hoja1"}</definedName>
    <definedName name="flujo2" localSheetId="70" hidden="1">{"FLUJO DE CAJA",#N/A,FALSE,"Hoja1";"ANEXOS FLUJO",#N/A,FALSE,"Hoja1"}</definedName>
    <definedName name="flujo2" localSheetId="26" hidden="1">{"FLUJO DE CAJA",#N/A,FALSE,"Hoja1";"ANEXOS FLUJO",#N/A,FALSE,"Hoja1"}</definedName>
    <definedName name="flujo2" localSheetId="73" hidden="1">{"FLUJO DE CAJA",#N/A,FALSE,"Hoja1";"ANEXOS FLUJO",#N/A,FALSE,"Hoja1"}</definedName>
    <definedName name="flujo2" localSheetId="74" hidden="1">{"FLUJO DE CAJA",#N/A,FALSE,"Hoja1";"ANEXOS FLUJO",#N/A,FALSE,"Hoja1"}</definedName>
    <definedName name="flujo2" localSheetId="28" hidden="1">{"FLUJO DE CAJA",#N/A,FALSE,"Hoja1";"ANEXOS FLUJO",#N/A,FALSE,"Hoja1"}</definedName>
    <definedName name="flujo2" localSheetId="24" hidden="1">{"FLUJO DE CAJA",#N/A,FALSE,"Hoja1";"ANEXOS FLUJO",#N/A,FALSE,"Hoja1"}</definedName>
    <definedName name="flujo2" localSheetId="66" hidden="1">{"FLUJO DE CAJA",#N/A,FALSE,"Hoja1";"ANEXOS FLUJO",#N/A,FALSE,"Hoja1"}</definedName>
    <definedName name="flujo2" localSheetId="64" hidden="1">{"FLUJO DE CAJA",#N/A,FALSE,"Hoja1";"ANEXOS FLUJO",#N/A,FALSE,"Hoja1"}</definedName>
    <definedName name="flujo2" localSheetId="65" hidden="1">{"FLUJO DE CAJA",#N/A,FALSE,"Hoja1";"ANEXOS FLUJO",#N/A,FALSE,"Hoja1"}</definedName>
    <definedName name="flujo2" localSheetId="27" hidden="1">{"FLUJO DE CAJA",#N/A,FALSE,"Hoja1";"ANEXOS FLUJO",#N/A,FALSE,"Hoja1"}</definedName>
    <definedName name="flujo2" localSheetId="71" hidden="1">{"FLUJO DE CAJA",#N/A,FALSE,"Hoja1";"ANEXOS FLUJO",#N/A,FALSE,"Hoja1"}</definedName>
    <definedName name="flujo2" localSheetId="72" hidden="1">{"FLUJO DE CAJA",#N/A,FALSE,"Hoja1";"ANEXOS FLUJO",#N/A,FALSE,"Hoja1"}</definedName>
    <definedName name="flujo2" hidden="1">{"FLUJO DE CAJA",#N/A,FALSE,"Hoja1";"ANEXOS FLUJO",#N/A,FALSE,"Hoja1"}</definedName>
    <definedName name="focus">#REF!</definedName>
    <definedName name="G_tot">#REF!</definedName>
    <definedName name="ganacias2" localSheetId="30" hidden="1">{"GAN.Y PERD.RESUMIDO",#N/A,FALSE,"Hoja1";"GAN.Y PERD.DETALLADO",#N/A,FALSE,"Hoja1"}</definedName>
    <definedName name="ganacias2" localSheetId="67" hidden="1">{"GAN.Y PERD.RESUMIDO",#N/A,FALSE,"Hoja1";"GAN.Y PERD.DETALLADO",#N/A,FALSE,"Hoja1"}</definedName>
    <definedName name="ganacias2" localSheetId="68" hidden="1">{"GAN.Y PERD.RESUMIDO",#N/A,FALSE,"Hoja1";"GAN.Y PERD.DETALLADO",#N/A,FALSE,"Hoja1"}</definedName>
    <definedName name="ganacias2" localSheetId="80" hidden="1">{"GAN.Y PERD.RESUMIDO",#N/A,FALSE,"Hoja1";"GAN.Y PERD.DETALLADO",#N/A,FALSE,"Hoja1"}</definedName>
    <definedName name="ganacias2" localSheetId="40" hidden="1">{"GAN.Y PERD.RESUMIDO",#N/A,FALSE,"Hoja1";"GAN.Y PERD.DETALLADO",#N/A,FALSE,"Hoja1"}</definedName>
    <definedName name="ganacias2" localSheetId="36" hidden="1">{"GAN.Y PERD.RESUMIDO",#N/A,FALSE,"Hoja1";"GAN.Y PERD.DETALLADO",#N/A,FALSE,"Hoja1"}</definedName>
    <definedName name="ganacias2" localSheetId="37" hidden="1">{"GAN.Y PERD.RESUMIDO",#N/A,FALSE,"Hoja1";"GAN.Y PERD.DETALLADO",#N/A,FALSE,"Hoja1"}</definedName>
    <definedName name="ganacias2" localSheetId="39" hidden="1">{"GAN.Y PERD.RESUMIDO",#N/A,FALSE,"Hoja1";"GAN.Y PERD.DETALLADO",#N/A,FALSE,"Hoja1"}</definedName>
    <definedName name="ganacias2" localSheetId="35" hidden="1">{"GAN.Y PERD.RESUMIDO",#N/A,FALSE,"Hoja1";"GAN.Y PERD.DETALLADO",#N/A,FALSE,"Hoja1"}</definedName>
    <definedName name="ganacias2" localSheetId="38" hidden="1">{"GAN.Y PERD.RESUMIDO",#N/A,FALSE,"Hoja1";"GAN.Y PERD.DETALLADO",#N/A,FALSE,"Hoja1"}</definedName>
    <definedName name="ganacias2" localSheetId="21" hidden="1">{"GAN.Y PERD.RESUMIDO",#N/A,FALSE,"Hoja1";"GAN.Y PERD.DETALLADO",#N/A,FALSE,"Hoja1"}</definedName>
    <definedName name="ganacias2" localSheetId="20" hidden="1">{"GAN.Y PERD.RESUMIDO",#N/A,FALSE,"Hoja1";"GAN.Y PERD.DETALLADO",#N/A,FALSE,"Hoja1"}</definedName>
    <definedName name="ganacias2" localSheetId="29" hidden="1">{"GAN.Y PERD.RESUMIDO",#N/A,FALSE,"Hoja1";"GAN.Y PERD.DETALLADO",#N/A,FALSE,"Hoja1"}</definedName>
    <definedName name="ganacias2" localSheetId="48" hidden="1">{"GAN.Y PERD.RESUMIDO",#N/A,FALSE,"Hoja1";"GAN.Y PERD.DETALLADO",#N/A,FALSE,"Hoja1"}</definedName>
    <definedName name="ganacias2" localSheetId="46" hidden="1">{"GAN.Y PERD.RESUMIDO",#N/A,FALSE,"Hoja1";"GAN.Y PERD.DETALLADO",#N/A,FALSE,"Hoja1"}</definedName>
    <definedName name="ganacias2" localSheetId="47" hidden="1">{"GAN.Y PERD.RESUMIDO",#N/A,FALSE,"Hoja1";"GAN.Y PERD.DETALLADO",#N/A,FALSE,"Hoja1"}</definedName>
    <definedName name="ganacias2" localSheetId="77" hidden="1">{"GAN.Y PERD.RESUMIDO",#N/A,FALSE,"Hoja1";"GAN.Y PERD.DETALLADO",#N/A,FALSE,"Hoja1"}</definedName>
    <definedName name="ganacias2" localSheetId="76" hidden="1">{"GAN.Y PERD.RESUMIDO",#N/A,FALSE,"Hoja1";"GAN.Y PERD.DETALLADO",#N/A,FALSE,"Hoja1"}</definedName>
    <definedName name="ganacias2" localSheetId="75" hidden="1">{"GAN.Y PERD.RESUMIDO",#N/A,FALSE,"Hoja1";"GAN.Y PERD.DETALLADO",#N/A,FALSE,"Hoja1"}</definedName>
    <definedName name="ganacias2" localSheetId="19" hidden="1">{"GAN.Y PERD.RESUMIDO",#N/A,FALSE,"Hoja1";"GAN.Y PERD.DETALLADO",#N/A,FALSE,"Hoja1"}</definedName>
    <definedName name="ganacias2" localSheetId="69" hidden="1">{"GAN.Y PERD.RESUMIDO",#N/A,FALSE,"Hoja1";"GAN.Y PERD.DETALLADO",#N/A,FALSE,"Hoja1"}</definedName>
    <definedName name="ganacias2" localSheetId="70" hidden="1">{"GAN.Y PERD.RESUMIDO",#N/A,FALSE,"Hoja1";"GAN.Y PERD.DETALLADO",#N/A,FALSE,"Hoja1"}</definedName>
    <definedName name="ganacias2" localSheetId="26" hidden="1">{"GAN.Y PERD.RESUMIDO",#N/A,FALSE,"Hoja1";"GAN.Y PERD.DETALLADO",#N/A,FALSE,"Hoja1"}</definedName>
    <definedName name="ganacias2" localSheetId="73" hidden="1">{"GAN.Y PERD.RESUMIDO",#N/A,FALSE,"Hoja1";"GAN.Y PERD.DETALLADO",#N/A,FALSE,"Hoja1"}</definedName>
    <definedName name="ganacias2" localSheetId="74" hidden="1">{"GAN.Y PERD.RESUMIDO",#N/A,FALSE,"Hoja1";"GAN.Y PERD.DETALLADO",#N/A,FALSE,"Hoja1"}</definedName>
    <definedName name="ganacias2" localSheetId="28" hidden="1">{"GAN.Y PERD.RESUMIDO",#N/A,FALSE,"Hoja1";"GAN.Y PERD.DETALLADO",#N/A,FALSE,"Hoja1"}</definedName>
    <definedName name="ganacias2" localSheetId="24" hidden="1">{"GAN.Y PERD.RESUMIDO",#N/A,FALSE,"Hoja1";"GAN.Y PERD.DETALLADO",#N/A,FALSE,"Hoja1"}</definedName>
    <definedName name="ganacias2" localSheetId="66" hidden="1">{"GAN.Y PERD.RESUMIDO",#N/A,FALSE,"Hoja1";"GAN.Y PERD.DETALLADO",#N/A,FALSE,"Hoja1"}</definedName>
    <definedName name="ganacias2" localSheetId="64" hidden="1">{"GAN.Y PERD.RESUMIDO",#N/A,FALSE,"Hoja1";"GAN.Y PERD.DETALLADO",#N/A,FALSE,"Hoja1"}</definedName>
    <definedName name="ganacias2" localSheetId="65" hidden="1">{"GAN.Y PERD.RESUMIDO",#N/A,FALSE,"Hoja1";"GAN.Y PERD.DETALLADO",#N/A,FALSE,"Hoja1"}</definedName>
    <definedName name="ganacias2" localSheetId="27" hidden="1">{"GAN.Y PERD.RESUMIDO",#N/A,FALSE,"Hoja1";"GAN.Y PERD.DETALLADO",#N/A,FALSE,"Hoja1"}</definedName>
    <definedName name="ganacias2" localSheetId="71" hidden="1">{"GAN.Y PERD.RESUMIDO",#N/A,FALSE,"Hoja1";"GAN.Y PERD.DETALLADO",#N/A,FALSE,"Hoja1"}</definedName>
    <definedName name="ganacias2" localSheetId="72" hidden="1">{"GAN.Y PERD.RESUMIDO",#N/A,FALSE,"Hoja1";"GAN.Y PERD.DETALLADO",#N/A,FALSE,"Hoja1"}</definedName>
    <definedName name="ganacias2" hidden="1">{"GAN.Y PERD.RESUMIDO",#N/A,FALSE,"Hoja1";"GAN.Y PERD.DETALLADO",#N/A,FALSE,"Hoja1"}</definedName>
    <definedName name="gas">#REF!</definedName>
    <definedName name="GasRate">#REF!</definedName>
    <definedName name="Hatch_ChilledWaterPumps">#REF!</definedName>
    <definedName name="Hatch_CondenserPumps">#REF!</definedName>
    <definedName name="Hatch_CoolingTower">#REF!</definedName>
    <definedName name="hh" localSheetId="30" hidden="1">{"Valuation",#N/A,TRUE,"Valuation Summary";"Financial Statements",#N/A,TRUE,"Results";"Results",#N/A,TRUE,"Results";"Ratios",#N/A,TRUE,"Results";"P2 Summary",#N/A,TRUE,"Results";"Historical data",#N/A,TRUE,"Historical Data";"P1 Inputs",#N/A,TRUE,"Forecast Drivers";"P2 Inputs",#N/A,TRUE,"Forecast Drivers"}</definedName>
    <definedName name="hh" localSheetId="67" hidden="1">{"Valuation",#N/A,TRUE,"Valuation Summary";"Financial Statements",#N/A,TRUE,"Results";"Results",#N/A,TRUE,"Results";"Ratios",#N/A,TRUE,"Results";"P2 Summary",#N/A,TRUE,"Results";"Historical data",#N/A,TRUE,"Historical Data";"P1 Inputs",#N/A,TRUE,"Forecast Drivers";"P2 Inputs",#N/A,TRUE,"Forecast Drivers"}</definedName>
    <definedName name="hh" localSheetId="68" hidden="1">{"Valuation",#N/A,TRUE,"Valuation Summary";"Financial Statements",#N/A,TRUE,"Results";"Results",#N/A,TRUE,"Results";"Ratios",#N/A,TRUE,"Results";"P2 Summary",#N/A,TRUE,"Results";"Historical data",#N/A,TRUE,"Historical Data";"P1 Inputs",#N/A,TRUE,"Forecast Drivers";"P2 Inputs",#N/A,TRUE,"Forecast Drivers"}</definedName>
    <definedName name="hh" localSheetId="80" hidden="1">{"Valuation",#N/A,TRUE,"Valuation Summary";"Financial Statements",#N/A,TRUE,"Results";"Results",#N/A,TRUE,"Results";"Ratios",#N/A,TRUE,"Results";"P2 Summary",#N/A,TRUE,"Results";"Historical data",#N/A,TRUE,"Historical Data";"P1 Inputs",#N/A,TRUE,"Forecast Drivers";"P2 Inputs",#N/A,TRUE,"Forecast Drivers"}</definedName>
    <definedName name="hh" localSheetId="40" hidden="1">{"Valuation",#N/A,TRUE,"Valuation Summary";"Financial Statements",#N/A,TRUE,"Results";"Results",#N/A,TRUE,"Results";"Ratios",#N/A,TRUE,"Results";"P2 Summary",#N/A,TRUE,"Results";"Historical data",#N/A,TRUE,"Historical Data";"P1 Inputs",#N/A,TRUE,"Forecast Drivers";"P2 Inputs",#N/A,TRUE,"Forecast Drivers"}</definedName>
    <definedName name="hh" localSheetId="36" hidden="1">{"Valuation",#N/A,TRUE,"Valuation Summary";"Financial Statements",#N/A,TRUE,"Results";"Results",#N/A,TRUE,"Results";"Ratios",#N/A,TRUE,"Results";"P2 Summary",#N/A,TRUE,"Results";"Historical data",#N/A,TRUE,"Historical Data";"P1 Inputs",#N/A,TRUE,"Forecast Drivers";"P2 Inputs",#N/A,TRUE,"Forecast Drivers"}</definedName>
    <definedName name="hh" localSheetId="37" hidden="1">{"Valuation",#N/A,TRUE,"Valuation Summary";"Financial Statements",#N/A,TRUE,"Results";"Results",#N/A,TRUE,"Results";"Ratios",#N/A,TRUE,"Results";"P2 Summary",#N/A,TRUE,"Results";"Historical data",#N/A,TRUE,"Historical Data";"P1 Inputs",#N/A,TRUE,"Forecast Drivers";"P2 Inputs",#N/A,TRUE,"Forecast Drivers"}</definedName>
    <definedName name="hh" localSheetId="39" hidden="1">{"Valuation",#N/A,TRUE,"Valuation Summary";"Financial Statements",#N/A,TRUE,"Results";"Results",#N/A,TRUE,"Results";"Ratios",#N/A,TRUE,"Results";"P2 Summary",#N/A,TRUE,"Results";"Historical data",#N/A,TRUE,"Historical Data";"P1 Inputs",#N/A,TRUE,"Forecast Drivers";"P2 Inputs",#N/A,TRUE,"Forecast Drivers"}</definedName>
    <definedName name="hh" localSheetId="35" hidden="1">{"Valuation",#N/A,TRUE,"Valuation Summary";"Financial Statements",#N/A,TRUE,"Results";"Results",#N/A,TRUE,"Results";"Ratios",#N/A,TRUE,"Results";"P2 Summary",#N/A,TRUE,"Results";"Historical data",#N/A,TRUE,"Historical Data";"P1 Inputs",#N/A,TRUE,"Forecast Drivers";"P2 Inputs",#N/A,TRUE,"Forecast Drivers"}</definedName>
    <definedName name="hh" localSheetId="38" hidden="1">{"Valuation",#N/A,TRUE,"Valuation Summary";"Financial Statements",#N/A,TRUE,"Results";"Results",#N/A,TRUE,"Results";"Ratios",#N/A,TRUE,"Results";"P2 Summary",#N/A,TRUE,"Results";"Historical data",#N/A,TRUE,"Historical Data";"P1 Inputs",#N/A,TRUE,"Forecast Drivers";"P2 Inputs",#N/A,TRUE,"Forecast Drivers"}</definedName>
    <definedName name="hh" localSheetId="21" hidden="1">{"Valuation",#N/A,TRUE,"Valuation Summary";"Financial Statements",#N/A,TRUE,"Results";"Results",#N/A,TRUE,"Results";"Ratios",#N/A,TRUE,"Results";"P2 Summary",#N/A,TRUE,"Results";"Historical data",#N/A,TRUE,"Historical Data";"P1 Inputs",#N/A,TRUE,"Forecast Drivers";"P2 Inputs",#N/A,TRUE,"Forecast Drivers"}</definedName>
    <definedName name="hh" localSheetId="20" hidden="1">{"Valuation",#N/A,TRUE,"Valuation Summary";"Financial Statements",#N/A,TRUE,"Results";"Results",#N/A,TRUE,"Results";"Ratios",#N/A,TRUE,"Results";"P2 Summary",#N/A,TRUE,"Results";"Historical data",#N/A,TRUE,"Historical Data";"P1 Inputs",#N/A,TRUE,"Forecast Drivers";"P2 Inputs",#N/A,TRUE,"Forecast Drivers"}</definedName>
    <definedName name="hh" localSheetId="29" hidden="1">{"Valuation",#N/A,TRUE,"Valuation Summary";"Financial Statements",#N/A,TRUE,"Results";"Results",#N/A,TRUE,"Results";"Ratios",#N/A,TRUE,"Results";"P2 Summary",#N/A,TRUE,"Results";"Historical data",#N/A,TRUE,"Historical Data";"P1 Inputs",#N/A,TRUE,"Forecast Drivers";"P2 Inputs",#N/A,TRUE,"Forecast Drivers"}</definedName>
    <definedName name="hh" localSheetId="48" hidden="1">{"Valuation",#N/A,TRUE,"Valuation Summary";"Financial Statements",#N/A,TRUE,"Results";"Results",#N/A,TRUE,"Results";"Ratios",#N/A,TRUE,"Results";"P2 Summary",#N/A,TRUE,"Results";"Historical data",#N/A,TRUE,"Historical Data";"P1 Inputs",#N/A,TRUE,"Forecast Drivers";"P2 Inputs",#N/A,TRUE,"Forecast Drivers"}</definedName>
    <definedName name="hh" localSheetId="46" hidden="1">{"Valuation",#N/A,TRUE,"Valuation Summary";"Financial Statements",#N/A,TRUE,"Results";"Results",#N/A,TRUE,"Results";"Ratios",#N/A,TRUE,"Results";"P2 Summary",#N/A,TRUE,"Results";"Historical data",#N/A,TRUE,"Historical Data";"P1 Inputs",#N/A,TRUE,"Forecast Drivers";"P2 Inputs",#N/A,TRUE,"Forecast Drivers"}</definedName>
    <definedName name="hh" localSheetId="47" hidden="1">{"Valuation",#N/A,TRUE,"Valuation Summary";"Financial Statements",#N/A,TRUE,"Results";"Results",#N/A,TRUE,"Results";"Ratios",#N/A,TRUE,"Results";"P2 Summary",#N/A,TRUE,"Results";"Historical data",#N/A,TRUE,"Historical Data";"P1 Inputs",#N/A,TRUE,"Forecast Drivers";"P2 Inputs",#N/A,TRUE,"Forecast Drivers"}</definedName>
    <definedName name="hh" localSheetId="77" hidden="1">{"Valuation",#N/A,TRUE,"Valuation Summary";"Financial Statements",#N/A,TRUE,"Results";"Results",#N/A,TRUE,"Results";"Ratios",#N/A,TRUE,"Results";"P2 Summary",#N/A,TRUE,"Results";"Historical data",#N/A,TRUE,"Historical Data";"P1 Inputs",#N/A,TRUE,"Forecast Drivers";"P2 Inputs",#N/A,TRUE,"Forecast Drivers"}</definedName>
    <definedName name="hh" localSheetId="76" hidden="1">{"Valuation",#N/A,TRUE,"Valuation Summary";"Financial Statements",#N/A,TRUE,"Results";"Results",#N/A,TRUE,"Results";"Ratios",#N/A,TRUE,"Results";"P2 Summary",#N/A,TRUE,"Results";"Historical data",#N/A,TRUE,"Historical Data";"P1 Inputs",#N/A,TRUE,"Forecast Drivers";"P2 Inputs",#N/A,TRUE,"Forecast Drivers"}</definedName>
    <definedName name="hh" localSheetId="75" hidden="1">{"Valuation",#N/A,TRUE,"Valuation Summary";"Financial Statements",#N/A,TRUE,"Results";"Results",#N/A,TRUE,"Results";"Ratios",#N/A,TRUE,"Results";"P2 Summary",#N/A,TRUE,"Results";"Historical data",#N/A,TRUE,"Historical Data";"P1 Inputs",#N/A,TRUE,"Forecast Drivers";"P2 Inputs",#N/A,TRUE,"Forecast Drivers"}</definedName>
    <definedName name="hh" localSheetId="19" hidden="1">{"Valuation",#N/A,TRUE,"Valuation Summary";"Financial Statements",#N/A,TRUE,"Results";"Results",#N/A,TRUE,"Results";"Ratios",#N/A,TRUE,"Results";"P2 Summary",#N/A,TRUE,"Results";"Historical data",#N/A,TRUE,"Historical Data";"P1 Inputs",#N/A,TRUE,"Forecast Drivers";"P2 Inputs",#N/A,TRUE,"Forecast Drivers"}</definedName>
    <definedName name="hh" localSheetId="69" hidden="1">{"Valuation",#N/A,TRUE,"Valuation Summary";"Financial Statements",#N/A,TRUE,"Results";"Results",#N/A,TRUE,"Results";"Ratios",#N/A,TRUE,"Results";"P2 Summary",#N/A,TRUE,"Results";"Historical data",#N/A,TRUE,"Historical Data";"P1 Inputs",#N/A,TRUE,"Forecast Drivers";"P2 Inputs",#N/A,TRUE,"Forecast Drivers"}</definedName>
    <definedName name="hh" localSheetId="70" hidden="1">{"Valuation",#N/A,TRUE,"Valuation Summary";"Financial Statements",#N/A,TRUE,"Results";"Results",#N/A,TRUE,"Results";"Ratios",#N/A,TRUE,"Results";"P2 Summary",#N/A,TRUE,"Results";"Historical data",#N/A,TRUE,"Historical Data";"P1 Inputs",#N/A,TRUE,"Forecast Drivers";"P2 Inputs",#N/A,TRUE,"Forecast Drivers"}</definedName>
    <definedName name="hh" localSheetId="26" hidden="1">{"Valuation",#N/A,TRUE,"Valuation Summary";"Financial Statements",#N/A,TRUE,"Results";"Results",#N/A,TRUE,"Results";"Ratios",#N/A,TRUE,"Results";"P2 Summary",#N/A,TRUE,"Results";"Historical data",#N/A,TRUE,"Historical Data";"P1 Inputs",#N/A,TRUE,"Forecast Drivers";"P2 Inputs",#N/A,TRUE,"Forecast Drivers"}</definedName>
    <definedName name="hh" localSheetId="73" hidden="1">{"Valuation",#N/A,TRUE,"Valuation Summary";"Financial Statements",#N/A,TRUE,"Results";"Results",#N/A,TRUE,"Results";"Ratios",#N/A,TRUE,"Results";"P2 Summary",#N/A,TRUE,"Results";"Historical data",#N/A,TRUE,"Historical Data";"P1 Inputs",#N/A,TRUE,"Forecast Drivers";"P2 Inputs",#N/A,TRUE,"Forecast Drivers"}</definedName>
    <definedName name="hh" localSheetId="74" hidden="1">{"Valuation",#N/A,TRUE,"Valuation Summary";"Financial Statements",#N/A,TRUE,"Results";"Results",#N/A,TRUE,"Results";"Ratios",#N/A,TRUE,"Results";"P2 Summary",#N/A,TRUE,"Results";"Historical data",#N/A,TRUE,"Historical Data";"P1 Inputs",#N/A,TRUE,"Forecast Drivers";"P2 Inputs",#N/A,TRUE,"Forecast Drivers"}</definedName>
    <definedName name="hh" localSheetId="28" hidden="1">{"Valuation",#N/A,TRUE,"Valuation Summary";"Financial Statements",#N/A,TRUE,"Results";"Results",#N/A,TRUE,"Results";"Ratios",#N/A,TRUE,"Results";"P2 Summary",#N/A,TRUE,"Results";"Historical data",#N/A,TRUE,"Historical Data";"P1 Inputs",#N/A,TRUE,"Forecast Drivers";"P2 Inputs",#N/A,TRUE,"Forecast Drivers"}</definedName>
    <definedName name="hh" localSheetId="24" hidden="1">{"Valuation",#N/A,TRUE,"Valuation Summary";"Financial Statements",#N/A,TRUE,"Results";"Results",#N/A,TRUE,"Results";"Ratios",#N/A,TRUE,"Results";"P2 Summary",#N/A,TRUE,"Results";"Historical data",#N/A,TRUE,"Historical Data";"P1 Inputs",#N/A,TRUE,"Forecast Drivers";"P2 Inputs",#N/A,TRUE,"Forecast Drivers"}</definedName>
    <definedName name="hh" localSheetId="66" hidden="1">{"Valuation",#N/A,TRUE,"Valuation Summary";"Financial Statements",#N/A,TRUE,"Results";"Results",#N/A,TRUE,"Results";"Ratios",#N/A,TRUE,"Results";"P2 Summary",#N/A,TRUE,"Results";"Historical data",#N/A,TRUE,"Historical Data";"P1 Inputs",#N/A,TRUE,"Forecast Drivers";"P2 Inputs",#N/A,TRUE,"Forecast Drivers"}</definedName>
    <definedName name="hh" localSheetId="64" hidden="1">{"Valuation",#N/A,TRUE,"Valuation Summary";"Financial Statements",#N/A,TRUE,"Results";"Results",#N/A,TRUE,"Results";"Ratios",#N/A,TRUE,"Results";"P2 Summary",#N/A,TRUE,"Results";"Historical data",#N/A,TRUE,"Historical Data";"P1 Inputs",#N/A,TRUE,"Forecast Drivers";"P2 Inputs",#N/A,TRUE,"Forecast Drivers"}</definedName>
    <definedName name="hh" localSheetId="65" hidden="1">{"Valuation",#N/A,TRUE,"Valuation Summary";"Financial Statements",#N/A,TRUE,"Results";"Results",#N/A,TRUE,"Results";"Ratios",#N/A,TRUE,"Results";"P2 Summary",#N/A,TRUE,"Results";"Historical data",#N/A,TRUE,"Historical Data";"P1 Inputs",#N/A,TRUE,"Forecast Drivers";"P2 Inputs",#N/A,TRUE,"Forecast Drivers"}</definedName>
    <definedName name="hh" localSheetId="27" hidden="1">{"Valuation",#N/A,TRUE,"Valuation Summary";"Financial Statements",#N/A,TRUE,"Results";"Results",#N/A,TRUE,"Results";"Ratios",#N/A,TRUE,"Results";"P2 Summary",#N/A,TRUE,"Results";"Historical data",#N/A,TRUE,"Historical Data";"P1 Inputs",#N/A,TRUE,"Forecast Drivers";"P2 Inputs",#N/A,TRUE,"Forecast Drivers"}</definedName>
    <definedName name="hh" localSheetId="71" hidden="1">{"Valuation",#N/A,TRUE,"Valuation Summary";"Financial Statements",#N/A,TRUE,"Results";"Results",#N/A,TRUE,"Results";"Ratios",#N/A,TRUE,"Results";"P2 Summary",#N/A,TRUE,"Results";"Historical data",#N/A,TRUE,"Historical Data";"P1 Inputs",#N/A,TRUE,"Forecast Drivers";"P2 Inputs",#N/A,TRUE,"Forecast Drivers"}</definedName>
    <definedName name="hh" localSheetId="72" hidden="1">{"Valuation",#N/A,TRUE,"Valuation Summary";"Financial Statements",#N/A,TRUE,"Results";"Results",#N/A,TRUE,"Results";"Ratios",#N/A,TRUE,"Results";"P2 Summary",#N/A,TRUE,"Results";"Historical data",#N/A,TRUE,"Historical Data";"P1 Inputs",#N/A,TRUE,"Forecast Drivers";"P2 Inputs",#N/A,TRUE,"Forecast Drivers"}</definedName>
    <definedName name="hh" hidden="1">{"Valuation",#N/A,TRUE,"Valuation Summary";"Financial Statements",#N/A,TRUE,"Results";"Results",#N/A,TRUE,"Results";"Ratios",#N/A,TRUE,"Results";"P2 Summary",#N/A,TRUE,"Results";"Historical data",#N/A,TRUE,"Historical Data";"P1 Inputs",#N/A,TRUE,"Forecast Drivers";"P2 Inputs",#N/A,TRUE,"Forecast Drivers"}</definedName>
    <definedName name="HOU">#REF!</definedName>
    <definedName name="hp">#REF!</definedName>
    <definedName name="HVACBuildingType">#REF!</definedName>
    <definedName name="HVACSystemsList">#REF!</definedName>
    <definedName name="Initiatives_2020" localSheetId="67">#REF!</definedName>
    <definedName name="Initiatives_2020" localSheetId="68">#REF!</definedName>
    <definedName name="Initiatives_2020" localSheetId="40">#REF!</definedName>
    <definedName name="Initiatives_2020" localSheetId="36">#REF!</definedName>
    <definedName name="Initiatives_2020" localSheetId="37">#REF!</definedName>
    <definedName name="Initiatives_2020" localSheetId="39">#REF!</definedName>
    <definedName name="Initiatives_2020" localSheetId="35">#REF!</definedName>
    <definedName name="Initiatives_2020" localSheetId="38">#REF!</definedName>
    <definedName name="Initiatives_2020" localSheetId="21">#REF!</definedName>
    <definedName name="Initiatives_2020" localSheetId="20">#REF!</definedName>
    <definedName name="Initiatives_2020" localSheetId="29">#REF!</definedName>
    <definedName name="Initiatives_2020" localSheetId="48">#REF!</definedName>
    <definedName name="Initiatives_2020" localSheetId="46">#REF!</definedName>
    <definedName name="Initiatives_2020" localSheetId="47">#REF!</definedName>
    <definedName name="Initiatives_2020" localSheetId="77">#REF!</definedName>
    <definedName name="Initiatives_2020" localSheetId="76">#REF!</definedName>
    <definedName name="Initiatives_2020" localSheetId="75">#REF!</definedName>
    <definedName name="Initiatives_2020" localSheetId="19">#REF!</definedName>
    <definedName name="Initiatives_2020" localSheetId="69">#REF!</definedName>
    <definedName name="Initiatives_2020" localSheetId="70">#REF!</definedName>
    <definedName name="Initiatives_2020" localSheetId="26">#REF!</definedName>
    <definedName name="Initiatives_2020" localSheetId="73">#REF!</definedName>
    <definedName name="Initiatives_2020" localSheetId="74">#REF!</definedName>
    <definedName name="Initiatives_2020" localSheetId="28">#REF!</definedName>
    <definedName name="Initiatives_2020" localSheetId="24">#REF!</definedName>
    <definedName name="Initiatives_2020" localSheetId="66">#REF!</definedName>
    <definedName name="Initiatives_2020" localSheetId="64">#REF!</definedName>
    <definedName name="Initiatives_2020" localSheetId="65">#REF!</definedName>
    <definedName name="Initiatives_2020" localSheetId="27">#REF!</definedName>
    <definedName name="Initiatives_2020" localSheetId="71">#REF!</definedName>
    <definedName name="Initiatives_2020" localSheetId="72">#REF!</definedName>
    <definedName name="Initiatives_2020">#REF!</definedName>
    <definedName name="inputs" localSheetId="30" hidden="1">{"Inputs 1","Base",FALSE,"INPUTS";"Inputs 2","Base",FALSE,"INPUTS";"Inputs 3","Base",FALSE,"INPUTS";"Inputs 4","Base",FALSE,"INPUTS";"Inputs 5","Base",FALSE,"INPUTS"}</definedName>
    <definedName name="inputs" localSheetId="67" hidden="1">{"Inputs 1","Base",FALSE,"INPUTS";"Inputs 2","Base",FALSE,"INPUTS";"Inputs 3","Base",FALSE,"INPUTS";"Inputs 4","Base",FALSE,"INPUTS";"Inputs 5","Base",FALSE,"INPUTS"}</definedName>
    <definedName name="inputs" localSheetId="68" hidden="1">{"Inputs 1","Base",FALSE,"INPUTS";"Inputs 2","Base",FALSE,"INPUTS";"Inputs 3","Base",FALSE,"INPUTS";"Inputs 4","Base",FALSE,"INPUTS";"Inputs 5","Base",FALSE,"INPUTS"}</definedName>
    <definedName name="inputs" localSheetId="80" hidden="1">{"Inputs 1","Base",FALSE,"INPUTS";"Inputs 2","Base",FALSE,"INPUTS";"Inputs 3","Base",FALSE,"INPUTS";"Inputs 4","Base",FALSE,"INPUTS";"Inputs 5","Base",FALSE,"INPUTS"}</definedName>
    <definedName name="inputs" localSheetId="40" hidden="1">{"Inputs 1","Base",FALSE,"INPUTS";"Inputs 2","Base",FALSE,"INPUTS";"Inputs 3","Base",FALSE,"INPUTS";"Inputs 4","Base",FALSE,"INPUTS";"Inputs 5","Base",FALSE,"INPUTS"}</definedName>
    <definedName name="inputs" localSheetId="36" hidden="1">{"Inputs 1","Base",FALSE,"INPUTS";"Inputs 2","Base",FALSE,"INPUTS";"Inputs 3","Base",FALSE,"INPUTS";"Inputs 4","Base",FALSE,"INPUTS";"Inputs 5","Base",FALSE,"INPUTS"}</definedName>
    <definedName name="inputs" localSheetId="37" hidden="1">{"Inputs 1","Base",FALSE,"INPUTS";"Inputs 2","Base",FALSE,"INPUTS";"Inputs 3","Base",FALSE,"INPUTS";"Inputs 4","Base",FALSE,"INPUTS";"Inputs 5","Base",FALSE,"INPUTS"}</definedName>
    <definedName name="inputs" localSheetId="39" hidden="1">{"Inputs 1","Base",FALSE,"INPUTS";"Inputs 2","Base",FALSE,"INPUTS";"Inputs 3","Base",FALSE,"INPUTS";"Inputs 4","Base",FALSE,"INPUTS";"Inputs 5","Base",FALSE,"INPUTS"}</definedName>
    <definedName name="inputs" localSheetId="35" hidden="1">{"Inputs 1","Base",FALSE,"INPUTS";"Inputs 2","Base",FALSE,"INPUTS";"Inputs 3","Base",FALSE,"INPUTS";"Inputs 4","Base",FALSE,"INPUTS";"Inputs 5","Base",FALSE,"INPUTS"}</definedName>
    <definedName name="inputs" localSheetId="38" hidden="1">{"Inputs 1","Base",FALSE,"INPUTS";"Inputs 2","Base",FALSE,"INPUTS";"Inputs 3","Base",FALSE,"INPUTS";"Inputs 4","Base",FALSE,"INPUTS";"Inputs 5","Base",FALSE,"INPUTS"}</definedName>
    <definedName name="inputs" localSheetId="21" hidden="1">{"Inputs 1","Base",FALSE,"INPUTS";"Inputs 2","Base",FALSE,"INPUTS";"Inputs 3","Base",FALSE,"INPUTS";"Inputs 4","Base",FALSE,"INPUTS";"Inputs 5","Base",FALSE,"INPUTS"}</definedName>
    <definedName name="inputs" localSheetId="20" hidden="1">{"Inputs 1","Base",FALSE,"INPUTS";"Inputs 2","Base",FALSE,"INPUTS";"Inputs 3","Base",FALSE,"INPUTS";"Inputs 4","Base",FALSE,"INPUTS";"Inputs 5","Base",FALSE,"INPUTS"}</definedName>
    <definedName name="inputs" localSheetId="29" hidden="1">{"Inputs 1","Base",FALSE,"INPUTS";"Inputs 2","Base",FALSE,"INPUTS";"Inputs 3","Base",FALSE,"INPUTS";"Inputs 4","Base",FALSE,"INPUTS";"Inputs 5","Base",FALSE,"INPUTS"}</definedName>
    <definedName name="inputs" localSheetId="48" hidden="1">{"Inputs 1","Base",FALSE,"INPUTS";"Inputs 2","Base",FALSE,"INPUTS";"Inputs 3","Base",FALSE,"INPUTS";"Inputs 4","Base",FALSE,"INPUTS";"Inputs 5","Base",FALSE,"INPUTS"}</definedName>
    <definedName name="inputs" localSheetId="46" hidden="1">{"Inputs 1","Base",FALSE,"INPUTS";"Inputs 2","Base",FALSE,"INPUTS";"Inputs 3","Base",FALSE,"INPUTS";"Inputs 4","Base",FALSE,"INPUTS";"Inputs 5","Base",FALSE,"INPUTS"}</definedName>
    <definedName name="inputs" localSheetId="47" hidden="1">{"Inputs 1","Base",FALSE,"INPUTS";"Inputs 2","Base",FALSE,"INPUTS";"Inputs 3","Base",FALSE,"INPUTS";"Inputs 4","Base",FALSE,"INPUTS";"Inputs 5","Base",FALSE,"INPUTS"}</definedName>
    <definedName name="inputs" localSheetId="77" hidden="1">{"Inputs 1","Base",FALSE,"INPUTS";"Inputs 2","Base",FALSE,"INPUTS";"Inputs 3","Base",FALSE,"INPUTS";"Inputs 4","Base",FALSE,"INPUTS";"Inputs 5","Base",FALSE,"INPUTS"}</definedName>
    <definedName name="inputs" localSheetId="76" hidden="1">{"Inputs 1","Base",FALSE,"INPUTS";"Inputs 2","Base",FALSE,"INPUTS";"Inputs 3","Base",FALSE,"INPUTS";"Inputs 4","Base",FALSE,"INPUTS";"Inputs 5","Base",FALSE,"INPUTS"}</definedName>
    <definedName name="inputs" localSheetId="75" hidden="1">{"Inputs 1","Base",FALSE,"INPUTS";"Inputs 2","Base",FALSE,"INPUTS";"Inputs 3","Base",FALSE,"INPUTS";"Inputs 4","Base",FALSE,"INPUTS";"Inputs 5","Base",FALSE,"INPUTS"}</definedName>
    <definedName name="inputs" localSheetId="19" hidden="1">{"Inputs 1","Base",FALSE,"INPUTS";"Inputs 2","Base",FALSE,"INPUTS";"Inputs 3","Base",FALSE,"INPUTS";"Inputs 4","Base",FALSE,"INPUTS";"Inputs 5","Base",FALSE,"INPUTS"}</definedName>
    <definedName name="inputs" localSheetId="69" hidden="1">{"Inputs 1","Base",FALSE,"INPUTS";"Inputs 2","Base",FALSE,"INPUTS";"Inputs 3","Base",FALSE,"INPUTS";"Inputs 4","Base",FALSE,"INPUTS";"Inputs 5","Base",FALSE,"INPUTS"}</definedName>
    <definedName name="inputs" localSheetId="70" hidden="1">{"Inputs 1","Base",FALSE,"INPUTS";"Inputs 2","Base",FALSE,"INPUTS";"Inputs 3","Base",FALSE,"INPUTS";"Inputs 4","Base",FALSE,"INPUTS";"Inputs 5","Base",FALSE,"INPUTS"}</definedName>
    <definedName name="inputs" localSheetId="26" hidden="1">{"Inputs 1","Base",FALSE,"INPUTS";"Inputs 2","Base",FALSE,"INPUTS";"Inputs 3","Base",FALSE,"INPUTS";"Inputs 4","Base",FALSE,"INPUTS";"Inputs 5","Base",FALSE,"INPUTS"}</definedName>
    <definedName name="inputs" localSheetId="73" hidden="1">{"Inputs 1","Base",FALSE,"INPUTS";"Inputs 2","Base",FALSE,"INPUTS";"Inputs 3","Base",FALSE,"INPUTS";"Inputs 4","Base",FALSE,"INPUTS";"Inputs 5","Base",FALSE,"INPUTS"}</definedName>
    <definedName name="inputs" localSheetId="74" hidden="1">{"Inputs 1","Base",FALSE,"INPUTS";"Inputs 2","Base",FALSE,"INPUTS";"Inputs 3","Base",FALSE,"INPUTS";"Inputs 4","Base",FALSE,"INPUTS";"Inputs 5","Base",FALSE,"INPUTS"}</definedName>
    <definedName name="inputs" localSheetId="28" hidden="1">{"Inputs 1","Base",FALSE,"INPUTS";"Inputs 2","Base",FALSE,"INPUTS";"Inputs 3","Base",FALSE,"INPUTS";"Inputs 4","Base",FALSE,"INPUTS";"Inputs 5","Base",FALSE,"INPUTS"}</definedName>
    <definedName name="inputs" localSheetId="24" hidden="1">{"Inputs 1","Base",FALSE,"INPUTS";"Inputs 2","Base",FALSE,"INPUTS";"Inputs 3","Base",FALSE,"INPUTS";"Inputs 4","Base",FALSE,"INPUTS";"Inputs 5","Base",FALSE,"INPUTS"}</definedName>
    <definedName name="inputs" localSheetId="66" hidden="1">{"Inputs 1","Base",FALSE,"INPUTS";"Inputs 2","Base",FALSE,"INPUTS";"Inputs 3","Base",FALSE,"INPUTS";"Inputs 4","Base",FALSE,"INPUTS";"Inputs 5","Base",FALSE,"INPUTS"}</definedName>
    <definedName name="inputs" localSheetId="64" hidden="1">{"Inputs 1","Base",FALSE,"INPUTS";"Inputs 2","Base",FALSE,"INPUTS";"Inputs 3","Base",FALSE,"INPUTS";"Inputs 4","Base",FALSE,"INPUTS";"Inputs 5","Base",FALSE,"INPUTS"}</definedName>
    <definedName name="inputs" localSheetId="65" hidden="1">{"Inputs 1","Base",FALSE,"INPUTS";"Inputs 2","Base",FALSE,"INPUTS";"Inputs 3","Base",FALSE,"INPUTS";"Inputs 4","Base",FALSE,"INPUTS";"Inputs 5","Base",FALSE,"INPUTS"}</definedName>
    <definedName name="inputs" localSheetId="27" hidden="1">{"Inputs 1","Base",FALSE,"INPUTS";"Inputs 2","Base",FALSE,"INPUTS";"Inputs 3","Base",FALSE,"INPUTS";"Inputs 4","Base",FALSE,"INPUTS";"Inputs 5","Base",FALSE,"INPUTS"}</definedName>
    <definedName name="inputs" localSheetId="71" hidden="1">{"Inputs 1","Base",FALSE,"INPUTS";"Inputs 2","Base",FALSE,"INPUTS";"Inputs 3","Base",FALSE,"INPUTS";"Inputs 4","Base",FALSE,"INPUTS";"Inputs 5","Base",FALSE,"INPUTS"}</definedName>
    <definedName name="inputs" localSheetId="72" hidden="1">{"Inputs 1","Base",FALSE,"INPUTS";"Inputs 2","Base",FALSE,"INPUTS";"Inputs 3","Base",FALSE,"INPUTS";"Inputs 4","Base",FALSE,"INPUTS";"Inputs 5","Base",FALSE,"INPUTS"}</definedName>
    <definedName name="inputs" hidden="1">{"Inputs 1","Base",FALSE,"INPUTS";"Inputs 2","Base",FALSE,"INPUTS";"Inputs 3","Base",FALSE,"INPUTS";"Inputs 4","Base",FALSE,"INPUTS";"Inputs 5","Base",FALSE,"INPUTS"}</definedName>
    <definedName name="installation">#REF!</definedName>
    <definedName name="IsMichiganRate">#REF!</definedName>
    <definedName name="jj" localSheetId="30" hidden="1">{"Portrait",#N/A,FALSE,"BOILER";"boiler_1",#N/A,FALSE,"BOILER";"boiler_2",#N/A,FALSE,"BOILER";"boiler_3",#N/A,FALSE,"BOILER";"results",#N/A,FALSE,"BOILER"}</definedName>
    <definedName name="jj" localSheetId="67" hidden="1">{"Portrait",#N/A,FALSE,"BOILER";"boiler_1",#N/A,FALSE,"BOILER";"boiler_2",#N/A,FALSE,"BOILER";"boiler_3",#N/A,FALSE,"BOILER";"results",#N/A,FALSE,"BOILER"}</definedName>
    <definedName name="jj" localSheetId="68" hidden="1">{"Portrait",#N/A,FALSE,"BOILER";"boiler_1",#N/A,FALSE,"BOILER";"boiler_2",#N/A,FALSE,"BOILER";"boiler_3",#N/A,FALSE,"BOILER";"results",#N/A,FALSE,"BOILER"}</definedName>
    <definedName name="jj" localSheetId="80" hidden="1">{"Portrait",#N/A,FALSE,"BOILER";"boiler_1",#N/A,FALSE,"BOILER";"boiler_2",#N/A,FALSE,"BOILER";"boiler_3",#N/A,FALSE,"BOILER";"results",#N/A,FALSE,"BOILER"}</definedName>
    <definedName name="jj" localSheetId="40" hidden="1">{"Portrait",#N/A,FALSE,"BOILER";"boiler_1",#N/A,FALSE,"BOILER";"boiler_2",#N/A,FALSE,"BOILER";"boiler_3",#N/A,FALSE,"BOILER";"results",#N/A,FALSE,"BOILER"}</definedName>
    <definedName name="jj" localSheetId="36" hidden="1">{"Portrait",#N/A,FALSE,"BOILER";"boiler_1",#N/A,FALSE,"BOILER";"boiler_2",#N/A,FALSE,"BOILER";"boiler_3",#N/A,FALSE,"BOILER";"results",#N/A,FALSE,"BOILER"}</definedName>
    <definedName name="jj" localSheetId="37" hidden="1">{"Portrait",#N/A,FALSE,"BOILER";"boiler_1",#N/A,FALSE,"BOILER";"boiler_2",#N/A,FALSE,"BOILER";"boiler_3",#N/A,FALSE,"BOILER";"results",#N/A,FALSE,"BOILER"}</definedName>
    <definedName name="jj" localSheetId="39" hidden="1">{"Portrait",#N/A,FALSE,"BOILER";"boiler_1",#N/A,FALSE,"BOILER";"boiler_2",#N/A,FALSE,"BOILER";"boiler_3",#N/A,FALSE,"BOILER";"results",#N/A,FALSE,"BOILER"}</definedName>
    <definedName name="jj" localSheetId="35" hidden="1">{"Portrait",#N/A,FALSE,"BOILER";"boiler_1",#N/A,FALSE,"BOILER";"boiler_2",#N/A,FALSE,"BOILER";"boiler_3",#N/A,FALSE,"BOILER";"results",#N/A,FALSE,"BOILER"}</definedName>
    <definedName name="jj" localSheetId="38" hidden="1">{"Portrait",#N/A,FALSE,"BOILER";"boiler_1",#N/A,FALSE,"BOILER";"boiler_2",#N/A,FALSE,"BOILER";"boiler_3",#N/A,FALSE,"BOILER";"results",#N/A,FALSE,"BOILER"}</definedName>
    <definedName name="jj" localSheetId="21" hidden="1">{"Portrait",#N/A,FALSE,"BOILER";"boiler_1",#N/A,FALSE,"BOILER";"boiler_2",#N/A,FALSE,"BOILER";"boiler_3",#N/A,FALSE,"BOILER";"results",#N/A,FALSE,"BOILER"}</definedName>
    <definedName name="jj" localSheetId="20" hidden="1">{"Portrait",#N/A,FALSE,"BOILER";"boiler_1",#N/A,FALSE,"BOILER";"boiler_2",#N/A,FALSE,"BOILER";"boiler_3",#N/A,FALSE,"BOILER";"results",#N/A,FALSE,"BOILER"}</definedName>
    <definedName name="jj" localSheetId="29" hidden="1">{"Portrait",#N/A,FALSE,"BOILER";"boiler_1",#N/A,FALSE,"BOILER";"boiler_2",#N/A,FALSE,"BOILER";"boiler_3",#N/A,FALSE,"BOILER";"results",#N/A,FALSE,"BOILER"}</definedName>
    <definedName name="jj" localSheetId="48" hidden="1">{"Portrait",#N/A,FALSE,"BOILER";"boiler_1",#N/A,FALSE,"BOILER";"boiler_2",#N/A,FALSE,"BOILER";"boiler_3",#N/A,FALSE,"BOILER";"results",#N/A,FALSE,"BOILER"}</definedName>
    <definedName name="jj" localSheetId="46" hidden="1">{"Portrait",#N/A,FALSE,"BOILER";"boiler_1",#N/A,FALSE,"BOILER";"boiler_2",#N/A,FALSE,"BOILER";"boiler_3",#N/A,FALSE,"BOILER";"results",#N/A,FALSE,"BOILER"}</definedName>
    <definedName name="jj" localSheetId="47" hidden="1">{"Portrait",#N/A,FALSE,"BOILER";"boiler_1",#N/A,FALSE,"BOILER";"boiler_2",#N/A,FALSE,"BOILER";"boiler_3",#N/A,FALSE,"BOILER";"results",#N/A,FALSE,"BOILER"}</definedName>
    <definedName name="jj" localSheetId="77" hidden="1">{"Portrait",#N/A,FALSE,"BOILER";"boiler_1",#N/A,FALSE,"BOILER";"boiler_2",#N/A,FALSE,"BOILER";"boiler_3",#N/A,FALSE,"BOILER";"results",#N/A,FALSE,"BOILER"}</definedName>
    <definedName name="jj" localSheetId="76" hidden="1">{"Portrait",#N/A,FALSE,"BOILER";"boiler_1",#N/A,FALSE,"BOILER";"boiler_2",#N/A,FALSE,"BOILER";"boiler_3",#N/A,FALSE,"BOILER";"results",#N/A,FALSE,"BOILER"}</definedName>
    <definedName name="jj" localSheetId="75" hidden="1">{"Portrait",#N/A,FALSE,"BOILER";"boiler_1",#N/A,FALSE,"BOILER";"boiler_2",#N/A,FALSE,"BOILER";"boiler_3",#N/A,FALSE,"BOILER";"results",#N/A,FALSE,"BOILER"}</definedName>
    <definedName name="jj" localSheetId="19" hidden="1">{"Portrait",#N/A,FALSE,"BOILER";"boiler_1",#N/A,FALSE,"BOILER";"boiler_2",#N/A,FALSE,"BOILER";"boiler_3",#N/A,FALSE,"BOILER";"results",#N/A,FALSE,"BOILER"}</definedName>
    <definedName name="jj" localSheetId="69" hidden="1">{"Portrait",#N/A,FALSE,"BOILER";"boiler_1",#N/A,FALSE,"BOILER";"boiler_2",#N/A,FALSE,"BOILER";"boiler_3",#N/A,FALSE,"BOILER";"results",#N/A,FALSE,"BOILER"}</definedName>
    <definedName name="jj" localSheetId="70" hidden="1">{"Portrait",#N/A,FALSE,"BOILER";"boiler_1",#N/A,FALSE,"BOILER";"boiler_2",#N/A,FALSE,"BOILER";"boiler_3",#N/A,FALSE,"BOILER";"results",#N/A,FALSE,"BOILER"}</definedName>
    <definedName name="jj" localSheetId="26" hidden="1">{"Portrait",#N/A,FALSE,"BOILER";"boiler_1",#N/A,FALSE,"BOILER";"boiler_2",#N/A,FALSE,"BOILER";"boiler_3",#N/A,FALSE,"BOILER";"results",#N/A,FALSE,"BOILER"}</definedName>
    <definedName name="jj" localSheetId="73" hidden="1">{"Portrait",#N/A,FALSE,"BOILER";"boiler_1",#N/A,FALSE,"BOILER";"boiler_2",#N/A,FALSE,"BOILER";"boiler_3",#N/A,FALSE,"BOILER";"results",#N/A,FALSE,"BOILER"}</definedName>
    <definedName name="jj" localSheetId="74" hidden="1">{"Portrait",#N/A,FALSE,"BOILER";"boiler_1",#N/A,FALSE,"BOILER";"boiler_2",#N/A,FALSE,"BOILER";"boiler_3",#N/A,FALSE,"BOILER";"results",#N/A,FALSE,"BOILER"}</definedName>
    <definedName name="jj" localSheetId="28" hidden="1">{"Portrait",#N/A,FALSE,"BOILER";"boiler_1",#N/A,FALSE,"BOILER";"boiler_2",#N/A,FALSE,"BOILER";"boiler_3",#N/A,FALSE,"BOILER";"results",#N/A,FALSE,"BOILER"}</definedName>
    <definedName name="jj" localSheetId="24" hidden="1">{"Portrait",#N/A,FALSE,"BOILER";"boiler_1",#N/A,FALSE,"BOILER";"boiler_2",#N/A,FALSE,"BOILER";"boiler_3",#N/A,FALSE,"BOILER";"results",#N/A,FALSE,"BOILER"}</definedName>
    <definedName name="jj" localSheetId="66" hidden="1">{"Portrait",#N/A,FALSE,"BOILER";"boiler_1",#N/A,FALSE,"BOILER";"boiler_2",#N/A,FALSE,"BOILER";"boiler_3",#N/A,FALSE,"BOILER";"results",#N/A,FALSE,"BOILER"}</definedName>
    <definedName name="jj" localSheetId="64" hidden="1">{"Portrait",#N/A,FALSE,"BOILER";"boiler_1",#N/A,FALSE,"BOILER";"boiler_2",#N/A,FALSE,"BOILER";"boiler_3",#N/A,FALSE,"BOILER";"results",#N/A,FALSE,"BOILER"}</definedName>
    <definedName name="jj" localSheetId="65" hidden="1">{"Portrait",#N/A,FALSE,"BOILER";"boiler_1",#N/A,FALSE,"BOILER";"boiler_2",#N/A,FALSE,"BOILER";"boiler_3",#N/A,FALSE,"BOILER";"results",#N/A,FALSE,"BOILER"}</definedName>
    <definedName name="jj" localSheetId="27" hidden="1">{"Portrait",#N/A,FALSE,"BOILER";"boiler_1",#N/A,FALSE,"BOILER";"boiler_2",#N/A,FALSE,"BOILER";"boiler_3",#N/A,FALSE,"BOILER";"results",#N/A,FALSE,"BOILER"}</definedName>
    <definedName name="jj" localSheetId="71" hidden="1">{"Portrait",#N/A,FALSE,"BOILER";"boiler_1",#N/A,FALSE,"BOILER";"boiler_2",#N/A,FALSE,"BOILER";"boiler_3",#N/A,FALSE,"BOILER";"results",#N/A,FALSE,"BOILER"}</definedName>
    <definedName name="jj" localSheetId="72" hidden="1">{"Portrait",#N/A,FALSE,"BOILER";"boiler_1",#N/A,FALSE,"BOILER";"boiler_2",#N/A,FALSE,"BOILER";"boiler_3",#N/A,FALSE,"BOILER";"results",#N/A,FALSE,"BOILER"}</definedName>
    <definedName name="jj" hidden="1">{"Portrait",#N/A,FALSE,"BOILER";"boiler_1",#N/A,FALSE,"BOILER";"boiler_2",#N/A,FALSE,"BOILER";"boiler_3",#N/A,FALSE,"BOILER";"results",#N/A,FALSE,"BOILER"}</definedName>
    <definedName name="LightingBuildingType">#REF!</definedName>
    <definedName name="Load_Curves">#REF!</definedName>
    <definedName name="Lookup">#REF!</definedName>
    <definedName name="MCWBTable">#REF!</definedName>
    <definedName name="MeasKW">#REF!</definedName>
    <definedName name="MeterNum">#REF!</definedName>
    <definedName name="Name">#REF!</definedName>
    <definedName name="Night_Set_Back">#REF!</definedName>
    <definedName name="NumDays">#REF!</definedName>
    <definedName name="oc">#REF!</definedName>
    <definedName name="OffPeakKWH">#REF!</definedName>
    <definedName name="OnPeakKWH">#REF!</definedName>
    <definedName name="payback">#REF!</definedName>
    <definedName name="PeakDate">#REF!</definedName>
    <definedName name="PeakTime">#REF!</definedName>
    <definedName name="PercentEnergy">#REF!</definedName>
    <definedName name="PF">#REF!</definedName>
    <definedName name="PkKVARs">#REF!</definedName>
    <definedName name="Platt_ChillerPumps">#REF!</definedName>
    <definedName name="Platt_CondenserPumps">#REF!</definedName>
    <definedName name="Platt_CoolingTower">#REF!</definedName>
    <definedName name="print99" localSheetId="30" hidden="1">{#N/A,#N/A,FALSE,"Resid CPRIV";#N/A,#N/A,FALSE,"Comer_CPRIVKsum";#N/A,#N/A,FALSE,"General (2)";#N/A,#N/A,FALSE,"Oficial";#N/A,#N/A,FALSE,"Resumen";#N/A,#N/A,FALSE,"Escenarios"}</definedName>
    <definedName name="print99" localSheetId="67" hidden="1">{#N/A,#N/A,FALSE,"Resid CPRIV";#N/A,#N/A,FALSE,"Comer_CPRIVKsum";#N/A,#N/A,FALSE,"General (2)";#N/A,#N/A,FALSE,"Oficial";#N/A,#N/A,FALSE,"Resumen";#N/A,#N/A,FALSE,"Escenarios"}</definedName>
    <definedName name="print99" localSheetId="68" hidden="1">{#N/A,#N/A,FALSE,"Resid CPRIV";#N/A,#N/A,FALSE,"Comer_CPRIVKsum";#N/A,#N/A,FALSE,"General (2)";#N/A,#N/A,FALSE,"Oficial";#N/A,#N/A,FALSE,"Resumen";#N/A,#N/A,FALSE,"Escenarios"}</definedName>
    <definedName name="print99" localSheetId="80" hidden="1">{#N/A,#N/A,FALSE,"Resid CPRIV";#N/A,#N/A,FALSE,"Comer_CPRIVKsum";#N/A,#N/A,FALSE,"General (2)";#N/A,#N/A,FALSE,"Oficial";#N/A,#N/A,FALSE,"Resumen";#N/A,#N/A,FALSE,"Escenarios"}</definedName>
    <definedName name="print99" localSheetId="40" hidden="1">{#N/A,#N/A,FALSE,"Resid CPRIV";#N/A,#N/A,FALSE,"Comer_CPRIVKsum";#N/A,#N/A,FALSE,"General (2)";#N/A,#N/A,FALSE,"Oficial";#N/A,#N/A,FALSE,"Resumen";#N/A,#N/A,FALSE,"Escenarios"}</definedName>
    <definedName name="print99" localSheetId="36" hidden="1">{#N/A,#N/A,FALSE,"Resid CPRIV";#N/A,#N/A,FALSE,"Comer_CPRIVKsum";#N/A,#N/A,FALSE,"General (2)";#N/A,#N/A,FALSE,"Oficial";#N/A,#N/A,FALSE,"Resumen";#N/A,#N/A,FALSE,"Escenarios"}</definedName>
    <definedName name="print99" localSheetId="37" hidden="1">{#N/A,#N/A,FALSE,"Resid CPRIV";#N/A,#N/A,FALSE,"Comer_CPRIVKsum";#N/A,#N/A,FALSE,"General (2)";#N/A,#N/A,FALSE,"Oficial";#N/A,#N/A,FALSE,"Resumen";#N/A,#N/A,FALSE,"Escenarios"}</definedName>
    <definedName name="print99" localSheetId="39" hidden="1">{#N/A,#N/A,FALSE,"Resid CPRIV";#N/A,#N/A,FALSE,"Comer_CPRIVKsum";#N/A,#N/A,FALSE,"General (2)";#N/A,#N/A,FALSE,"Oficial";#N/A,#N/A,FALSE,"Resumen";#N/A,#N/A,FALSE,"Escenarios"}</definedName>
    <definedName name="print99" localSheetId="35" hidden="1">{#N/A,#N/A,FALSE,"Resid CPRIV";#N/A,#N/A,FALSE,"Comer_CPRIVKsum";#N/A,#N/A,FALSE,"General (2)";#N/A,#N/A,FALSE,"Oficial";#N/A,#N/A,FALSE,"Resumen";#N/A,#N/A,FALSE,"Escenarios"}</definedName>
    <definedName name="print99" localSheetId="38" hidden="1">{#N/A,#N/A,FALSE,"Resid CPRIV";#N/A,#N/A,FALSE,"Comer_CPRIVKsum";#N/A,#N/A,FALSE,"General (2)";#N/A,#N/A,FALSE,"Oficial";#N/A,#N/A,FALSE,"Resumen";#N/A,#N/A,FALSE,"Escenarios"}</definedName>
    <definedName name="print99" localSheetId="21" hidden="1">{#N/A,#N/A,FALSE,"Resid CPRIV";#N/A,#N/A,FALSE,"Comer_CPRIVKsum";#N/A,#N/A,FALSE,"General (2)";#N/A,#N/A,FALSE,"Oficial";#N/A,#N/A,FALSE,"Resumen";#N/A,#N/A,FALSE,"Escenarios"}</definedName>
    <definedName name="print99" localSheetId="20" hidden="1">{#N/A,#N/A,FALSE,"Resid CPRIV";#N/A,#N/A,FALSE,"Comer_CPRIVKsum";#N/A,#N/A,FALSE,"General (2)";#N/A,#N/A,FALSE,"Oficial";#N/A,#N/A,FALSE,"Resumen";#N/A,#N/A,FALSE,"Escenarios"}</definedName>
    <definedName name="print99" localSheetId="29" hidden="1">{#N/A,#N/A,FALSE,"Resid CPRIV";#N/A,#N/A,FALSE,"Comer_CPRIVKsum";#N/A,#N/A,FALSE,"General (2)";#N/A,#N/A,FALSE,"Oficial";#N/A,#N/A,FALSE,"Resumen";#N/A,#N/A,FALSE,"Escenarios"}</definedName>
    <definedName name="print99" localSheetId="48" hidden="1">{#N/A,#N/A,FALSE,"Resid CPRIV";#N/A,#N/A,FALSE,"Comer_CPRIVKsum";#N/A,#N/A,FALSE,"General (2)";#N/A,#N/A,FALSE,"Oficial";#N/A,#N/A,FALSE,"Resumen";#N/A,#N/A,FALSE,"Escenarios"}</definedName>
    <definedName name="print99" localSheetId="46" hidden="1">{#N/A,#N/A,FALSE,"Resid CPRIV";#N/A,#N/A,FALSE,"Comer_CPRIVKsum";#N/A,#N/A,FALSE,"General (2)";#N/A,#N/A,FALSE,"Oficial";#N/A,#N/A,FALSE,"Resumen";#N/A,#N/A,FALSE,"Escenarios"}</definedName>
    <definedName name="print99" localSheetId="47" hidden="1">{#N/A,#N/A,FALSE,"Resid CPRIV";#N/A,#N/A,FALSE,"Comer_CPRIVKsum";#N/A,#N/A,FALSE,"General (2)";#N/A,#N/A,FALSE,"Oficial";#N/A,#N/A,FALSE,"Resumen";#N/A,#N/A,FALSE,"Escenarios"}</definedName>
    <definedName name="print99" localSheetId="77" hidden="1">{#N/A,#N/A,FALSE,"Resid CPRIV";#N/A,#N/A,FALSE,"Comer_CPRIVKsum";#N/A,#N/A,FALSE,"General (2)";#N/A,#N/A,FALSE,"Oficial";#N/A,#N/A,FALSE,"Resumen";#N/A,#N/A,FALSE,"Escenarios"}</definedName>
    <definedName name="print99" localSheetId="76" hidden="1">{#N/A,#N/A,FALSE,"Resid CPRIV";#N/A,#N/A,FALSE,"Comer_CPRIVKsum";#N/A,#N/A,FALSE,"General (2)";#N/A,#N/A,FALSE,"Oficial";#N/A,#N/A,FALSE,"Resumen";#N/A,#N/A,FALSE,"Escenarios"}</definedName>
    <definedName name="print99" localSheetId="75" hidden="1">{#N/A,#N/A,FALSE,"Resid CPRIV";#N/A,#N/A,FALSE,"Comer_CPRIVKsum";#N/A,#N/A,FALSE,"General (2)";#N/A,#N/A,FALSE,"Oficial";#N/A,#N/A,FALSE,"Resumen";#N/A,#N/A,FALSE,"Escenarios"}</definedName>
    <definedName name="print99" localSheetId="19" hidden="1">{#N/A,#N/A,FALSE,"Resid CPRIV";#N/A,#N/A,FALSE,"Comer_CPRIVKsum";#N/A,#N/A,FALSE,"General (2)";#N/A,#N/A,FALSE,"Oficial";#N/A,#N/A,FALSE,"Resumen";#N/A,#N/A,FALSE,"Escenarios"}</definedName>
    <definedName name="print99" localSheetId="69" hidden="1">{#N/A,#N/A,FALSE,"Resid CPRIV";#N/A,#N/A,FALSE,"Comer_CPRIVKsum";#N/A,#N/A,FALSE,"General (2)";#N/A,#N/A,FALSE,"Oficial";#N/A,#N/A,FALSE,"Resumen";#N/A,#N/A,FALSE,"Escenarios"}</definedName>
    <definedName name="print99" localSheetId="70" hidden="1">{#N/A,#N/A,FALSE,"Resid CPRIV";#N/A,#N/A,FALSE,"Comer_CPRIVKsum";#N/A,#N/A,FALSE,"General (2)";#N/A,#N/A,FALSE,"Oficial";#N/A,#N/A,FALSE,"Resumen";#N/A,#N/A,FALSE,"Escenarios"}</definedName>
    <definedName name="print99" localSheetId="26" hidden="1">{#N/A,#N/A,FALSE,"Resid CPRIV";#N/A,#N/A,FALSE,"Comer_CPRIVKsum";#N/A,#N/A,FALSE,"General (2)";#N/A,#N/A,FALSE,"Oficial";#N/A,#N/A,FALSE,"Resumen";#N/A,#N/A,FALSE,"Escenarios"}</definedName>
    <definedName name="print99" localSheetId="73" hidden="1">{#N/A,#N/A,FALSE,"Resid CPRIV";#N/A,#N/A,FALSE,"Comer_CPRIVKsum";#N/A,#N/A,FALSE,"General (2)";#N/A,#N/A,FALSE,"Oficial";#N/A,#N/A,FALSE,"Resumen";#N/A,#N/A,FALSE,"Escenarios"}</definedName>
    <definedName name="print99" localSheetId="74" hidden="1">{#N/A,#N/A,FALSE,"Resid CPRIV";#N/A,#N/A,FALSE,"Comer_CPRIVKsum";#N/A,#N/A,FALSE,"General (2)";#N/A,#N/A,FALSE,"Oficial";#N/A,#N/A,FALSE,"Resumen";#N/A,#N/A,FALSE,"Escenarios"}</definedName>
    <definedName name="print99" localSheetId="28" hidden="1">{#N/A,#N/A,FALSE,"Resid CPRIV";#N/A,#N/A,FALSE,"Comer_CPRIVKsum";#N/A,#N/A,FALSE,"General (2)";#N/A,#N/A,FALSE,"Oficial";#N/A,#N/A,FALSE,"Resumen";#N/A,#N/A,FALSE,"Escenarios"}</definedName>
    <definedName name="print99" localSheetId="24" hidden="1">{#N/A,#N/A,FALSE,"Resid CPRIV";#N/A,#N/A,FALSE,"Comer_CPRIVKsum";#N/A,#N/A,FALSE,"General (2)";#N/A,#N/A,FALSE,"Oficial";#N/A,#N/A,FALSE,"Resumen";#N/A,#N/A,FALSE,"Escenarios"}</definedName>
    <definedName name="print99" localSheetId="66" hidden="1">{#N/A,#N/A,FALSE,"Resid CPRIV";#N/A,#N/A,FALSE,"Comer_CPRIVKsum";#N/A,#N/A,FALSE,"General (2)";#N/A,#N/A,FALSE,"Oficial";#N/A,#N/A,FALSE,"Resumen";#N/A,#N/A,FALSE,"Escenarios"}</definedName>
    <definedName name="print99" localSheetId="64" hidden="1">{#N/A,#N/A,FALSE,"Resid CPRIV";#N/A,#N/A,FALSE,"Comer_CPRIVKsum";#N/A,#N/A,FALSE,"General (2)";#N/A,#N/A,FALSE,"Oficial";#N/A,#N/A,FALSE,"Resumen";#N/A,#N/A,FALSE,"Escenarios"}</definedName>
    <definedName name="print99" localSheetId="65" hidden="1">{#N/A,#N/A,FALSE,"Resid CPRIV";#N/A,#N/A,FALSE,"Comer_CPRIVKsum";#N/A,#N/A,FALSE,"General (2)";#N/A,#N/A,FALSE,"Oficial";#N/A,#N/A,FALSE,"Resumen";#N/A,#N/A,FALSE,"Escenarios"}</definedName>
    <definedName name="print99" localSheetId="27" hidden="1">{#N/A,#N/A,FALSE,"Resid CPRIV";#N/A,#N/A,FALSE,"Comer_CPRIVKsum";#N/A,#N/A,FALSE,"General (2)";#N/A,#N/A,FALSE,"Oficial";#N/A,#N/A,FALSE,"Resumen";#N/A,#N/A,FALSE,"Escenarios"}</definedName>
    <definedName name="print99" localSheetId="71" hidden="1">{#N/A,#N/A,FALSE,"Resid CPRIV";#N/A,#N/A,FALSE,"Comer_CPRIVKsum";#N/A,#N/A,FALSE,"General (2)";#N/A,#N/A,FALSE,"Oficial";#N/A,#N/A,FALSE,"Resumen";#N/A,#N/A,FALSE,"Escenarios"}</definedName>
    <definedName name="print99" localSheetId="72" hidden="1">{#N/A,#N/A,FALSE,"Resid CPRIV";#N/A,#N/A,FALSE,"Comer_CPRIVKsum";#N/A,#N/A,FALSE,"General (2)";#N/A,#N/A,FALSE,"Oficial";#N/A,#N/A,FALSE,"Resumen";#N/A,#N/A,FALSE,"Escenarios"}</definedName>
    <definedName name="print99" hidden="1">{#N/A,#N/A,FALSE,"Resid CPRIV";#N/A,#N/A,FALSE,"Comer_CPRIVKsum";#N/A,#N/A,FALSE,"General (2)";#N/A,#N/A,FALSE,"Oficial";#N/A,#N/A,FALSE,"Resumen";#N/A,#N/A,FALSE,"Escenarios"}</definedName>
    <definedName name="Pump_Control">#REF!</definedName>
    <definedName name="Pump_Curves">#REF!</definedName>
    <definedName name="Qty" localSheetId="30">#REF!</definedName>
    <definedName name="Qty">#REF!</definedName>
    <definedName name="RatePerMo">#REF!</definedName>
    <definedName name="rcx_19_eul">#REF!</definedName>
    <definedName name="rcx_19_pop">#REF!</definedName>
    <definedName name="ReadDate">#REF!</definedName>
    <definedName name="Ref_Row">#REF!</definedName>
    <definedName name="removeOffPeak">#REF!</definedName>
    <definedName name="report99" localSheetId="30" hidden="1">{"Rep 1",#N/A,FALSE,"Reports";"Rep 2",#N/A,FALSE,"Reports";"Rep 3",#N/A,FALSE,"Reports";"Rep 4",#N/A,FALSE,"Reports"}</definedName>
    <definedName name="report99" localSheetId="67" hidden="1">{"Rep 1",#N/A,FALSE,"Reports";"Rep 2",#N/A,FALSE,"Reports";"Rep 3",#N/A,FALSE,"Reports";"Rep 4",#N/A,FALSE,"Reports"}</definedName>
    <definedName name="report99" localSheetId="68" hidden="1">{"Rep 1",#N/A,FALSE,"Reports";"Rep 2",#N/A,FALSE,"Reports";"Rep 3",#N/A,FALSE,"Reports";"Rep 4",#N/A,FALSE,"Reports"}</definedName>
    <definedName name="report99" localSheetId="80" hidden="1">{"Rep 1",#N/A,FALSE,"Reports";"Rep 2",#N/A,FALSE,"Reports";"Rep 3",#N/A,FALSE,"Reports";"Rep 4",#N/A,FALSE,"Reports"}</definedName>
    <definedName name="report99" localSheetId="40" hidden="1">{"Rep 1",#N/A,FALSE,"Reports";"Rep 2",#N/A,FALSE,"Reports";"Rep 3",#N/A,FALSE,"Reports";"Rep 4",#N/A,FALSE,"Reports"}</definedName>
    <definedName name="report99" localSheetId="36" hidden="1">{"Rep 1",#N/A,FALSE,"Reports";"Rep 2",#N/A,FALSE,"Reports";"Rep 3",#N/A,FALSE,"Reports";"Rep 4",#N/A,FALSE,"Reports"}</definedName>
    <definedName name="report99" localSheetId="37" hidden="1">{"Rep 1",#N/A,FALSE,"Reports";"Rep 2",#N/A,FALSE,"Reports";"Rep 3",#N/A,FALSE,"Reports";"Rep 4",#N/A,FALSE,"Reports"}</definedName>
    <definedName name="report99" localSheetId="39" hidden="1">{"Rep 1",#N/A,FALSE,"Reports";"Rep 2",#N/A,FALSE,"Reports";"Rep 3",#N/A,FALSE,"Reports";"Rep 4",#N/A,FALSE,"Reports"}</definedName>
    <definedName name="report99" localSheetId="35" hidden="1">{"Rep 1",#N/A,FALSE,"Reports";"Rep 2",#N/A,FALSE,"Reports";"Rep 3",#N/A,FALSE,"Reports";"Rep 4",#N/A,FALSE,"Reports"}</definedName>
    <definedName name="report99" localSheetId="38" hidden="1">{"Rep 1",#N/A,FALSE,"Reports";"Rep 2",#N/A,FALSE,"Reports";"Rep 3",#N/A,FALSE,"Reports";"Rep 4",#N/A,FALSE,"Reports"}</definedName>
    <definedName name="report99" localSheetId="21" hidden="1">{"Rep 1",#N/A,FALSE,"Reports";"Rep 2",#N/A,FALSE,"Reports";"Rep 3",#N/A,FALSE,"Reports";"Rep 4",#N/A,FALSE,"Reports"}</definedName>
    <definedName name="report99" localSheetId="20" hidden="1">{"Rep 1",#N/A,FALSE,"Reports";"Rep 2",#N/A,FALSE,"Reports";"Rep 3",#N/A,FALSE,"Reports";"Rep 4",#N/A,FALSE,"Reports"}</definedName>
    <definedName name="report99" localSheetId="29" hidden="1">{"Rep 1",#N/A,FALSE,"Reports";"Rep 2",#N/A,FALSE,"Reports";"Rep 3",#N/A,FALSE,"Reports";"Rep 4",#N/A,FALSE,"Reports"}</definedName>
    <definedName name="report99" localSheetId="48" hidden="1">{"Rep 1",#N/A,FALSE,"Reports";"Rep 2",#N/A,FALSE,"Reports";"Rep 3",#N/A,FALSE,"Reports";"Rep 4",#N/A,FALSE,"Reports"}</definedName>
    <definedName name="report99" localSheetId="46" hidden="1">{"Rep 1",#N/A,FALSE,"Reports";"Rep 2",#N/A,FALSE,"Reports";"Rep 3",#N/A,FALSE,"Reports";"Rep 4",#N/A,FALSE,"Reports"}</definedName>
    <definedName name="report99" localSheetId="47" hidden="1">{"Rep 1",#N/A,FALSE,"Reports";"Rep 2",#N/A,FALSE,"Reports";"Rep 3",#N/A,FALSE,"Reports";"Rep 4",#N/A,FALSE,"Reports"}</definedName>
    <definedName name="report99" localSheetId="77" hidden="1">{"Rep 1",#N/A,FALSE,"Reports";"Rep 2",#N/A,FALSE,"Reports";"Rep 3",#N/A,FALSE,"Reports";"Rep 4",#N/A,FALSE,"Reports"}</definedName>
    <definedName name="report99" localSheetId="76" hidden="1">{"Rep 1",#N/A,FALSE,"Reports";"Rep 2",#N/A,FALSE,"Reports";"Rep 3",#N/A,FALSE,"Reports";"Rep 4",#N/A,FALSE,"Reports"}</definedName>
    <definedName name="report99" localSheetId="75" hidden="1">{"Rep 1",#N/A,FALSE,"Reports";"Rep 2",#N/A,FALSE,"Reports";"Rep 3",#N/A,FALSE,"Reports";"Rep 4",#N/A,FALSE,"Reports"}</definedName>
    <definedName name="report99" localSheetId="19" hidden="1">{"Rep 1",#N/A,FALSE,"Reports";"Rep 2",#N/A,FALSE,"Reports";"Rep 3",#N/A,FALSE,"Reports";"Rep 4",#N/A,FALSE,"Reports"}</definedName>
    <definedName name="report99" localSheetId="69" hidden="1">{"Rep 1",#N/A,FALSE,"Reports";"Rep 2",#N/A,FALSE,"Reports";"Rep 3",#N/A,FALSE,"Reports";"Rep 4",#N/A,FALSE,"Reports"}</definedName>
    <definedName name="report99" localSheetId="70" hidden="1">{"Rep 1",#N/A,FALSE,"Reports";"Rep 2",#N/A,FALSE,"Reports";"Rep 3",#N/A,FALSE,"Reports";"Rep 4",#N/A,FALSE,"Reports"}</definedName>
    <definedName name="report99" localSheetId="26" hidden="1">{"Rep 1",#N/A,FALSE,"Reports";"Rep 2",#N/A,FALSE,"Reports";"Rep 3",#N/A,FALSE,"Reports";"Rep 4",#N/A,FALSE,"Reports"}</definedName>
    <definedName name="report99" localSheetId="73" hidden="1">{"Rep 1",#N/A,FALSE,"Reports";"Rep 2",#N/A,FALSE,"Reports";"Rep 3",#N/A,FALSE,"Reports";"Rep 4",#N/A,FALSE,"Reports"}</definedName>
    <definedName name="report99" localSheetId="74" hidden="1">{"Rep 1",#N/A,FALSE,"Reports";"Rep 2",#N/A,FALSE,"Reports";"Rep 3",#N/A,FALSE,"Reports";"Rep 4",#N/A,FALSE,"Reports"}</definedName>
    <definedName name="report99" localSheetId="28" hidden="1">{"Rep 1",#N/A,FALSE,"Reports";"Rep 2",#N/A,FALSE,"Reports";"Rep 3",#N/A,FALSE,"Reports";"Rep 4",#N/A,FALSE,"Reports"}</definedName>
    <definedName name="report99" localSheetId="24" hidden="1">{"Rep 1",#N/A,FALSE,"Reports";"Rep 2",#N/A,FALSE,"Reports";"Rep 3",#N/A,FALSE,"Reports";"Rep 4",#N/A,FALSE,"Reports"}</definedName>
    <definedName name="report99" localSheetId="66" hidden="1">{"Rep 1",#N/A,FALSE,"Reports";"Rep 2",#N/A,FALSE,"Reports";"Rep 3",#N/A,FALSE,"Reports";"Rep 4",#N/A,FALSE,"Reports"}</definedName>
    <definedName name="report99" localSheetId="64" hidden="1">{"Rep 1",#N/A,FALSE,"Reports";"Rep 2",#N/A,FALSE,"Reports";"Rep 3",#N/A,FALSE,"Reports";"Rep 4",#N/A,FALSE,"Reports"}</definedName>
    <definedName name="report99" localSheetId="65" hidden="1">{"Rep 1",#N/A,FALSE,"Reports";"Rep 2",#N/A,FALSE,"Reports";"Rep 3",#N/A,FALSE,"Reports";"Rep 4",#N/A,FALSE,"Reports"}</definedName>
    <definedName name="report99" localSheetId="27" hidden="1">{"Rep 1",#N/A,FALSE,"Reports";"Rep 2",#N/A,FALSE,"Reports";"Rep 3",#N/A,FALSE,"Reports";"Rep 4",#N/A,FALSE,"Reports"}</definedName>
    <definedName name="report99" localSheetId="71" hidden="1">{"Rep 1",#N/A,FALSE,"Reports";"Rep 2",#N/A,FALSE,"Reports";"Rep 3",#N/A,FALSE,"Reports";"Rep 4",#N/A,FALSE,"Reports"}</definedName>
    <definedName name="report99" localSheetId="72" hidden="1">{"Rep 1",#N/A,FALSE,"Reports";"Rep 2",#N/A,FALSE,"Reports";"Rep 3",#N/A,FALSE,"Reports";"Rep 4",#N/A,FALSE,"Reports"}</definedName>
    <definedName name="report99" hidden="1">{"Rep 1",#N/A,FALSE,"Reports";"Rep 2",#N/A,FALSE,"Reports";"Rep 3",#N/A,FALSE,"Reports";"Rep 4",#N/A,FALSE,"Reports"}</definedName>
    <definedName name="sadf4" localSheetId="30" hidden="1">{"Portrait",#N/A,FALSE,"BOILER";"boiler_1",#N/A,FALSE,"BOILER";"boiler_2",#N/A,FALSE,"BOILER";"boiler_3",#N/A,FALSE,"BOILER";"results",#N/A,FALSE,"BOILER"}</definedName>
    <definedName name="sadf4" localSheetId="67" hidden="1">{"Portrait",#N/A,FALSE,"BOILER";"boiler_1",#N/A,FALSE,"BOILER";"boiler_2",#N/A,FALSE,"BOILER";"boiler_3",#N/A,FALSE,"BOILER";"results",#N/A,FALSE,"BOILER"}</definedName>
    <definedName name="sadf4" localSheetId="68" hidden="1">{"Portrait",#N/A,FALSE,"BOILER";"boiler_1",#N/A,FALSE,"BOILER";"boiler_2",#N/A,FALSE,"BOILER";"boiler_3",#N/A,FALSE,"BOILER";"results",#N/A,FALSE,"BOILER"}</definedName>
    <definedName name="sadf4" localSheetId="80" hidden="1">{"Portrait",#N/A,FALSE,"BOILER";"boiler_1",#N/A,FALSE,"BOILER";"boiler_2",#N/A,FALSE,"BOILER";"boiler_3",#N/A,FALSE,"BOILER";"results",#N/A,FALSE,"BOILER"}</definedName>
    <definedName name="sadf4" localSheetId="40" hidden="1">{"Portrait",#N/A,FALSE,"BOILER";"boiler_1",#N/A,FALSE,"BOILER";"boiler_2",#N/A,FALSE,"BOILER";"boiler_3",#N/A,FALSE,"BOILER";"results",#N/A,FALSE,"BOILER"}</definedName>
    <definedName name="sadf4" localSheetId="36" hidden="1">{"Portrait",#N/A,FALSE,"BOILER";"boiler_1",#N/A,FALSE,"BOILER";"boiler_2",#N/A,FALSE,"BOILER";"boiler_3",#N/A,FALSE,"BOILER";"results",#N/A,FALSE,"BOILER"}</definedName>
    <definedName name="sadf4" localSheetId="37" hidden="1">{"Portrait",#N/A,FALSE,"BOILER";"boiler_1",#N/A,FALSE,"BOILER";"boiler_2",#N/A,FALSE,"BOILER";"boiler_3",#N/A,FALSE,"BOILER";"results",#N/A,FALSE,"BOILER"}</definedName>
    <definedName name="sadf4" localSheetId="39" hidden="1">{"Portrait",#N/A,FALSE,"BOILER";"boiler_1",#N/A,FALSE,"BOILER";"boiler_2",#N/A,FALSE,"BOILER";"boiler_3",#N/A,FALSE,"BOILER";"results",#N/A,FALSE,"BOILER"}</definedName>
    <definedName name="sadf4" localSheetId="35" hidden="1">{"Portrait",#N/A,FALSE,"BOILER";"boiler_1",#N/A,FALSE,"BOILER";"boiler_2",#N/A,FALSE,"BOILER";"boiler_3",#N/A,FALSE,"BOILER";"results",#N/A,FALSE,"BOILER"}</definedName>
    <definedName name="sadf4" localSheetId="38" hidden="1">{"Portrait",#N/A,FALSE,"BOILER";"boiler_1",#N/A,FALSE,"BOILER";"boiler_2",#N/A,FALSE,"BOILER";"boiler_3",#N/A,FALSE,"BOILER";"results",#N/A,FALSE,"BOILER"}</definedName>
    <definedName name="sadf4" localSheetId="21" hidden="1">{"Portrait",#N/A,FALSE,"BOILER";"boiler_1",#N/A,FALSE,"BOILER";"boiler_2",#N/A,FALSE,"BOILER";"boiler_3",#N/A,FALSE,"BOILER";"results",#N/A,FALSE,"BOILER"}</definedName>
    <definedName name="sadf4" localSheetId="20" hidden="1">{"Portrait",#N/A,FALSE,"BOILER";"boiler_1",#N/A,FALSE,"BOILER";"boiler_2",#N/A,FALSE,"BOILER";"boiler_3",#N/A,FALSE,"BOILER";"results",#N/A,FALSE,"BOILER"}</definedName>
    <definedName name="sadf4" localSheetId="29" hidden="1">{"Portrait",#N/A,FALSE,"BOILER";"boiler_1",#N/A,FALSE,"BOILER";"boiler_2",#N/A,FALSE,"BOILER";"boiler_3",#N/A,FALSE,"BOILER";"results",#N/A,FALSE,"BOILER"}</definedName>
    <definedName name="sadf4" localSheetId="48" hidden="1">{"Portrait",#N/A,FALSE,"BOILER";"boiler_1",#N/A,FALSE,"BOILER";"boiler_2",#N/A,FALSE,"BOILER";"boiler_3",#N/A,FALSE,"BOILER";"results",#N/A,FALSE,"BOILER"}</definedName>
    <definedName name="sadf4" localSheetId="46" hidden="1">{"Portrait",#N/A,FALSE,"BOILER";"boiler_1",#N/A,FALSE,"BOILER";"boiler_2",#N/A,FALSE,"BOILER";"boiler_3",#N/A,FALSE,"BOILER";"results",#N/A,FALSE,"BOILER"}</definedName>
    <definedName name="sadf4" localSheetId="47" hidden="1">{"Portrait",#N/A,FALSE,"BOILER";"boiler_1",#N/A,FALSE,"BOILER";"boiler_2",#N/A,FALSE,"BOILER";"boiler_3",#N/A,FALSE,"BOILER";"results",#N/A,FALSE,"BOILER"}</definedName>
    <definedName name="sadf4" localSheetId="77" hidden="1">{"Portrait",#N/A,FALSE,"BOILER";"boiler_1",#N/A,FALSE,"BOILER";"boiler_2",#N/A,FALSE,"BOILER";"boiler_3",#N/A,FALSE,"BOILER";"results",#N/A,FALSE,"BOILER"}</definedName>
    <definedName name="sadf4" localSheetId="76" hidden="1">{"Portrait",#N/A,FALSE,"BOILER";"boiler_1",#N/A,FALSE,"BOILER";"boiler_2",#N/A,FALSE,"BOILER";"boiler_3",#N/A,FALSE,"BOILER";"results",#N/A,FALSE,"BOILER"}</definedName>
    <definedName name="sadf4" localSheetId="75" hidden="1">{"Portrait",#N/A,FALSE,"BOILER";"boiler_1",#N/A,FALSE,"BOILER";"boiler_2",#N/A,FALSE,"BOILER";"boiler_3",#N/A,FALSE,"BOILER";"results",#N/A,FALSE,"BOILER"}</definedName>
    <definedName name="sadf4" localSheetId="19" hidden="1">{"Portrait",#N/A,FALSE,"BOILER";"boiler_1",#N/A,FALSE,"BOILER";"boiler_2",#N/A,FALSE,"BOILER";"boiler_3",#N/A,FALSE,"BOILER";"results",#N/A,FALSE,"BOILER"}</definedName>
    <definedName name="sadf4" localSheetId="69" hidden="1">{"Portrait",#N/A,FALSE,"BOILER";"boiler_1",#N/A,FALSE,"BOILER";"boiler_2",#N/A,FALSE,"BOILER";"boiler_3",#N/A,FALSE,"BOILER";"results",#N/A,FALSE,"BOILER"}</definedName>
    <definedName name="sadf4" localSheetId="70" hidden="1">{"Portrait",#N/A,FALSE,"BOILER";"boiler_1",#N/A,FALSE,"BOILER";"boiler_2",#N/A,FALSE,"BOILER";"boiler_3",#N/A,FALSE,"BOILER";"results",#N/A,FALSE,"BOILER"}</definedName>
    <definedName name="sadf4" localSheetId="26" hidden="1">{"Portrait",#N/A,FALSE,"BOILER";"boiler_1",#N/A,FALSE,"BOILER";"boiler_2",#N/A,FALSE,"BOILER";"boiler_3",#N/A,FALSE,"BOILER";"results",#N/A,FALSE,"BOILER"}</definedName>
    <definedName name="sadf4" localSheetId="73" hidden="1">{"Portrait",#N/A,FALSE,"BOILER";"boiler_1",#N/A,FALSE,"BOILER";"boiler_2",#N/A,FALSE,"BOILER";"boiler_3",#N/A,FALSE,"BOILER";"results",#N/A,FALSE,"BOILER"}</definedName>
    <definedName name="sadf4" localSheetId="74" hidden="1">{"Portrait",#N/A,FALSE,"BOILER";"boiler_1",#N/A,FALSE,"BOILER";"boiler_2",#N/A,FALSE,"BOILER";"boiler_3",#N/A,FALSE,"BOILER";"results",#N/A,FALSE,"BOILER"}</definedName>
    <definedName name="sadf4" localSheetId="28" hidden="1">{"Portrait",#N/A,FALSE,"BOILER";"boiler_1",#N/A,FALSE,"BOILER";"boiler_2",#N/A,FALSE,"BOILER";"boiler_3",#N/A,FALSE,"BOILER";"results",#N/A,FALSE,"BOILER"}</definedName>
    <definedName name="sadf4" localSheetId="24" hidden="1">{"Portrait",#N/A,FALSE,"BOILER";"boiler_1",#N/A,FALSE,"BOILER";"boiler_2",#N/A,FALSE,"BOILER";"boiler_3",#N/A,FALSE,"BOILER";"results",#N/A,FALSE,"BOILER"}</definedName>
    <definedName name="sadf4" localSheetId="66" hidden="1">{"Portrait",#N/A,FALSE,"BOILER";"boiler_1",#N/A,FALSE,"BOILER";"boiler_2",#N/A,FALSE,"BOILER";"boiler_3",#N/A,FALSE,"BOILER";"results",#N/A,FALSE,"BOILER"}</definedName>
    <definedName name="sadf4" localSheetId="64" hidden="1">{"Portrait",#N/A,FALSE,"BOILER";"boiler_1",#N/A,FALSE,"BOILER";"boiler_2",#N/A,FALSE,"BOILER";"boiler_3",#N/A,FALSE,"BOILER";"results",#N/A,FALSE,"BOILER"}</definedName>
    <definedName name="sadf4" localSheetId="65" hidden="1">{"Portrait",#N/A,FALSE,"BOILER";"boiler_1",#N/A,FALSE,"BOILER";"boiler_2",#N/A,FALSE,"BOILER";"boiler_3",#N/A,FALSE,"BOILER";"results",#N/A,FALSE,"BOILER"}</definedName>
    <definedName name="sadf4" localSheetId="27" hidden="1">{"Portrait",#N/A,FALSE,"BOILER";"boiler_1",#N/A,FALSE,"BOILER";"boiler_2",#N/A,FALSE,"BOILER";"boiler_3",#N/A,FALSE,"BOILER";"results",#N/A,FALSE,"BOILER"}</definedName>
    <definedName name="sadf4" localSheetId="71" hidden="1">{"Portrait",#N/A,FALSE,"BOILER";"boiler_1",#N/A,FALSE,"BOILER";"boiler_2",#N/A,FALSE,"BOILER";"boiler_3",#N/A,FALSE,"BOILER";"results",#N/A,FALSE,"BOILER"}</definedName>
    <definedName name="sadf4" localSheetId="72" hidden="1">{"Portrait",#N/A,FALSE,"BOILER";"boiler_1",#N/A,FALSE,"BOILER";"boiler_2",#N/A,FALSE,"BOILER";"boiler_3",#N/A,FALSE,"BOILER";"results",#N/A,FALSE,"BOILER"}</definedName>
    <definedName name="sadf4" hidden="1">{"Portrait",#N/A,FALSE,"BOILER";"boiler_1",#N/A,FALSE,"BOILER";"boiler_2",#N/A,FALSE,"BOILER";"boiler_3",#N/A,FALSE,"BOILER";"results",#N/A,FALSE,"BOILER"}</definedName>
    <definedName name="Savings">#REF!</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0.8</definedName>
    <definedName name="State">#REF!</definedName>
    <definedName name="SummerMonths">#REF!</definedName>
    <definedName name="table2">#REF!</definedName>
    <definedName name="Tb">#REF!</definedName>
    <definedName name="TextRefCopyRangeCount" hidden="1">5</definedName>
    <definedName name="total">#REF!</definedName>
    <definedName name="total_load">#REF!</definedName>
    <definedName name="totalKWH">#REF!</definedName>
    <definedName name="TRM" localSheetId="30">#REF!</definedName>
    <definedName name="TRM">#REF!</definedName>
    <definedName name="type">#REF!</definedName>
    <definedName name="w" localSheetId="30" hidden="1">{"Rep 1",#N/A,FALSE,"Reports";"Rep 2",#N/A,FALSE,"Reports";"Rep 3",#N/A,FALSE,"Reports";"Rep 4",#N/A,FALSE,"Reports"}</definedName>
    <definedName name="w" localSheetId="67" hidden="1">{"Rep 1",#N/A,FALSE,"Reports";"Rep 2",#N/A,FALSE,"Reports";"Rep 3",#N/A,FALSE,"Reports";"Rep 4",#N/A,FALSE,"Reports"}</definedName>
    <definedName name="w" localSheetId="68" hidden="1">{"Rep 1",#N/A,FALSE,"Reports";"Rep 2",#N/A,FALSE,"Reports";"Rep 3",#N/A,FALSE,"Reports";"Rep 4",#N/A,FALSE,"Reports"}</definedName>
    <definedName name="w" localSheetId="80" hidden="1">{"Rep 1",#N/A,FALSE,"Reports";"Rep 2",#N/A,FALSE,"Reports";"Rep 3",#N/A,FALSE,"Reports";"Rep 4",#N/A,FALSE,"Reports"}</definedName>
    <definedName name="w" localSheetId="40" hidden="1">{"Rep 1",#N/A,FALSE,"Reports";"Rep 2",#N/A,FALSE,"Reports";"Rep 3",#N/A,FALSE,"Reports";"Rep 4",#N/A,FALSE,"Reports"}</definedName>
    <definedName name="w" localSheetId="36" hidden="1">{"Rep 1",#N/A,FALSE,"Reports";"Rep 2",#N/A,FALSE,"Reports";"Rep 3",#N/A,FALSE,"Reports";"Rep 4",#N/A,FALSE,"Reports"}</definedName>
    <definedName name="w" localSheetId="37" hidden="1">{"Rep 1",#N/A,FALSE,"Reports";"Rep 2",#N/A,FALSE,"Reports";"Rep 3",#N/A,FALSE,"Reports";"Rep 4",#N/A,FALSE,"Reports"}</definedName>
    <definedName name="w" localSheetId="39" hidden="1">{"Rep 1",#N/A,FALSE,"Reports";"Rep 2",#N/A,FALSE,"Reports";"Rep 3",#N/A,FALSE,"Reports";"Rep 4",#N/A,FALSE,"Reports"}</definedName>
    <definedName name="w" localSheetId="35" hidden="1">{"Rep 1",#N/A,FALSE,"Reports";"Rep 2",#N/A,FALSE,"Reports";"Rep 3",#N/A,FALSE,"Reports";"Rep 4",#N/A,FALSE,"Reports"}</definedName>
    <definedName name="w" localSheetId="38" hidden="1">{"Rep 1",#N/A,FALSE,"Reports";"Rep 2",#N/A,FALSE,"Reports";"Rep 3",#N/A,FALSE,"Reports";"Rep 4",#N/A,FALSE,"Reports"}</definedName>
    <definedName name="w" localSheetId="21" hidden="1">{"Rep 1",#N/A,FALSE,"Reports";"Rep 2",#N/A,FALSE,"Reports";"Rep 3",#N/A,FALSE,"Reports";"Rep 4",#N/A,FALSE,"Reports"}</definedName>
    <definedName name="w" localSheetId="20" hidden="1">{"Rep 1",#N/A,FALSE,"Reports";"Rep 2",#N/A,FALSE,"Reports";"Rep 3",#N/A,FALSE,"Reports";"Rep 4",#N/A,FALSE,"Reports"}</definedName>
    <definedName name="w" localSheetId="29" hidden="1">{"Rep 1",#N/A,FALSE,"Reports";"Rep 2",#N/A,FALSE,"Reports";"Rep 3",#N/A,FALSE,"Reports";"Rep 4",#N/A,FALSE,"Reports"}</definedName>
    <definedName name="w" localSheetId="48" hidden="1">{"Rep 1",#N/A,FALSE,"Reports";"Rep 2",#N/A,FALSE,"Reports";"Rep 3",#N/A,FALSE,"Reports";"Rep 4",#N/A,FALSE,"Reports"}</definedName>
    <definedName name="w" localSheetId="46" hidden="1">{"Rep 1",#N/A,FALSE,"Reports";"Rep 2",#N/A,FALSE,"Reports";"Rep 3",#N/A,FALSE,"Reports";"Rep 4",#N/A,FALSE,"Reports"}</definedName>
    <definedName name="w" localSheetId="47" hidden="1">{"Rep 1",#N/A,FALSE,"Reports";"Rep 2",#N/A,FALSE,"Reports";"Rep 3",#N/A,FALSE,"Reports";"Rep 4",#N/A,FALSE,"Reports"}</definedName>
    <definedName name="w" localSheetId="77" hidden="1">{"Rep 1",#N/A,FALSE,"Reports";"Rep 2",#N/A,FALSE,"Reports";"Rep 3",#N/A,FALSE,"Reports";"Rep 4",#N/A,FALSE,"Reports"}</definedName>
    <definedName name="w" localSheetId="76" hidden="1">{"Rep 1",#N/A,FALSE,"Reports";"Rep 2",#N/A,FALSE,"Reports";"Rep 3",#N/A,FALSE,"Reports";"Rep 4",#N/A,FALSE,"Reports"}</definedName>
    <definedName name="w" localSheetId="75" hidden="1">{"Rep 1",#N/A,FALSE,"Reports";"Rep 2",#N/A,FALSE,"Reports";"Rep 3",#N/A,FALSE,"Reports";"Rep 4",#N/A,FALSE,"Reports"}</definedName>
    <definedName name="w" localSheetId="19" hidden="1">{"Rep 1",#N/A,FALSE,"Reports";"Rep 2",#N/A,FALSE,"Reports";"Rep 3",#N/A,FALSE,"Reports";"Rep 4",#N/A,FALSE,"Reports"}</definedName>
    <definedName name="w" localSheetId="69" hidden="1">{"Rep 1",#N/A,FALSE,"Reports";"Rep 2",#N/A,FALSE,"Reports";"Rep 3",#N/A,FALSE,"Reports";"Rep 4",#N/A,FALSE,"Reports"}</definedName>
    <definedName name="w" localSheetId="70" hidden="1">{"Rep 1",#N/A,FALSE,"Reports";"Rep 2",#N/A,FALSE,"Reports";"Rep 3",#N/A,FALSE,"Reports";"Rep 4",#N/A,FALSE,"Reports"}</definedName>
    <definedName name="w" localSheetId="26" hidden="1">{"Rep 1",#N/A,FALSE,"Reports";"Rep 2",#N/A,FALSE,"Reports";"Rep 3",#N/A,FALSE,"Reports";"Rep 4",#N/A,FALSE,"Reports"}</definedName>
    <definedName name="w" localSheetId="73" hidden="1">{"Rep 1",#N/A,FALSE,"Reports";"Rep 2",#N/A,FALSE,"Reports";"Rep 3",#N/A,FALSE,"Reports";"Rep 4",#N/A,FALSE,"Reports"}</definedName>
    <definedName name="w" localSheetId="74" hidden="1">{"Rep 1",#N/A,FALSE,"Reports";"Rep 2",#N/A,FALSE,"Reports";"Rep 3",#N/A,FALSE,"Reports";"Rep 4",#N/A,FALSE,"Reports"}</definedName>
    <definedName name="w" localSheetId="28" hidden="1">{"Rep 1",#N/A,FALSE,"Reports";"Rep 2",#N/A,FALSE,"Reports";"Rep 3",#N/A,FALSE,"Reports";"Rep 4",#N/A,FALSE,"Reports"}</definedName>
    <definedName name="w" localSheetId="24" hidden="1">{"Rep 1",#N/A,FALSE,"Reports";"Rep 2",#N/A,FALSE,"Reports";"Rep 3",#N/A,FALSE,"Reports";"Rep 4",#N/A,FALSE,"Reports"}</definedName>
    <definedName name="w" localSheetId="66" hidden="1">{"Rep 1",#N/A,FALSE,"Reports";"Rep 2",#N/A,FALSE,"Reports";"Rep 3",#N/A,FALSE,"Reports";"Rep 4",#N/A,FALSE,"Reports"}</definedName>
    <definedName name="w" localSheetId="64" hidden="1">{"Rep 1",#N/A,FALSE,"Reports";"Rep 2",#N/A,FALSE,"Reports";"Rep 3",#N/A,FALSE,"Reports";"Rep 4",#N/A,FALSE,"Reports"}</definedName>
    <definedName name="w" localSheetId="65" hidden="1">{"Rep 1",#N/A,FALSE,"Reports";"Rep 2",#N/A,FALSE,"Reports";"Rep 3",#N/A,FALSE,"Reports";"Rep 4",#N/A,FALSE,"Reports"}</definedName>
    <definedName name="w" localSheetId="27" hidden="1">{"Rep 1",#N/A,FALSE,"Reports";"Rep 2",#N/A,FALSE,"Reports";"Rep 3",#N/A,FALSE,"Reports";"Rep 4",#N/A,FALSE,"Reports"}</definedName>
    <definedName name="w" localSheetId="71" hidden="1">{"Rep 1",#N/A,FALSE,"Reports";"Rep 2",#N/A,FALSE,"Reports";"Rep 3",#N/A,FALSE,"Reports";"Rep 4",#N/A,FALSE,"Reports"}</definedName>
    <definedName name="w" localSheetId="72" hidden="1">{"Rep 1",#N/A,FALSE,"Reports";"Rep 2",#N/A,FALSE,"Reports";"Rep 3",#N/A,FALSE,"Reports";"Rep 4",#N/A,FALSE,"Reports"}</definedName>
    <definedName name="w" hidden="1">{"Rep 1",#N/A,FALSE,"Reports";"Rep 2",#N/A,FALSE,"Reports";"Rep 3",#N/A,FALSE,"Reports";"Rep 4",#N/A,FALSE,"Reports"}</definedName>
    <definedName name="wkjetghjkwrh" localSheetId="30" hidden="1">{"Portrait",#N/A,FALSE,"BOILER";"boiler_1",#N/A,FALSE,"BOILER";"boiler_2",#N/A,FALSE,"BOILER";"boiler_3",#N/A,FALSE,"BOILER";"results",#N/A,FALSE,"BOILER"}</definedName>
    <definedName name="wkjetghjkwrh" localSheetId="67" hidden="1">{"Portrait",#N/A,FALSE,"BOILER";"boiler_1",#N/A,FALSE,"BOILER";"boiler_2",#N/A,FALSE,"BOILER";"boiler_3",#N/A,FALSE,"BOILER";"results",#N/A,FALSE,"BOILER"}</definedName>
    <definedName name="wkjetghjkwrh" localSheetId="68" hidden="1">{"Portrait",#N/A,FALSE,"BOILER";"boiler_1",#N/A,FALSE,"BOILER";"boiler_2",#N/A,FALSE,"BOILER";"boiler_3",#N/A,FALSE,"BOILER";"results",#N/A,FALSE,"BOILER"}</definedName>
    <definedName name="wkjetghjkwrh" localSheetId="80" hidden="1">{"Portrait",#N/A,FALSE,"BOILER";"boiler_1",#N/A,FALSE,"BOILER";"boiler_2",#N/A,FALSE,"BOILER";"boiler_3",#N/A,FALSE,"BOILER";"results",#N/A,FALSE,"BOILER"}</definedName>
    <definedName name="wkjetghjkwrh" localSheetId="40" hidden="1">{"Portrait",#N/A,FALSE,"BOILER";"boiler_1",#N/A,FALSE,"BOILER";"boiler_2",#N/A,FALSE,"BOILER";"boiler_3",#N/A,FALSE,"BOILER";"results",#N/A,FALSE,"BOILER"}</definedName>
    <definedName name="wkjetghjkwrh" localSheetId="36" hidden="1">{"Portrait",#N/A,FALSE,"BOILER";"boiler_1",#N/A,FALSE,"BOILER";"boiler_2",#N/A,FALSE,"BOILER";"boiler_3",#N/A,FALSE,"BOILER";"results",#N/A,FALSE,"BOILER"}</definedName>
    <definedName name="wkjetghjkwrh" localSheetId="37" hidden="1">{"Portrait",#N/A,FALSE,"BOILER";"boiler_1",#N/A,FALSE,"BOILER";"boiler_2",#N/A,FALSE,"BOILER";"boiler_3",#N/A,FALSE,"BOILER";"results",#N/A,FALSE,"BOILER"}</definedName>
    <definedName name="wkjetghjkwrh" localSheetId="39" hidden="1">{"Portrait",#N/A,FALSE,"BOILER";"boiler_1",#N/A,FALSE,"BOILER";"boiler_2",#N/A,FALSE,"BOILER";"boiler_3",#N/A,FALSE,"BOILER";"results",#N/A,FALSE,"BOILER"}</definedName>
    <definedName name="wkjetghjkwrh" localSheetId="35" hidden="1">{"Portrait",#N/A,FALSE,"BOILER";"boiler_1",#N/A,FALSE,"BOILER";"boiler_2",#N/A,FALSE,"BOILER";"boiler_3",#N/A,FALSE,"BOILER";"results",#N/A,FALSE,"BOILER"}</definedName>
    <definedName name="wkjetghjkwrh" localSheetId="38" hidden="1">{"Portrait",#N/A,FALSE,"BOILER";"boiler_1",#N/A,FALSE,"BOILER";"boiler_2",#N/A,FALSE,"BOILER";"boiler_3",#N/A,FALSE,"BOILER";"results",#N/A,FALSE,"BOILER"}</definedName>
    <definedName name="wkjetghjkwrh" localSheetId="21" hidden="1">{"Portrait",#N/A,FALSE,"BOILER";"boiler_1",#N/A,FALSE,"BOILER";"boiler_2",#N/A,FALSE,"BOILER";"boiler_3",#N/A,FALSE,"BOILER";"results",#N/A,FALSE,"BOILER"}</definedName>
    <definedName name="wkjetghjkwrh" localSheetId="20" hidden="1">{"Portrait",#N/A,FALSE,"BOILER";"boiler_1",#N/A,FALSE,"BOILER";"boiler_2",#N/A,FALSE,"BOILER";"boiler_3",#N/A,FALSE,"BOILER";"results",#N/A,FALSE,"BOILER"}</definedName>
    <definedName name="wkjetghjkwrh" localSheetId="29" hidden="1">{"Portrait",#N/A,FALSE,"BOILER";"boiler_1",#N/A,FALSE,"BOILER";"boiler_2",#N/A,FALSE,"BOILER";"boiler_3",#N/A,FALSE,"BOILER";"results",#N/A,FALSE,"BOILER"}</definedName>
    <definedName name="wkjetghjkwrh" localSheetId="48" hidden="1">{"Portrait",#N/A,FALSE,"BOILER";"boiler_1",#N/A,FALSE,"BOILER";"boiler_2",#N/A,FALSE,"BOILER";"boiler_3",#N/A,FALSE,"BOILER";"results",#N/A,FALSE,"BOILER"}</definedName>
    <definedName name="wkjetghjkwrh" localSheetId="46" hidden="1">{"Portrait",#N/A,FALSE,"BOILER";"boiler_1",#N/A,FALSE,"BOILER";"boiler_2",#N/A,FALSE,"BOILER";"boiler_3",#N/A,FALSE,"BOILER";"results",#N/A,FALSE,"BOILER"}</definedName>
    <definedName name="wkjetghjkwrh" localSheetId="47" hidden="1">{"Portrait",#N/A,FALSE,"BOILER";"boiler_1",#N/A,FALSE,"BOILER";"boiler_2",#N/A,FALSE,"BOILER";"boiler_3",#N/A,FALSE,"BOILER";"results",#N/A,FALSE,"BOILER"}</definedName>
    <definedName name="wkjetghjkwrh" localSheetId="77" hidden="1">{"Portrait",#N/A,FALSE,"BOILER";"boiler_1",#N/A,FALSE,"BOILER";"boiler_2",#N/A,FALSE,"BOILER";"boiler_3",#N/A,FALSE,"BOILER";"results",#N/A,FALSE,"BOILER"}</definedName>
    <definedName name="wkjetghjkwrh" localSheetId="76" hidden="1">{"Portrait",#N/A,FALSE,"BOILER";"boiler_1",#N/A,FALSE,"BOILER";"boiler_2",#N/A,FALSE,"BOILER";"boiler_3",#N/A,FALSE,"BOILER";"results",#N/A,FALSE,"BOILER"}</definedName>
    <definedName name="wkjetghjkwrh" localSheetId="75" hidden="1">{"Portrait",#N/A,FALSE,"BOILER";"boiler_1",#N/A,FALSE,"BOILER";"boiler_2",#N/A,FALSE,"BOILER";"boiler_3",#N/A,FALSE,"BOILER";"results",#N/A,FALSE,"BOILER"}</definedName>
    <definedName name="wkjetghjkwrh" localSheetId="19" hidden="1">{"Portrait",#N/A,FALSE,"BOILER";"boiler_1",#N/A,FALSE,"BOILER";"boiler_2",#N/A,FALSE,"BOILER";"boiler_3",#N/A,FALSE,"BOILER";"results",#N/A,FALSE,"BOILER"}</definedName>
    <definedName name="wkjetghjkwrh" localSheetId="69" hidden="1">{"Portrait",#N/A,FALSE,"BOILER";"boiler_1",#N/A,FALSE,"BOILER";"boiler_2",#N/A,FALSE,"BOILER";"boiler_3",#N/A,FALSE,"BOILER";"results",#N/A,FALSE,"BOILER"}</definedName>
    <definedName name="wkjetghjkwrh" localSheetId="70" hidden="1">{"Portrait",#N/A,FALSE,"BOILER";"boiler_1",#N/A,FALSE,"BOILER";"boiler_2",#N/A,FALSE,"BOILER";"boiler_3",#N/A,FALSE,"BOILER";"results",#N/A,FALSE,"BOILER"}</definedName>
    <definedName name="wkjetghjkwrh" localSheetId="26" hidden="1">{"Portrait",#N/A,FALSE,"BOILER";"boiler_1",#N/A,FALSE,"BOILER";"boiler_2",#N/A,FALSE,"BOILER";"boiler_3",#N/A,FALSE,"BOILER";"results",#N/A,FALSE,"BOILER"}</definedName>
    <definedName name="wkjetghjkwrh" localSheetId="73" hidden="1">{"Portrait",#N/A,FALSE,"BOILER";"boiler_1",#N/A,FALSE,"BOILER";"boiler_2",#N/A,FALSE,"BOILER";"boiler_3",#N/A,FALSE,"BOILER";"results",#N/A,FALSE,"BOILER"}</definedName>
    <definedName name="wkjetghjkwrh" localSheetId="74" hidden="1">{"Portrait",#N/A,FALSE,"BOILER";"boiler_1",#N/A,FALSE,"BOILER";"boiler_2",#N/A,FALSE,"BOILER";"boiler_3",#N/A,FALSE,"BOILER";"results",#N/A,FALSE,"BOILER"}</definedName>
    <definedName name="wkjetghjkwrh" localSheetId="28" hidden="1">{"Portrait",#N/A,FALSE,"BOILER";"boiler_1",#N/A,FALSE,"BOILER";"boiler_2",#N/A,FALSE,"BOILER";"boiler_3",#N/A,FALSE,"BOILER";"results",#N/A,FALSE,"BOILER"}</definedName>
    <definedName name="wkjetghjkwrh" localSheetId="24" hidden="1">{"Portrait",#N/A,FALSE,"BOILER";"boiler_1",#N/A,FALSE,"BOILER";"boiler_2",#N/A,FALSE,"BOILER";"boiler_3",#N/A,FALSE,"BOILER";"results",#N/A,FALSE,"BOILER"}</definedName>
    <definedName name="wkjetghjkwrh" localSheetId="66" hidden="1">{"Portrait",#N/A,FALSE,"BOILER";"boiler_1",#N/A,FALSE,"BOILER";"boiler_2",#N/A,FALSE,"BOILER";"boiler_3",#N/A,FALSE,"BOILER";"results",#N/A,FALSE,"BOILER"}</definedName>
    <definedName name="wkjetghjkwrh" localSheetId="64" hidden="1">{"Portrait",#N/A,FALSE,"BOILER";"boiler_1",#N/A,FALSE,"BOILER";"boiler_2",#N/A,FALSE,"BOILER";"boiler_3",#N/A,FALSE,"BOILER";"results",#N/A,FALSE,"BOILER"}</definedName>
    <definedName name="wkjetghjkwrh" localSheetId="65" hidden="1">{"Portrait",#N/A,FALSE,"BOILER";"boiler_1",#N/A,FALSE,"BOILER";"boiler_2",#N/A,FALSE,"BOILER";"boiler_3",#N/A,FALSE,"BOILER";"results",#N/A,FALSE,"BOILER"}</definedName>
    <definedName name="wkjetghjkwrh" localSheetId="27" hidden="1">{"Portrait",#N/A,FALSE,"BOILER";"boiler_1",#N/A,FALSE,"BOILER";"boiler_2",#N/A,FALSE,"BOILER";"boiler_3",#N/A,FALSE,"BOILER";"results",#N/A,FALSE,"BOILER"}</definedName>
    <definedName name="wkjetghjkwrh" localSheetId="71" hidden="1">{"Portrait",#N/A,FALSE,"BOILER";"boiler_1",#N/A,FALSE,"BOILER";"boiler_2",#N/A,FALSE,"BOILER";"boiler_3",#N/A,FALSE,"BOILER";"results",#N/A,FALSE,"BOILER"}</definedName>
    <definedName name="wkjetghjkwrh" localSheetId="72" hidden="1">{"Portrait",#N/A,FALSE,"BOILER";"boiler_1",#N/A,FALSE,"BOILER";"boiler_2",#N/A,FALSE,"BOILER";"boiler_3",#N/A,FALSE,"BOILER";"results",#N/A,FALSE,"BOILER"}</definedName>
    <definedName name="wkjetghjkwrh" hidden="1">{"Portrait",#N/A,FALSE,"BOILER";"boiler_1",#N/A,FALSE,"BOILER";"boiler_2",#N/A,FALSE,"BOILER";"boiler_3",#N/A,FALSE,"BOILER";"results",#N/A,FALSE,"BOILER"}</definedName>
    <definedName name="wrn.AESreport." localSheetId="30"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67"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68"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80"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40"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36"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37"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39"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35"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38"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2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20"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29"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48"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46"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47"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77"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76"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75"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19"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69"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70"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26"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73"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74"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28"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24"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66"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64"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65"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27"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7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72"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ging._.and._.Trend._.Analysis." localSheetId="30" hidden="1">{#N/A,#N/A,FALSE,"Aging Summary";#N/A,#N/A,FALSE,"Ratio Analysis";#N/A,#N/A,FALSE,"Test 120 Day Accts";#N/A,#N/A,FALSE,"Tickmarks"}</definedName>
    <definedName name="wrn.Aging._.and._.Trend._.Analysis." localSheetId="67" hidden="1">{#N/A,#N/A,FALSE,"Aging Summary";#N/A,#N/A,FALSE,"Ratio Analysis";#N/A,#N/A,FALSE,"Test 120 Day Accts";#N/A,#N/A,FALSE,"Tickmarks"}</definedName>
    <definedName name="wrn.Aging._.and._.Trend._.Analysis." localSheetId="68" hidden="1">{#N/A,#N/A,FALSE,"Aging Summary";#N/A,#N/A,FALSE,"Ratio Analysis";#N/A,#N/A,FALSE,"Test 120 Day Accts";#N/A,#N/A,FALSE,"Tickmarks"}</definedName>
    <definedName name="wrn.Aging._.and._.Trend._.Analysis." localSheetId="80" hidden="1">{#N/A,#N/A,FALSE,"Aging Summary";#N/A,#N/A,FALSE,"Ratio Analysis";#N/A,#N/A,FALSE,"Test 120 Day Accts";#N/A,#N/A,FALSE,"Tickmarks"}</definedName>
    <definedName name="wrn.Aging._.and._.Trend._.Analysis." localSheetId="40" hidden="1">{#N/A,#N/A,FALSE,"Aging Summary";#N/A,#N/A,FALSE,"Ratio Analysis";#N/A,#N/A,FALSE,"Test 120 Day Accts";#N/A,#N/A,FALSE,"Tickmarks"}</definedName>
    <definedName name="wrn.Aging._.and._.Trend._.Analysis." localSheetId="36" hidden="1">{#N/A,#N/A,FALSE,"Aging Summary";#N/A,#N/A,FALSE,"Ratio Analysis";#N/A,#N/A,FALSE,"Test 120 Day Accts";#N/A,#N/A,FALSE,"Tickmarks"}</definedName>
    <definedName name="wrn.Aging._.and._.Trend._.Analysis." localSheetId="37" hidden="1">{#N/A,#N/A,FALSE,"Aging Summary";#N/A,#N/A,FALSE,"Ratio Analysis";#N/A,#N/A,FALSE,"Test 120 Day Accts";#N/A,#N/A,FALSE,"Tickmarks"}</definedName>
    <definedName name="wrn.Aging._.and._.Trend._.Analysis." localSheetId="39" hidden="1">{#N/A,#N/A,FALSE,"Aging Summary";#N/A,#N/A,FALSE,"Ratio Analysis";#N/A,#N/A,FALSE,"Test 120 Day Accts";#N/A,#N/A,FALSE,"Tickmarks"}</definedName>
    <definedName name="wrn.Aging._.and._.Trend._.Analysis." localSheetId="35" hidden="1">{#N/A,#N/A,FALSE,"Aging Summary";#N/A,#N/A,FALSE,"Ratio Analysis";#N/A,#N/A,FALSE,"Test 120 Day Accts";#N/A,#N/A,FALSE,"Tickmarks"}</definedName>
    <definedName name="wrn.Aging._.and._.Trend._.Analysis." localSheetId="38" hidden="1">{#N/A,#N/A,FALSE,"Aging Summary";#N/A,#N/A,FALSE,"Ratio Analysis";#N/A,#N/A,FALSE,"Test 120 Day Accts";#N/A,#N/A,FALSE,"Tickmarks"}</definedName>
    <definedName name="wrn.Aging._.and._.Trend._.Analysis." localSheetId="21" hidden="1">{#N/A,#N/A,FALSE,"Aging Summary";#N/A,#N/A,FALSE,"Ratio Analysis";#N/A,#N/A,FALSE,"Test 120 Day Accts";#N/A,#N/A,FALSE,"Tickmarks"}</definedName>
    <definedName name="wrn.Aging._.and._.Trend._.Analysis." localSheetId="20" hidden="1">{#N/A,#N/A,FALSE,"Aging Summary";#N/A,#N/A,FALSE,"Ratio Analysis";#N/A,#N/A,FALSE,"Test 120 Day Accts";#N/A,#N/A,FALSE,"Tickmarks"}</definedName>
    <definedName name="wrn.Aging._.and._.Trend._.Analysis." localSheetId="29" hidden="1">{#N/A,#N/A,FALSE,"Aging Summary";#N/A,#N/A,FALSE,"Ratio Analysis";#N/A,#N/A,FALSE,"Test 120 Day Accts";#N/A,#N/A,FALSE,"Tickmarks"}</definedName>
    <definedName name="wrn.Aging._.and._.Trend._.Analysis." localSheetId="48" hidden="1">{#N/A,#N/A,FALSE,"Aging Summary";#N/A,#N/A,FALSE,"Ratio Analysis";#N/A,#N/A,FALSE,"Test 120 Day Accts";#N/A,#N/A,FALSE,"Tickmarks"}</definedName>
    <definedName name="wrn.Aging._.and._.Trend._.Analysis." localSheetId="46" hidden="1">{#N/A,#N/A,FALSE,"Aging Summary";#N/A,#N/A,FALSE,"Ratio Analysis";#N/A,#N/A,FALSE,"Test 120 Day Accts";#N/A,#N/A,FALSE,"Tickmarks"}</definedName>
    <definedName name="wrn.Aging._.and._.Trend._.Analysis." localSheetId="47" hidden="1">{#N/A,#N/A,FALSE,"Aging Summary";#N/A,#N/A,FALSE,"Ratio Analysis";#N/A,#N/A,FALSE,"Test 120 Day Accts";#N/A,#N/A,FALSE,"Tickmarks"}</definedName>
    <definedName name="wrn.Aging._.and._.Trend._.Analysis." localSheetId="77" hidden="1">{#N/A,#N/A,FALSE,"Aging Summary";#N/A,#N/A,FALSE,"Ratio Analysis";#N/A,#N/A,FALSE,"Test 120 Day Accts";#N/A,#N/A,FALSE,"Tickmarks"}</definedName>
    <definedName name="wrn.Aging._.and._.Trend._.Analysis." localSheetId="76" hidden="1">{#N/A,#N/A,FALSE,"Aging Summary";#N/A,#N/A,FALSE,"Ratio Analysis";#N/A,#N/A,FALSE,"Test 120 Day Accts";#N/A,#N/A,FALSE,"Tickmarks"}</definedName>
    <definedName name="wrn.Aging._.and._.Trend._.Analysis." localSheetId="75" hidden="1">{#N/A,#N/A,FALSE,"Aging Summary";#N/A,#N/A,FALSE,"Ratio Analysis";#N/A,#N/A,FALSE,"Test 120 Day Accts";#N/A,#N/A,FALSE,"Tickmarks"}</definedName>
    <definedName name="wrn.Aging._.and._.Trend._.Analysis." localSheetId="19" hidden="1">{#N/A,#N/A,FALSE,"Aging Summary";#N/A,#N/A,FALSE,"Ratio Analysis";#N/A,#N/A,FALSE,"Test 120 Day Accts";#N/A,#N/A,FALSE,"Tickmarks"}</definedName>
    <definedName name="wrn.Aging._.and._.Trend._.Analysis." localSheetId="69" hidden="1">{#N/A,#N/A,FALSE,"Aging Summary";#N/A,#N/A,FALSE,"Ratio Analysis";#N/A,#N/A,FALSE,"Test 120 Day Accts";#N/A,#N/A,FALSE,"Tickmarks"}</definedName>
    <definedName name="wrn.Aging._.and._.Trend._.Analysis." localSheetId="70" hidden="1">{#N/A,#N/A,FALSE,"Aging Summary";#N/A,#N/A,FALSE,"Ratio Analysis";#N/A,#N/A,FALSE,"Test 120 Day Accts";#N/A,#N/A,FALSE,"Tickmarks"}</definedName>
    <definedName name="wrn.Aging._.and._.Trend._.Analysis." localSheetId="26" hidden="1">{#N/A,#N/A,FALSE,"Aging Summary";#N/A,#N/A,FALSE,"Ratio Analysis";#N/A,#N/A,FALSE,"Test 120 Day Accts";#N/A,#N/A,FALSE,"Tickmarks"}</definedName>
    <definedName name="wrn.Aging._.and._.Trend._.Analysis." localSheetId="73" hidden="1">{#N/A,#N/A,FALSE,"Aging Summary";#N/A,#N/A,FALSE,"Ratio Analysis";#N/A,#N/A,FALSE,"Test 120 Day Accts";#N/A,#N/A,FALSE,"Tickmarks"}</definedName>
    <definedName name="wrn.Aging._.and._.Trend._.Analysis." localSheetId="74" hidden="1">{#N/A,#N/A,FALSE,"Aging Summary";#N/A,#N/A,FALSE,"Ratio Analysis";#N/A,#N/A,FALSE,"Test 120 Day Accts";#N/A,#N/A,FALSE,"Tickmarks"}</definedName>
    <definedName name="wrn.Aging._.and._.Trend._.Analysis." localSheetId="28" hidden="1">{#N/A,#N/A,FALSE,"Aging Summary";#N/A,#N/A,FALSE,"Ratio Analysis";#N/A,#N/A,FALSE,"Test 120 Day Accts";#N/A,#N/A,FALSE,"Tickmarks"}</definedName>
    <definedName name="wrn.Aging._.and._.Trend._.Analysis." localSheetId="24" hidden="1">{#N/A,#N/A,FALSE,"Aging Summary";#N/A,#N/A,FALSE,"Ratio Analysis";#N/A,#N/A,FALSE,"Test 120 Day Accts";#N/A,#N/A,FALSE,"Tickmarks"}</definedName>
    <definedName name="wrn.Aging._.and._.Trend._.Analysis." localSheetId="66" hidden="1">{#N/A,#N/A,FALSE,"Aging Summary";#N/A,#N/A,FALSE,"Ratio Analysis";#N/A,#N/A,FALSE,"Test 120 Day Accts";#N/A,#N/A,FALSE,"Tickmarks"}</definedName>
    <definedName name="wrn.Aging._.and._.Trend._.Analysis." localSheetId="64" hidden="1">{#N/A,#N/A,FALSE,"Aging Summary";#N/A,#N/A,FALSE,"Ratio Analysis";#N/A,#N/A,FALSE,"Test 120 Day Accts";#N/A,#N/A,FALSE,"Tickmarks"}</definedName>
    <definedName name="wrn.Aging._.and._.Trend._.Analysis." localSheetId="65" hidden="1">{#N/A,#N/A,FALSE,"Aging Summary";#N/A,#N/A,FALSE,"Ratio Analysis";#N/A,#N/A,FALSE,"Test 120 Day Accts";#N/A,#N/A,FALSE,"Tickmarks"}</definedName>
    <definedName name="wrn.Aging._.and._.Trend._.Analysis." localSheetId="27" hidden="1">{#N/A,#N/A,FALSE,"Aging Summary";#N/A,#N/A,FALSE,"Ratio Analysis";#N/A,#N/A,FALSE,"Test 120 Day Accts";#N/A,#N/A,FALSE,"Tickmarks"}</definedName>
    <definedName name="wrn.Aging._.and._.Trend._.Analysis." localSheetId="71" hidden="1">{#N/A,#N/A,FALSE,"Aging Summary";#N/A,#N/A,FALSE,"Ratio Analysis";#N/A,#N/A,FALSE,"Test 120 Day Accts";#N/A,#N/A,FALSE,"Tickmarks"}</definedName>
    <definedName name="wrn.Aging._.and._.Trend._.Analysis." localSheetId="7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nnual._.Report." localSheetId="30" hidden="1">{"ARPandL",#N/A,FALSE,"Report Annual";"ARCashflow",#N/A,FALSE,"Report Annual";"ARBalanceSheet",#N/A,FALSE,"Report Annual";"ARRatios",#N/A,FALSE,"Report Annual"}</definedName>
    <definedName name="wrn.Annual._.Report." localSheetId="67" hidden="1">{"ARPandL",#N/A,FALSE,"Report Annual";"ARCashflow",#N/A,FALSE,"Report Annual";"ARBalanceSheet",#N/A,FALSE,"Report Annual";"ARRatios",#N/A,FALSE,"Report Annual"}</definedName>
    <definedName name="wrn.Annual._.Report." localSheetId="68" hidden="1">{"ARPandL",#N/A,FALSE,"Report Annual";"ARCashflow",#N/A,FALSE,"Report Annual";"ARBalanceSheet",#N/A,FALSE,"Report Annual";"ARRatios",#N/A,FALSE,"Report Annual"}</definedName>
    <definedName name="wrn.Annual._.Report." localSheetId="80" hidden="1">{"ARPandL",#N/A,FALSE,"Report Annual";"ARCashflow",#N/A,FALSE,"Report Annual";"ARBalanceSheet",#N/A,FALSE,"Report Annual";"ARRatios",#N/A,FALSE,"Report Annual"}</definedName>
    <definedName name="wrn.Annual._.Report." localSheetId="40" hidden="1">{"ARPandL",#N/A,FALSE,"Report Annual";"ARCashflow",#N/A,FALSE,"Report Annual";"ARBalanceSheet",#N/A,FALSE,"Report Annual";"ARRatios",#N/A,FALSE,"Report Annual"}</definedName>
    <definedName name="wrn.Annual._.Report." localSheetId="36" hidden="1">{"ARPandL",#N/A,FALSE,"Report Annual";"ARCashflow",#N/A,FALSE,"Report Annual";"ARBalanceSheet",#N/A,FALSE,"Report Annual";"ARRatios",#N/A,FALSE,"Report Annual"}</definedName>
    <definedName name="wrn.Annual._.Report." localSheetId="37" hidden="1">{"ARPandL",#N/A,FALSE,"Report Annual";"ARCashflow",#N/A,FALSE,"Report Annual";"ARBalanceSheet",#N/A,FALSE,"Report Annual";"ARRatios",#N/A,FALSE,"Report Annual"}</definedName>
    <definedName name="wrn.Annual._.Report." localSheetId="39" hidden="1">{"ARPandL",#N/A,FALSE,"Report Annual";"ARCashflow",#N/A,FALSE,"Report Annual";"ARBalanceSheet",#N/A,FALSE,"Report Annual";"ARRatios",#N/A,FALSE,"Report Annual"}</definedName>
    <definedName name="wrn.Annual._.Report." localSheetId="35" hidden="1">{"ARPandL",#N/A,FALSE,"Report Annual";"ARCashflow",#N/A,FALSE,"Report Annual";"ARBalanceSheet",#N/A,FALSE,"Report Annual";"ARRatios",#N/A,FALSE,"Report Annual"}</definedName>
    <definedName name="wrn.Annual._.Report." localSheetId="38" hidden="1">{"ARPandL",#N/A,FALSE,"Report Annual";"ARCashflow",#N/A,FALSE,"Report Annual";"ARBalanceSheet",#N/A,FALSE,"Report Annual";"ARRatios",#N/A,FALSE,"Report Annual"}</definedName>
    <definedName name="wrn.Annual._.Report." localSheetId="21" hidden="1">{"ARPandL",#N/A,FALSE,"Report Annual";"ARCashflow",#N/A,FALSE,"Report Annual";"ARBalanceSheet",#N/A,FALSE,"Report Annual";"ARRatios",#N/A,FALSE,"Report Annual"}</definedName>
    <definedName name="wrn.Annual._.Report." localSheetId="20" hidden="1">{"ARPandL",#N/A,FALSE,"Report Annual";"ARCashflow",#N/A,FALSE,"Report Annual";"ARBalanceSheet",#N/A,FALSE,"Report Annual";"ARRatios",#N/A,FALSE,"Report Annual"}</definedName>
    <definedName name="wrn.Annual._.Report." localSheetId="29" hidden="1">{"ARPandL",#N/A,FALSE,"Report Annual";"ARCashflow",#N/A,FALSE,"Report Annual";"ARBalanceSheet",#N/A,FALSE,"Report Annual";"ARRatios",#N/A,FALSE,"Report Annual"}</definedName>
    <definedName name="wrn.Annual._.Report." localSheetId="48" hidden="1">{"ARPandL",#N/A,FALSE,"Report Annual";"ARCashflow",#N/A,FALSE,"Report Annual";"ARBalanceSheet",#N/A,FALSE,"Report Annual";"ARRatios",#N/A,FALSE,"Report Annual"}</definedName>
    <definedName name="wrn.Annual._.Report." localSheetId="46" hidden="1">{"ARPandL",#N/A,FALSE,"Report Annual";"ARCashflow",#N/A,FALSE,"Report Annual";"ARBalanceSheet",#N/A,FALSE,"Report Annual";"ARRatios",#N/A,FALSE,"Report Annual"}</definedName>
    <definedName name="wrn.Annual._.Report." localSheetId="47" hidden="1">{"ARPandL",#N/A,FALSE,"Report Annual";"ARCashflow",#N/A,FALSE,"Report Annual";"ARBalanceSheet",#N/A,FALSE,"Report Annual";"ARRatios",#N/A,FALSE,"Report Annual"}</definedName>
    <definedName name="wrn.Annual._.Report." localSheetId="77" hidden="1">{"ARPandL",#N/A,FALSE,"Report Annual";"ARCashflow",#N/A,FALSE,"Report Annual";"ARBalanceSheet",#N/A,FALSE,"Report Annual";"ARRatios",#N/A,FALSE,"Report Annual"}</definedName>
    <definedName name="wrn.Annual._.Report." localSheetId="76" hidden="1">{"ARPandL",#N/A,FALSE,"Report Annual";"ARCashflow",#N/A,FALSE,"Report Annual";"ARBalanceSheet",#N/A,FALSE,"Report Annual";"ARRatios",#N/A,FALSE,"Report Annual"}</definedName>
    <definedName name="wrn.Annual._.Report." localSheetId="75" hidden="1">{"ARPandL",#N/A,FALSE,"Report Annual";"ARCashflow",#N/A,FALSE,"Report Annual";"ARBalanceSheet",#N/A,FALSE,"Report Annual";"ARRatios",#N/A,FALSE,"Report Annual"}</definedName>
    <definedName name="wrn.Annual._.Report." localSheetId="19" hidden="1">{"ARPandL",#N/A,FALSE,"Report Annual";"ARCashflow",#N/A,FALSE,"Report Annual";"ARBalanceSheet",#N/A,FALSE,"Report Annual";"ARRatios",#N/A,FALSE,"Report Annual"}</definedName>
    <definedName name="wrn.Annual._.Report." localSheetId="69" hidden="1">{"ARPandL",#N/A,FALSE,"Report Annual";"ARCashflow",#N/A,FALSE,"Report Annual";"ARBalanceSheet",#N/A,FALSE,"Report Annual";"ARRatios",#N/A,FALSE,"Report Annual"}</definedName>
    <definedName name="wrn.Annual._.Report." localSheetId="70" hidden="1">{"ARPandL",#N/A,FALSE,"Report Annual";"ARCashflow",#N/A,FALSE,"Report Annual";"ARBalanceSheet",#N/A,FALSE,"Report Annual";"ARRatios",#N/A,FALSE,"Report Annual"}</definedName>
    <definedName name="wrn.Annual._.Report." localSheetId="26" hidden="1">{"ARPandL",#N/A,FALSE,"Report Annual";"ARCashflow",#N/A,FALSE,"Report Annual";"ARBalanceSheet",#N/A,FALSE,"Report Annual";"ARRatios",#N/A,FALSE,"Report Annual"}</definedName>
    <definedName name="wrn.Annual._.Report." localSheetId="73" hidden="1">{"ARPandL",#N/A,FALSE,"Report Annual";"ARCashflow",#N/A,FALSE,"Report Annual";"ARBalanceSheet",#N/A,FALSE,"Report Annual";"ARRatios",#N/A,FALSE,"Report Annual"}</definedName>
    <definedName name="wrn.Annual._.Report." localSheetId="74" hidden="1">{"ARPandL",#N/A,FALSE,"Report Annual";"ARCashflow",#N/A,FALSE,"Report Annual";"ARBalanceSheet",#N/A,FALSE,"Report Annual";"ARRatios",#N/A,FALSE,"Report Annual"}</definedName>
    <definedName name="wrn.Annual._.Report." localSheetId="28" hidden="1">{"ARPandL",#N/A,FALSE,"Report Annual";"ARCashflow",#N/A,FALSE,"Report Annual";"ARBalanceSheet",#N/A,FALSE,"Report Annual";"ARRatios",#N/A,FALSE,"Report Annual"}</definedName>
    <definedName name="wrn.Annual._.Report." localSheetId="24" hidden="1">{"ARPandL",#N/A,FALSE,"Report Annual";"ARCashflow",#N/A,FALSE,"Report Annual";"ARBalanceSheet",#N/A,FALSE,"Report Annual";"ARRatios",#N/A,FALSE,"Report Annual"}</definedName>
    <definedName name="wrn.Annual._.Report." localSheetId="66" hidden="1">{"ARPandL",#N/A,FALSE,"Report Annual";"ARCashflow",#N/A,FALSE,"Report Annual";"ARBalanceSheet",#N/A,FALSE,"Report Annual";"ARRatios",#N/A,FALSE,"Report Annual"}</definedName>
    <definedName name="wrn.Annual._.Report." localSheetId="64" hidden="1">{"ARPandL",#N/A,FALSE,"Report Annual";"ARCashflow",#N/A,FALSE,"Report Annual";"ARBalanceSheet",#N/A,FALSE,"Report Annual";"ARRatios",#N/A,FALSE,"Report Annual"}</definedName>
    <definedName name="wrn.Annual._.Report." localSheetId="65" hidden="1">{"ARPandL",#N/A,FALSE,"Report Annual";"ARCashflow",#N/A,FALSE,"Report Annual";"ARBalanceSheet",#N/A,FALSE,"Report Annual";"ARRatios",#N/A,FALSE,"Report Annual"}</definedName>
    <definedName name="wrn.Annual._.Report." localSheetId="27" hidden="1">{"ARPandL",#N/A,FALSE,"Report Annual";"ARCashflow",#N/A,FALSE,"Report Annual";"ARBalanceSheet",#N/A,FALSE,"Report Annual";"ARRatios",#N/A,FALSE,"Report Annual"}</definedName>
    <definedName name="wrn.Annual._.Report." localSheetId="71" hidden="1">{"ARPandL",#N/A,FALSE,"Report Annual";"ARCashflow",#N/A,FALSE,"Report Annual";"ARBalanceSheet",#N/A,FALSE,"Report Annual";"ARRatios",#N/A,FALSE,"Report Annual"}</definedName>
    <definedName name="wrn.Annual._.Report." localSheetId="72" hidden="1">{"ARPandL",#N/A,FALSE,"Report Annual";"ARCashflow",#N/A,FALSE,"Report Annual";"ARBalanceSheet",#N/A,FALSE,"Report Annual";"ARRatios",#N/A,FALSE,"Report Annual"}</definedName>
    <definedName name="wrn.Annual._.Report." hidden="1">{"ARPandL",#N/A,FALSE,"Report Annual";"ARCashflow",#N/A,FALSE,"Report Annual";"ARBalanceSheet",#N/A,FALSE,"Report Annual";"ARRatios",#N/A,FALSE,"Report Annual"}</definedName>
    <definedName name="wrn.Calculations." localSheetId="30"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67"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68"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80"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40"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36"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37"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39"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35"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38"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21"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20"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29"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48"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46"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47"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77"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76"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75"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19"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69"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70"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26"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73"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74"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28"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24"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66"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64"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65"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27"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71"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72"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Finance." localSheetId="30" hidden="1">{"Finance 1",#N/A,FALSE,"FINANCE.XLS";"Finance 2",#N/A,FALSE,"FINANCE.XLS";"Finance 3",#N/A,FALSE,"FINANCE.XLS";"Finance 4",#N/A,FALSE,"FINANCE.XLS";"Finance 5",#N/A,FALSE,"FINANCE.XLS";"Finance 6",#N/A,FALSE,"FINANCE.XLS";"Finance 7",#N/A,FALSE,"FINANCE.XLS";"Finance 8",#N/A,FALSE,"FINANCE.XLS"}</definedName>
    <definedName name="wrn.Finance." localSheetId="67" hidden="1">{"Finance 1",#N/A,FALSE,"FINANCE.XLS";"Finance 2",#N/A,FALSE,"FINANCE.XLS";"Finance 3",#N/A,FALSE,"FINANCE.XLS";"Finance 4",#N/A,FALSE,"FINANCE.XLS";"Finance 5",#N/A,FALSE,"FINANCE.XLS";"Finance 6",#N/A,FALSE,"FINANCE.XLS";"Finance 7",#N/A,FALSE,"FINANCE.XLS";"Finance 8",#N/A,FALSE,"FINANCE.XLS"}</definedName>
    <definedName name="wrn.Finance." localSheetId="68" hidden="1">{"Finance 1",#N/A,FALSE,"FINANCE.XLS";"Finance 2",#N/A,FALSE,"FINANCE.XLS";"Finance 3",#N/A,FALSE,"FINANCE.XLS";"Finance 4",#N/A,FALSE,"FINANCE.XLS";"Finance 5",#N/A,FALSE,"FINANCE.XLS";"Finance 6",#N/A,FALSE,"FINANCE.XLS";"Finance 7",#N/A,FALSE,"FINANCE.XLS";"Finance 8",#N/A,FALSE,"FINANCE.XLS"}</definedName>
    <definedName name="wrn.Finance." localSheetId="80" hidden="1">{"Finance 1",#N/A,FALSE,"FINANCE.XLS";"Finance 2",#N/A,FALSE,"FINANCE.XLS";"Finance 3",#N/A,FALSE,"FINANCE.XLS";"Finance 4",#N/A,FALSE,"FINANCE.XLS";"Finance 5",#N/A,FALSE,"FINANCE.XLS";"Finance 6",#N/A,FALSE,"FINANCE.XLS";"Finance 7",#N/A,FALSE,"FINANCE.XLS";"Finance 8",#N/A,FALSE,"FINANCE.XLS"}</definedName>
    <definedName name="wrn.Finance." localSheetId="40" hidden="1">{"Finance 1",#N/A,FALSE,"FINANCE.XLS";"Finance 2",#N/A,FALSE,"FINANCE.XLS";"Finance 3",#N/A,FALSE,"FINANCE.XLS";"Finance 4",#N/A,FALSE,"FINANCE.XLS";"Finance 5",#N/A,FALSE,"FINANCE.XLS";"Finance 6",#N/A,FALSE,"FINANCE.XLS";"Finance 7",#N/A,FALSE,"FINANCE.XLS";"Finance 8",#N/A,FALSE,"FINANCE.XLS"}</definedName>
    <definedName name="wrn.Finance." localSheetId="36" hidden="1">{"Finance 1",#N/A,FALSE,"FINANCE.XLS";"Finance 2",#N/A,FALSE,"FINANCE.XLS";"Finance 3",#N/A,FALSE,"FINANCE.XLS";"Finance 4",#N/A,FALSE,"FINANCE.XLS";"Finance 5",#N/A,FALSE,"FINANCE.XLS";"Finance 6",#N/A,FALSE,"FINANCE.XLS";"Finance 7",#N/A,FALSE,"FINANCE.XLS";"Finance 8",#N/A,FALSE,"FINANCE.XLS"}</definedName>
    <definedName name="wrn.Finance." localSheetId="37" hidden="1">{"Finance 1",#N/A,FALSE,"FINANCE.XLS";"Finance 2",#N/A,FALSE,"FINANCE.XLS";"Finance 3",#N/A,FALSE,"FINANCE.XLS";"Finance 4",#N/A,FALSE,"FINANCE.XLS";"Finance 5",#N/A,FALSE,"FINANCE.XLS";"Finance 6",#N/A,FALSE,"FINANCE.XLS";"Finance 7",#N/A,FALSE,"FINANCE.XLS";"Finance 8",#N/A,FALSE,"FINANCE.XLS"}</definedName>
    <definedName name="wrn.Finance." localSheetId="39" hidden="1">{"Finance 1",#N/A,FALSE,"FINANCE.XLS";"Finance 2",#N/A,FALSE,"FINANCE.XLS";"Finance 3",#N/A,FALSE,"FINANCE.XLS";"Finance 4",#N/A,FALSE,"FINANCE.XLS";"Finance 5",#N/A,FALSE,"FINANCE.XLS";"Finance 6",#N/A,FALSE,"FINANCE.XLS";"Finance 7",#N/A,FALSE,"FINANCE.XLS";"Finance 8",#N/A,FALSE,"FINANCE.XLS"}</definedName>
    <definedName name="wrn.Finance." localSheetId="35" hidden="1">{"Finance 1",#N/A,FALSE,"FINANCE.XLS";"Finance 2",#N/A,FALSE,"FINANCE.XLS";"Finance 3",#N/A,FALSE,"FINANCE.XLS";"Finance 4",#N/A,FALSE,"FINANCE.XLS";"Finance 5",#N/A,FALSE,"FINANCE.XLS";"Finance 6",#N/A,FALSE,"FINANCE.XLS";"Finance 7",#N/A,FALSE,"FINANCE.XLS";"Finance 8",#N/A,FALSE,"FINANCE.XLS"}</definedName>
    <definedName name="wrn.Finance." localSheetId="38" hidden="1">{"Finance 1",#N/A,FALSE,"FINANCE.XLS";"Finance 2",#N/A,FALSE,"FINANCE.XLS";"Finance 3",#N/A,FALSE,"FINANCE.XLS";"Finance 4",#N/A,FALSE,"FINANCE.XLS";"Finance 5",#N/A,FALSE,"FINANCE.XLS";"Finance 6",#N/A,FALSE,"FINANCE.XLS";"Finance 7",#N/A,FALSE,"FINANCE.XLS";"Finance 8",#N/A,FALSE,"FINANCE.XLS"}</definedName>
    <definedName name="wrn.Finance." localSheetId="21" hidden="1">{"Finance 1",#N/A,FALSE,"FINANCE.XLS";"Finance 2",#N/A,FALSE,"FINANCE.XLS";"Finance 3",#N/A,FALSE,"FINANCE.XLS";"Finance 4",#N/A,FALSE,"FINANCE.XLS";"Finance 5",#N/A,FALSE,"FINANCE.XLS";"Finance 6",#N/A,FALSE,"FINANCE.XLS";"Finance 7",#N/A,FALSE,"FINANCE.XLS";"Finance 8",#N/A,FALSE,"FINANCE.XLS"}</definedName>
    <definedName name="wrn.Finance." localSheetId="20" hidden="1">{"Finance 1",#N/A,FALSE,"FINANCE.XLS";"Finance 2",#N/A,FALSE,"FINANCE.XLS";"Finance 3",#N/A,FALSE,"FINANCE.XLS";"Finance 4",#N/A,FALSE,"FINANCE.XLS";"Finance 5",#N/A,FALSE,"FINANCE.XLS";"Finance 6",#N/A,FALSE,"FINANCE.XLS";"Finance 7",#N/A,FALSE,"FINANCE.XLS";"Finance 8",#N/A,FALSE,"FINANCE.XLS"}</definedName>
    <definedName name="wrn.Finance." localSheetId="29" hidden="1">{"Finance 1",#N/A,FALSE,"FINANCE.XLS";"Finance 2",#N/A,FALSE,"FINANCE.XLS";"Finance 3",#N/A,FALSE,"FINANCE.XLS";"Finance 4",#N/A,FALSE,"FINANCE.XLS";"Finance 5",#N/A,FALSE,"FINANCE.XLS";"Finance 6",#N/A,FALSE,"FINANCE.XLS";"Finance 7",#N/A,FALSE,"FINANCE.XLS";"Finance 8",#N/A,FALSE,"FINANCE.XLS"}</definedName>
    <definedName name="wrn.Finance." localSheetId="48" hidden="1">{"Finance 1",#N/A,FALSE,"FINANCE.XLS";"Finance 2",#N/A,FALSE,"FINANCE.XLS";"Finance 3",#N/A,FALSE,"FINANCE.XLS";"Finance 4",#N/A,FALSE,"FINANCE.XLS";"Finance 5",#N/A,FALSE,"FINANCE.XLS";"Finance 6",#N/A,FALSE,"FINANCE.XLS";"Finance 7",#N/A,FALSE,"FINANCE.XLS";"Finance 8",#N/A,FALSE,"FINANCE.XLS"}</definedName>
    <definedName name="wrn.Finance." localSheetId="46" hidden="1">{"Finance 1",#N/A,FALSE,"FINANCE.XLS";"Finance 2",#N/A,FALSE,"FINANCE.XLS";"Finance 3",#N/A,FALSE,"FINANCE.XLS";"Finance 4",#N/A,FALSE,"FINANCE.XLS";"Finance 5",#N/A,FALSE,"FINANCE.XLS";"Finance 6",#N/A,FALSE,"FINANCE.XLS";"Finance 7",#N/A,FALSE,"FINANCE.XLS";"Finance 8",#N/A,FALSE,"FINANCE.XLS"}</definedName>
    <definedName name="wrn.Finance." localSheetId="47" hidden="1">{"Finance 1",#N/A,FALSE,"FINANCE.XLS";"Finance 2",#N/A,FALSE,"FINANCE.XLS";"Finance 3",#N/A,FALSE,"FINANCE.XLS";"Finance 4",#N/A,FALSE,"FINANCE.XLS";"Finance 5",#N/A,FALSE,"FINANCE.XLS";"Finance 6",#N/A,FALSE,"FINANCE.XLS";"Finance 7",#N/A,FALSE,"FINANCE.XLS";"Finance 8",#N/A,FALSE,"FINANCE.XLS"}</definedName>
    <definedName name="wrn.Finance." localSheetId="77" hidden="1">{"Finance 1",#N/A,FALSE,"FINANCE.XLS";"Finance 2",#N/A,FALSE,"FINANCE.XLS";"Finance 3",#N/A,FALSE,"FINANCE.XLS";"Finance 4",#N/A,FALSE,"FINANCE.XLS";"Finance 5",#N/A,FALSE,"FINANCE.XLS";"Finance 6",#N/A,FALSE,"FINANCE.XLS";"Finance 7",#N/A,FALSE,"FINANCE.XLS";"Finance 8",#N/A,FALSE,"FINANCE.XLS"}</definedName>
    <definedName name="wrn.Finance." localSheetId="76" hidden="1">{"Finance 1",#N/A,FALSE,"FINANCE.XLS";"Finance 2",#N/A,FALSE,"FINANCE.XLS";"Finance 3",#N/A,FALSE,"FINANCE.XLS";"Finance 4",#N/A,FALSE,"FINANCE.XLS";"Finance 5",#N/A,FALSE,"FINANCE.XLS";"Finance 6",#N/A,FALSE,"FINANCE.XLS";"Finance 7",#N/A,FALSE,"FINANCE.XLS";"Finance 8",#N/A,FALSE,"FINANCE.XLS"}</definedName>
    <definedName name="wrn.Finance." localSheetId="75" hidden="1">{"Finance 1",#N/A,FALSE,"FINANCE.XLS";"Finance 2",#N/A,FALSE,"FINANCE.XLS";"Finance 3",#N/A,FALSE,"FINANCE.XLS";"Finance 4",#N/A,FALSE,"FINANCE.XLS";"Finance 5",#N/A,FALSE,"FINANCE.XLS";"Finance 6",#N/A,FALSE,"FINANCE.XLS";"Finance 7",#N/A,FALSE,"FINANCE.XLS";"Finance 8",#N/A,FALSE,"FINANCE.XLS"}</definedName>
    <definedName name="wrn.Finance." localSheetId="19" hidden="1">{"Finance 1",#N/A,FALSE,"FINANCE.XLS";"Finance 2",#N/A,FALSE,"FINANCE.XLS";"Finance 3",#N/A,FALSE,"FINANCE.XLS";"Finance 4",#N/A,FALSE,"FINANCE.XLS";"Finance 5",#N/A,FALSE,"FINANCE.XLS";"Finance 6",#N/A,FALSE,"FINANCE.XLS";"Finance 7",#N/A,FALSE,"FINANCE.XLS";"Finance 8",#N/A,FALSE,"FINANCE.XLS"}</definedName>
    <definedName name="wrn.Finance." localSheetId="69" hidden="1">{"Finance 1",#N/A,FALSE,"FINANCE.XLS";"Finance 2",#N/A,FALSE,"FINANCE.XLS";"Finance 3",#N/A,FALSE,"FINANCE.XLS";"Finance 4",#N/A,FALSE,"FINANCE.XLS";"Finance 5",#N/A,FALSE,"FINANCE.XLS";"Finance 6",#N/A,FALSE,"FINANCE.XLS";"Finance 7",#N/A,FALSE,"FINANCE.XLS";"Finance 8",#N/A,FALSE,"FINANCE.XLS"}</definedName>
    <definedName name="wrn.Finance." localSheetId="70" hidden="1">{"Finance 1",#N/A,FALSE,"FINANCE.XLS";"Finance 2",#N/A,FALSE,"FINANCE.XLS";"Finance 3",#N/A,FALSE,"FINANCE.XLS";"Finance 4",#N/A,FALSE,"FINANCE.XLS";"Finance 5",#N/A,FALSE,"FINANCE.XLS";"Finance 6",#N/A,FALSE,"FINANCE.XLS";"Finance 7",#N/A,FALSE,"FINANCE.XLS";"Finance 8",#N/A,FALSE,"FINANCE.XLS"}</definedName>
    <definedName name="wrn.Finance." localSheetId="26" hidden="1">{"Finance 1",#N/A,FALSE,"FINANCE.XLS";"Finance 2",#N/A,FALSE,"FINANCE.XLS";"Finance 3",#N/A,FALSE,"FINANCE.XLS";"Finance 4",#N/A,FALSE,"FINANCE.XLS";"Finance 5",#N/A,FALSE,"FINANCE.XLS";"Finance 6",#N/A,FALSE,"FINANCE.XLS";"Finance 7",#N/A,FALSE,"FINANCE.XLS";"Finance 8",#N/A,FALSE,"FINANCE.XLS"}</definedName>
    <definedName name="wrn.Finance." localSheetId="73" hidden="1">{"Finance 1",#N/A,FALSE,"FINANCE.XLS";"Finance 2",#N/A,FALSE,"FINANCE.XLS";"Finance 3",#N/A,FALSE,"FINANCE.XLS";"Finance 4",#N/A,FALSE,"FINANCE.XLS";"Finance 5",#N/A,FALSE,"FINANCE.XLS";"Finance 6",#N/A,FALSE,"FINANCE.XLS";"Finance 7",#N/A,FALSE,"FINANCE.XLS";"Finance 8",#N/A,FALSE,"FINANCE.XLS"}</definedName>
    <definedName name="wrn.Finance." localSheetId="74" hidden="1">{"Finance 1",#N/A,FALSE,"FINANCE.XLS";"Finance 2",#N/A,FALSE,"FINANCE.XLS";"Finance 3",#N/A,FALSE,"FINANCE.XLS";"Finance 4",#N/A,FALSE,"FINANCE.XLS";"Finance 5",#N/A,FALSE,"FINANCE.XLS";"Finance 6",#N/A,FALSE,"FINANCE.XLS";"Finance 7",#N/A,FALSE,"FINANCE.XLS";"Finance 8",#N/A,FALSE,"FINANCE.XLS"}</definedName>
    <definedName name="wrn.Finance." localSheetId="28" hidden="1">{"Finance 1",#N/A,FALSE,"FINANCE.XLS";"Finance 2",#N/A,FALSE,"FINANCE.XLS";"Finance 3",#N/A,FALSE,"FINANCE.XLS";"Finance 4",#N/A,FALSE,"FINANCE.XLS";"Finance 5",#N/A,FALSE,"FINANCE.XLS";"Finance 6",#N/A,FALSE,"FINANCE.XLS";"Finance 7",#N/A,FALSE,"FINANCE.XLS";"Finance 8",#N/A,FALSE,"FINANCE.XLS"}</definedName>
    <definedName name="wrn.Finance." localSheetId="24" hidden="1">{"Finance 1",#N/A,FALSE,"FINANCE.XLS";"Finance 2",#N/A,FALSE,"FINANCE.XLS";"Finance 3",#N/A,FALSE,"FINANCE.XLS";"Finance 4",#N/A,FALSE,"FINANCE.XLS";"Finance 5",#N/A,FALSE,"FINANCE.XLS";"Finance 6",#N/A,FALSE,"FINANCE.XLS";"Finance 7",#N/A,FALSE,"FINANCE.XLS";"Finance 8",#N/A,FALSE,"FINANCE.XLS"}</definedName>
    <definedName name="wrn.Finance." localSheetId="66" hidden="1">{"Finance 1",#N/A,FALSE,"FINANCE.XLS";"Finance 2",#N/A,FALSE,"FINANCE.XLS";"Finance 3",#N/A,FALSE,"FINANCE.XLS";"Finance 4",#N/A,FALSE,"FINANCE.XLS";"Finance 5",#N/A,FALSE,"FINANCE.XLS";"Finance 6",#N/A,FALSE,"FINANCE.XLS";"Finance 7",#N/A,FALSE,"FINANCE.XLS";"Finance 8",#N/A,FALSE,"FINANCE.XLS"}</definedName>
    <definedName name="wrn.Finance." localSheetId="64" hidden="1">{"Finance 1",#N/A,FALSE,"FINANCE.XLS";"Finance 2",#N/A,FALSE,"FINANCE.XLS";"Finance 3",#N/A,FALSE,"FINANCE.XLS";"Finance 4",#N/A,FALSE,"FINANCE.XLS";"Finance 5",#N/A,FALSE,"FINANCE.XLS";"Finance 6",#N/A,FALSE,"FINANCE.XLS";"Finance 7",#N/A,FALSE,"FINANCE.XLS";"Finance 8",#N/A,FALSE,"FINANCE.XLS"}</definedName>
    <definedName name="wrn.Finance." localSheetId="65" hidden="1">{"Finance 1",#N/A,FALSE,"FINANCE.XLS";"Finance 2",#N/A,FALSE,"FINANCE.XLS";"Finance 3",#N/A,FALSE,"FINANCE.XLS";"Finance 4",#N/A,FALSE,"FINANCE.XLS";"Finance 5",#N/A,FALSE,"FINANCE.XLS";"Finance 6",#N/A,FALSE,"FINANCE.XLS";"Finance 7",#N/A,FALSE,"FINANCE.XLS";"Finance 8",#N/A,FALSE,"FINANCE.XLS"}</definedName>
    <definedName name="wrn.Finance." localSheetId="27" hidden="1">{"Finance 1",#N/A,FALSE,"FINANCE.XLS";"Finance 2",#N/A,FALSE,"FINANCE.XLS";"Finance 3",#N/A,FALSE,"FINANCE.XLS";"Finance 4",#N/A,FALSE,"FINANCE.XLS";"Finance 5",#N/A,FALSE,"FINANCE.XLS";"Finance 6",#N/A,FALSE,"FINANCE.XLS";"Finance 7",#N/A,FALSE,"FINANCE.XLS";"Finance 8",#N/A,FALSE,"FINANCE.XLS"}</definedName>
    <definedName name="wrn.Finance." localSheetId="71" hidden="1">{"Finance 1",#N/A,FALSE,"FINANCE.XLS";"Finance 2",#N/A,FALSE,"FINANCE.XLS";"Finance 3",#N/A,FALSE,"FINANCE.XLS";"Finance 4",#N/A,FALSE,"FINANCE.XLS";"Finance 5",#N/A,FALSE,"FINANCE.XLS";"Finance 6",#N/A,FALSE,"FINANCE.XLS";"Finance 7",#N/A,FALSE,"FINANCE.XLS";"Finance 8",#N/A,FALSE,"FINANCE.XLS"}</definedName>
    <definedName name="wrn.Finance." localSheetId="72" hidden="1">{"Finance 1",#N/A,FALSE,"FINANCE.XLS";"Finance 2",#N/A,FALSE,"FINANCE.XLS";"Finance 3",#N/A,FALSE,"FINANCE.XLS";"Finance 4",#N/A,FALSE,"FINANCE.XLS";"Finance 5",#N/A,FALSE,"FINANCE.XLS";"Finance 6",#N/A,FALSE,"FINANCE.XLS";"Finance 7",#N/A,FALSE,"FINANCE.XLS";"Finance 8",#N/A,FALSE,"FINANCE.XLS"}</definedName>
    <definedName name="wrn.Finance." hidden="1">{"Finance 1",#N/A,FALSE,"FINANCE.XLS";"Finance 2",#N/A,FALSE,"FINANCE.XLS";"Finance 3",#N/A,FALSE,"FINANCE.XLS";"Finance 4",#N/A,FALSE,"FINANCE.XLS";"Finance 5",#N/A,FALSE,"FINANCE.XLS";"Finance 6",#N/A,FALSE,"FINANCE.XLS";"Finance 7",#N/A,FALSE,"FINANCE.XLS";"Finance 8",#N/A,FALSE,"FINANCE.XLS"}</definedName>
    <definedName name="wrn.FLUJO._.CAJA." localSheetId="30" hidden="1">{"FLUJO DE CAJA",#N/A,FALSE,"Hoja1";"ANEXOS FLUJO",#N/A,FALSE,"Hoja1"}</definedName>
    <definedName name="wrn.FLUJO._.CAJA." localSheetId="67" hidden="1">{"FLUJO DE CAJA",#N/A,FALSE,"Hoja1";"ANEXOS FLUJO",#N/A,FALSE,"Hoja1"}</definedName>
    <definedName name="wrn.FLUJO._.CAJA." localSheetId="68" hidden="1">{"FLUJO DE CAJA",#N/A,FALSE,"Hoja1";"ANEXOS FLUJO",#N/A,FALSE,"Hoja1"}</definedName>
    <definedName name="wrn.FLUJO._.CAJA." localSheetId="80" hidden="1">{"FLUJO DE CAJA",#N/A,FALSE,"Hoja1";"ANEXOS FLUJO",#N/A,FALSE,"Hoja1"}</definedName>
    <definedName name="wrn.FLUJO._.CAJA." localSheetId="40" hidden="1">{"FLUJO DE CAJA",#N/A,FALSE,"Hoja1";"ANEXOS FLUJO",#N/A,FALSE,"Hoja1"}</definedName>
    <definedName name="wrn.FLUJO._.CAJA." localSheetId="36" hidden="1">{"FLUJO DE CAJA",#N/A,FALSE,"Hoja1";"ANEXOS FLUJO",#N/A,FALSE,"Hoja1"}</definedName>
    <definedName name="wrn.FLUJO._.CAJA." localSheetId="37" hidden="1">{"FLUJO DE CAJA",#N/A,FALSE,"Hoja1";"ANEXOS FLUJO",#N/A,FALSE,"Hoja1"}</definedName>
    <definedName name="wrn.FLUJO._.CAJA." localSheetId="39" hidden="1">{"FLUJO DE CAJA",#N/A,FALSE,"Hoja1";"ANEXOS FLUJO",#N/A,FALSE,"Hoja1"}</definedName>
    <definedName name="wrn.FLUJO._.CAJA." localSheetId="35" hidden="1">{"FLUJO DE CAJA",#N/A,FALSE,"Hoja1";"ANEXOS FLUJO",#N/A,FALSE,"Hoja1"}</definedName>
    <definedName name="wrn.FLUJO._.CAJA." localSheetId="38" hidden="1">{"FLUJO DE CAJA",#N/A,FALSE,"Hoja1";"ANEXOS FLUJO",#N/A,FALSE,"Hoja1"}</definedName>
    <definedName name="wrn.FLUJO._.CAJA." localSheetId="21" hidden="1">{"FLUJO DE CAJA",#N/A,FALSE,"Hoja1";"ANEXOS FLUJO",#N/A,FALSE,"Hoja1"}</definedName>
    <definedName name="wrn.FLUJO._.CAJA." localSheetId="20" hidden="1">{"FLUJO DE CAJA",#N/A,FALSE,"Hoja1";"ANEXOS FLUJO",#N/A,FALSE,"Hoja1"}</definedName>
    <definedName name="wrn.FLUJO._.CAJA." localSheetId="29" hidden="1">{"FLUJO DE CAJA",#N/A,FALSE,"Hoja1";"ANEXOS FLUJO",#N/A,FALSE,"Hoja1"}</definedName>
    <definedName name="wrn.FLUJO._.CAJA." localSheetId="48" hidden="1">{"FLUJO DE CAJA",#N/A,FALSE,"Hoja1";"ANEXOS FLUJO",#N/A,FALSE,"Hoja1"}</definedName>
    <definedName name="wrn.FLUJO._.CAJA." localSheetId="46" hidden="1">{"FLUJO DE CAJA",#N/A,FALSE,"Hoja1";"ANEXOS FLUJO",#N/A,FALSE,"Hoja1"}</definedName>
    <definedName name="wrn.FLUJO._.CAJA." localSheetId="47" hidden="1">{"FLUJO DE CAJA",#N/A,FALSE,"Hoja1";"ANEXOS FLUJO",#N/A,FALSE,"Hoja1"}</definedName>
    <definedName name="wrn.FLUJO._.CAJA." localSheetId="77" hidden="1">{"FLUJO DE CAJA",#N/A,FALSE,"Hoja1";"ANEXOS FLUJO",#N/A,FALSE,"Hoja1"}</definedName>
    <definedName name="wrn.FLUJO._.CAJA." localSheetId="76" hidden="1">{"FLUJO DE CAJA",#N/A,FALSE,"Hoja1";"ANEXOS FLUJO",#N/A,FALSE,"Hoja1"}</definedName>
    <definedName name="wrn.FLUJO._.CAJA." localSheetId="75" hidden="1">{"FLUJO DE CAJA",#N/A,FALSE,"Hoja1";"ANEXOS FLUJO",#N/A,FALSE,"Hoja1"}</definedName>
    <definedName name="wrn.FLUJO._.CAJA." localSheetId="19" hidden="1">{"FLUJO DE CAJA",#N/A,FALSE,"Hoja1";"ANEXOS FLUJO",#N/A,FALSE,"Hoja1"}</definedName>
    <definedName name="wrn.FLUJO._.CAJA." localSheetId="69" hidden="1">{"FLUJO DE CAJA",#N/A,FALSE,"Hoja1";"ANEXOS FLUJO",#N/A,FALSE,"Hoja1"}</definedName>
    <definedName name="wrn.FLUJO._.CAJA." localSheetId="70" hidden="1">{"FLUJO DE CAJA",#N/A,FALSE,"Hoja1";"ANEXOS FLUJO",#N/A,FALSE,"Hoja1"}</definedName>
    <definedName name="wrn.FLUJO._.CAJA." localSheetId="26" hidden="1">{"FLUJO DE CAJA",#N/A,FALSE,"Hoja1";"ANEXOS FLUJO",#N/A,FALSE,"Hoja1"}</definedName>
    <definedName name="wrn.FLUJO._.CAJA." localSheetId="73" hidden="1">{"FLUJO DE CAJA",#N/A,FALSE,"Hoja1";"ANEXOS FLUJO",#N/A,FALSE,"Hoja1"}</definedName>
    <definedName name="wrn.FLUJO._.CAJA." localSheetId="74" hidden="1">{"FLUJO DE CAJA",#N/A,FALSE,"Hoja1";"ANEXOS FLUJO",#N/A,FALSE,"Hoja1"}</definedName>
    <definedName name="wrn.FLUJO._.CAJA." localSheetId="28" hidden="1">{"FLUJO DE CAJA",#N/A,FALSE,"Hoja1";"ANEXOS FLUJO",#N/A,FALSE,"Hoja1"}</definedName>
    <definedName name="wrn.FLUJO._.CAJA." localSheetId="24" hidden="1">{"FLUJO DE CAJA",#N/A,FALSE,"Hoja1";"ANEXOS FLUJO",#N/A,FALSE,"Hoja1"}</definedName>
    <definedName name="wrn.FLUJO._.CAJA." localSheetId="66" hidden="1">{"FLUJO DE CAJA",#N/A,FALSE,"Hoja1";"ANEXOS FLUJO",#N/A,FALSE,"Hoja1"}</definedName>
    <definedName name="wrn.FLUJO._.CAJA." localSheetId="64" hidden="1">{"FLUJO DE CAJA",#N/A,FALSE,"Hoja1";"ANEXOS FLUJO",#N/A,FALSE,"Hoja1"}</definedName>
    <definedName name="wrn.FLUJO._.CAJA." localSheetId="65" hidden="1">{"FLUJO DE CAJA",#N/A,FALSE,"Hoja1";"ANEXOS FLUJO",#N/A,FALSE,"Hoja1"}</definedName>
    <definedName name="wrn.FLUJO._.CAJA." localSheetId="27" hidden="1">{"FLUJO DE CAJA",#N/A,FALSE,"Hoja1";"ANEXOS FLUJO",#N/A,FALSE,"Hoja1"}</definedName>
    <definedName name="wrn.FLUJO._.CAJA." localSheetId="71" hidden="1">{"FLUJO DE CAJA",#N/A,FALSE,"Hoja1";"ANEXOS FLUJO",#N/A,FALSE,"Hoja1"}</definedName>
    <definedName name="wrn.FLUJO._.CAJA." localSheetId="72" hidden="1">{"FLUJO DE CAJA",#N/A,FALSE,"Hoja1";"ANEXOS FLUJO",#N/A,FALSE,"Hoja1"}</definedName>
    <definedName name="wrn.FLUJO._.CAJA." hidden="1">{"FLUJO DE CAJA",#N/A,FALSE,"Hoja1";"ANEXOS FLUJO",#N/A,FALSE,"Hoja1"}</definedName>
    <definedName name="wrn.GANANCIAS._.Y._.PERDIDAS." localSheetId="30" hidden="1">{"GAN.Y PERD.RESUMIDO",#N/A,FALSE,"Hoja1";"GAN.Y PERD.DETALLADO",#N/A,FALSE,"Hoja1"}</definedName>
    <definedName name="wrn.GANANCIAS._.Y._.PERDIDAS." localSheetId="67" hidden="1">{"GAN.Y PERD.RESUMIDO",#N/A,FALSE,"Hoja1";"GAN.Y PERD.DETALLADO",#N/A,FALSE,"Hoja1"}</definedName>
    <definedName name="wrn.GANANCIAS._.Y._.PERDIDAS." localSheetId="68" hidden="1">{"GAN.Y PERD.RESUMIDO",#N/A,FALSE,"Hoja1";"GAN.Y PERD.DETALLADO",#N/A,FALSE,"Hoja1"}</definedName>
    <definedName name="wrn.GANANCIAS._.Y._.PERDIDAS." localSheetId="80" hidden="1">{"GAN.Y PERD.RESUMIDO",#N/A,FALSE,"Hoja1";"GAN.Y PERD.DETALLADO",#N/A,FALSE,"Hoja1"}</definedName>
    <definedName name="wrn.GANANCIAS._.Y._.PERDIDAS." localSheetId="40" hidden="1">{"GAN.Y PERD.RESUMIDO",#N/A,FALSE,"Hoja1";"GAN.Y PERD.DETALLADO",#N/A,FALSE,"Hoja1"}</definedName>
    <definedName name="wrn.GANANCIAS._.Y._.PERDIDAS." localSheetId="36" hidden="1">{"GAN.Y PERD.RESUMIDO",#N/A,FALSE,"Hoja1";"GAN.Y PERD.DETALLADO",#N/A,FALSE,"Hoja1"}</definedName>
    <definedName name="wrn.GANANCIAS._.Y._.PERDIDAS." localSheetId="37" hidden="1">{"GAN.Y PERD.RESUMIDO",#N/A,FALSE,"Hoja1";"GAN.Y PERD.DETALLADO",#N/A,FALSE,"Hoja1"}</definedName>
    <definedName name="wrn.GANANCIAS._.Y._.PERDIDAS." localSheetId="39" hidden="1">{"GAN.Y PERD.RESUMIDO",#N/A,FALSE,"Hoja1";"GAN.Y PERD.DETALLADO",#N/A,FALSE,"Hoja1"}</definedName>
    <definedName name="wrn.GANANCIAS._.Y._.PERDIDAS." localSheetId="35" hidden="1">{"GAN.Y PERD.RESUMIDO",#N/A,FALSE,"Hoja1";"GAN.Y PERD.DETALLADO",#N/A,FALSE,"Hoja1"}</definedName>
    <definedName name="wrn.GANANCIAS._.Y._.PERDIDAS." localSheetId="38" hidden="1">{"GAN.Y PERD.RESUMIDO",#N/A,FALSE,"Hoja1";"GAN.Y PERD.DETALLADO",#N/A,FALSE,"Hoja1"}</definedName>
    <definedName name="wrn.GANANCIAS._.Y._.PERDIDAS." localSheetId="21" hidden="1">{"GAN.Y PERD.RESUMIDO",#N/A,FALSE,"Hoja1";"GAN.Y PERD.DETALLADO",#N/A,FALSE,"Hoja1"}</definedName>
    <definedName name="wrn.GANANCIAS._.Y._.PERDIDAS." localSheetId="20" hidden="1">{"GAN.Y PERD.RESUMIDO",#N/A,FALSE,"Hoja1";"GAN.Y PERD.DETALLADO",#N/A,FALSE,"Hoja1"}</definedName>
    <definedName name="wrn.GANANCIAS._.Y._.PERDIDAS." localSheetId="29" hidden="1">{"GAN.Y PERD.RESUMIDO",#N/A,FALSE,"Hoja1";"GAN.Y PERD.DETALLADO",#N/A,FALSE,"Hoja1"}</definedName>
    <definedName name="wrn.GANANCIAS._.Y._.PERDIDAS." localSheetId="48" hidden="1">{"GAN.Y PERD.RESUMIDO",#N/A,FALSE,"Hoja1";"GAN.Y PERD.DETALLADO",#N/A,FALSE,"Hoja1"}</definedName>
    <definedName name="wrn.GANANCIAS._.Y._.PERDIDAS." localSheetId="46" hidden="1">{"GAN.Y PERD.RESUMIDO",#N/A,FALSE,"Hoja1";"GAN.Y PERD.DETALLADO",#N/A,FALSE,"Hoja1"}</definedName>
    <definedName name="wrn.GANANCIAS._.Y._.PERDIDAS." localSheetId="47" hidden="1">{"GAN.Y PERD.RESUMIDO",#N/A,FALSE,"Hoja1";"GAN.Y PERD.DETALLADO",#N/A,FALSE,"Hoja1"}</definedName>
    <definedName name="wrn.GANANCIAS._.Y._.PERDIDAS." localSheetId="77" hidden="1">{"GAN.Y PERD.RESUMIDO",#N/A,FALSE,"Hoja1";"GAN.Y PERD.DETALLADO",#N/A,FALSE,"Hoja1"}</definedName>
    <definedName name="wrn.GANANCIAS._.Y._.PERDIDAS." localSheetId="76" hidden="1">{"GAN.Y PERD.RESUMIDO",#N/A,FALSE,"Hoja1";"GAN.Y PERD.DETALLADO",#N/A,FALSE,"Hoja1"}</definedName>
    <definedName name="wrn.GANANCIAS._.Y._.PERDIDAS." localSheetId="75" hidden="1">{"GAN.Y PERD.RESUMIDO",#N/A,FALSE,"Hoja1";"GAN.Y PERD.DETALLADO",#N/A,FALSE,"Hoja1"}</definedName>
    <definedName name="wrn.GANANCIAS._.Y._.PERDIDAS." localSheetId="19" hidden="1">{"GAN.Y PERD.RESUMIDO",#N/A,FALSE,"Hoja1";"GAN.Y PERD.DETALLADO",#N/A,FALSE,"Hoja1"}</definedName>
    <definedName name="wrn.GANANCIAS._.Y._.PERDIDAS." localSheetId="69" hidden="1">{"GAN.Y PERD.RESUMIDO",#N/A,FALSE,"Hoja1";"GAN.Y PERD.DETALLADO",#N/A,FALSE,"Hoja1"}</definedName>
    <definedName name="wrn.GANANCIAS._.Y._.PERDIDAS." localSheetId="70" hidden="1">{"GAN.Y PERD.RESUMIDO",#N/A,FALSE,"Hoja1";"GAN.Y PERD.DETALLADO",#N/A,FALSE,"Hoja1"}</definedName>
    <definedName name="wrn.GANANCIAS._.Y._.PERDIDAS." localSheetId="26" hidden="1">{"GAN.Y PERD.RESUMIDO",#N/A,FALSE,"Hoja1";"GAN.Y PERD.DETALLADO",#N/A,FALSE,"Hoja1"}</definedName>
    <definedName name="wrn.GANANCIAS._.Y._.PERDIDAS." localSheetId="73" hidden="1">{"GAN.Y PERD.RESUMIDO",#N/A,FALSE,"Hoja1";"GAN.Y PERD.DETALLADO",#N/A,FALSE,"Hoja1"}</definedName>
    <definedName name="wrn.GANANCIAS._.Y._.PERDIDAS." localSheetId="74" hidden="1">{"GAN.Y PERD.RESUMIDO",#N/A,FALSE,"Hoja1";"GAN.Y PERD.DETALLADO",#N/A,FALSE,"Hoja1"}</definedName>
    <definedName name="wrn.GANANCIAS._.Y._.PERDIDAS." localSheetId="28" hidden="1">{"GAN.Y PERD.RESUMIDO",#N/A,FALSE,"Hoja1";"GAN.Y PERD.DETALLADO",#N/A,FALSE,"Hoja1"}</definedName>
    <definedName name="wrn.GANANCIAS._.Y._.PERDIDAS." localSheetId="24" hidden="1">{"GAN.Y PERD.RESUMIDO",#N/A,FALSE,"Hoja1";"GAN.Y PERD.DETALLADO",#N/A,FALSE,"Hoja1"}</definedName>
    <definedName name="wrn.GANANCIAS._.Y._.PERDIDAS." localSheetId="66" hidden="1">{"GAN.Y PERD.RESUMIDO",#N/A,FALSE,"Hoja1";"GAN.Y PERD.DETALLADO",#N/A,FALSE,"Hoja1"}</definedName>
    <definedName name="wrn.GANANCIAS._.Y._.PERDIDAS." localSheetId="64" hidden="1">{"GAN.Y PERD.RESUMIDO",#N/A,FALSE,"Hoja1";"GAN.Y PERD.DETALLADO",#N/A,FALSE,"Hoja1"}</definedName>
    <definedName name="wrn.GANANCIAS._.Y._.PERDIDAS." localSheetId="65" hidden="1">{"GAN.Y PERD.RESUMIDO",#N/A,FALSE,"Hoja1";"GAN.Y PERD.DETALLADO",#N/A,FALSE,"Hoja1"}</definedName>
    <definedName name="wrn.GANANCIAS._.Y._.PERDIDAS." localSheetId="27" hidden="1">{"GAN.Y PERD.RESUMIDO",#N/A,FALSE,"Hoja1";"GAN.Y PERD.DETALLADO",#N/A,FALSE,"Hoja1"}</definedName>
    <definedName name="wrn.GANANCIAS._.Y._.PERDIDAS." localSheetId="71" hidden="1">{"GAN.Y PERD.RESUMIDO",#N/A,FALSE,"Hoja1";"GAN.Y PERD.DETALLADO",#N/A,FALSE,"Hoja1"}</definedName>
    <definedName name="wrn.GANANCIAS._.Y._.PERDIDAS." localSheetId="72" hidden="1">{"GAN.Y PERD.RESUMIDO",#N/A,FALSE,"Hoja1";"GAN.Y PERD.DETALLADO",#N/A,FALSE,"Hoja1"}</definedName>
    <definedName name="wrn.GANANCIAS._.Y._.PERDIDAS." hidden="1">{"GAN.Y PERD.RESUMIDO",#N/A,FALSE,"Hoja1";"GAN.Y PERD.DETALLADO",#N/A,FALSE,"Hoja1"}</definedName>
    <definedName name="wrn.Hardcopy." localSheetId="30" hidden="1">{"Portrait",#N/A,FALSE,"BOILER";"boiler_1",#N/A,FALSE,"BOILER";"boiler_2",#N/A,FALSE,"BOILER";"boiler_3",#N/A,FALSE,"BOILER";"results",#N/A,FALSE,"BOILER"}</definedName>
    <definedName name="wrn.Hardcopy." localSheetId="67" hidden="1">{"Portrait",#N/A,FALSE,"BOILER";"boiler_1",#N/A,FALSE,"BOILER";"boiler_2",#N/A,FALSE,"BOILER";"boiler_3",#N/A,FALSE,"BOILER";"results",#N/A,FALSE,"BOILER"}</definedName>
    <definedName name="wrn.Hardcopy." localSheetId="68" hidden="1">{"Portrait",#N/A,FALSE,"BOILER";"boiler_1",#N/A,FALSE,"BOILER";"boiler_2",#N/A,FALSE,"BOILER";"boiler_3",#N/A,FALSE,"BOILER";"results",#N/A,FALSE,"BOILER"}</definedName>
    <definedName name="wrn.Hardcopy." localSheetId="80" hidden="1">{"Portrait",#N/A,FALSE,"BOILER";"boiler_1",#N/A,FALSE,"BOILER";"boiler_2",#N/A,FALSE,"BOILER";"boiler_3",#N/A,FALSE,"BOILER";"results",#N/A,FALSE,"BOILER"}</definedName>
    <definedName name="wrn.Hardcopy." localSheetId="40" hidden="1">{"Portrait",#N/A,FALSE,"BOILER";"boiler_1",#N/A,FALSE,"BOILER";"boiler_2",#N/A,FALSE,"BOILER";"boiler_3",#N/A,FALSE,"BOILER";"results",#N/A,FALSE,"BOILER"}</definedName>
    <definedName name="wrn.Hardcopy." localSheetId="36" hidden="1">{"Portrait",#N/A,FALSE,"BOILER";"boiler_1",#N/A,FALSE,"BOILER";"boiler_2",#N/A,FALSE,"BOILER";"boiler_3",#N/A,FALSE,"BOILER";"results",#N/A,FALSE,"BOILER"}</definedName>
    <definedName name="wrn.Hardcopy." localSheetId="37" hidden="1">{"Portrait",#N/A,FALSE,"BOILER";"boiler_1",#N/A,FALSE,"BOILER";"boiler_2",#N/A,FALSE,"BOILER";"boiler_3",#N/A,FALSE,"BOILER";"results",#N/A,FALSE,"BOILER"}</definedName>
    <definedName name="wrn.Hardcopy." localSheetId="39" hidden="1">{"Portrait",#N/A,FALSE,"BOILER";"boiler_1",#N/A,FALSE,"BOILER";"boiler_2",#N/A,FALSE,"BOILER";"boiler_3",#N/A,FALSE,"BOILER";"results",#N/A,FALSE,"BOILER"}</definedName>
    <definedName name="wrn.Hardcopy." localSheetId="35" hidden="1">{"Portrait",#N/A,FALSE,"BOILER";"boiler_1",#N/A,FALSE,"BOILER";"boiler_2",#N/A,FALSE,"BOILER";"boiler_3",#N/A,FALSE,"BOILER";"results",#N/A,FALSE,"BOILER"}</definedName>
    <definedName name="wrn.Hardcopy." localSheetId="38" hidden="1">{"Portrait",#N/A,FALSE,"BOILER";"boiler_1",#N/A,FALSE,"BOILER";"boiler_2",#N/A,FALSE,"BOILER";"boiler_3",#N/A,FALSE,"BOILER";"results",#N/A,FALSE,"BOILER"}</definedName>
    <definedName name="wrn.Hardcopy." localSheetId="21" hidden="1">{"Portrait",#N/A,FALSE,"BOILER";"boiler_1",#N/A,FALSE,"BOILER";"boiler_2",#N/A,FALSE,"BOILER";"boiler_3",#N/A,FALSE,"BOILER";"results",#N/A,FALSE,"BOILER"}</definedName>
    <definedName name="wrn.Hardcopy." localSheetId="20" hidden="1">{"Portrait",#N/A,FALSE,"BOILER";"boiler_1",#N/A,FALSE,"BOILER";"boiler_2",#N/A,FALSE,"BOILER";"boiler_3",#N/A,FALSE,"BOILER";"results",#N/A,FALSE,"BOILER"}</definedName>
    <definedName name="wrn.Hardcopy." localSheetId="29" hidden="1">{"Portrait",#N/A,FALSE,"BOILER";"boiler_1",#N/A,FALSE,"BOILER";"boiler_2",#N/A,FALSE,"BOILER";"boiler_3",#N/A,FALSE,"BOILER";"results",#N/A,FALSE,"BOILER"}</definedName>
    <definedName name="wrn.Hardcopy." localSheetId="48" hidden="1">{"Portrait",#N/A,FALSE,"BOILER";"boiler_1",#N/A,FALSE,"BOILER";"boiler_2",#N/A,FALSE,"BOILER";"boiler_3",#N/A,FALSE,"BOILER";"results",#N/A,FALSE,"BOILER"}</definedName>
    <definedName name="wrn.Hardcopy." localSheetId="46" hidden="1">{"Portrait",#N/A,FALSE,"BOILER";"boiler_1",#N/A,FALSE,"BOILER";"boiler_2",#N/A,FALSE,"BOILER";"boiler_3",#N/A,FALSE,"BOILER";"results",#N/A,FALSE,"BOILER"}</definedName>
    <definedName name="wrn.Hardcopy." localSheetId="47" hidden="1">{"Portrait",#N/A,FALSE,"BOILER";"boiler_1",#N/A,FALSE,"BOILER";"boiler_2",#N/A,FALSE,"BOILER";"boiler_3",#N/A,FALSE,"BOILER";"results",#N/A,FALSE,"BOILER"}</definedName>
    <definedName name="wrn.Hardcopy." localSheetId="77" hidden="1">{"Portrait",#N/A,FALSE,"BOILER";"boiler_1",#N/A,FALSE,"BOILER";"boiler_2",#N/A,FALSE,"BOILER";"boiler_3",#N/A,FALSE,"BOILER";"results",#N/A,FALSE,"BOILER"}</definedName>
    <definedName name="wrn.Hardcopy." localSheetId="76" hidden="1">{"Portrait",#N/A,FALSE,"BOILER";"boiler_1",#N/A,FALSE,"BOILER";"boiler_2",#N/A,FALSE,"BOILER";"boiler_3",#N/A,FALSE,"BOILER";"results",#N/A,FALSE,"BOILER"}</definedName>
    <definedName name="wrn.Hardcopy." localSheetId="75" hidden="1">{"Portrait",#N/A,FALSE,"BOILER";"boiler_1",#N/A,FALSE,"BOILER";"boiler_2",#N/A,FALSE,"BOILER";"boiler_3",#N/A,FALSE,"BOILER";"results",#N/A,FALSE,"BOILER"}</definedName>
    <definedName name="wrn.Hardcopy." localSheetId="19" hidden="1">{"Portrait",#N/A,FALSE,"BOILER";"boiler_1",#N/A,FALSE,"BOILER";"boiler_2",#N/A,FALSE,"BOILER";"boiler_3",#N/A,FALSE,"BOILER";"results",#N/A,FALSE,"BOILER"}</definedName>
    <definedName name="wrn.Hardcopy." localSheetId="69" hidden="1">{"Portrait",#N/A,FALSE,"BOILER";"boiler_1",#N/A,FALSE,"BOILER";"boiler_2",#N/A,FALSE,"BOILER";"boiler_3",#N/A,FALSE,"BOILER";"results",#N/A,FALSE,"BOILER"}</definedName>
    <definedName name="wrn.Hardcopy." localSheetId="70" hidden="1">{"Portrait",#N/A,FALSE,"BOILER";"boiler_1",#N/A,FALSE,"BOILER";"boiler_2",#N/A,FALSE,"BOILER";"boiler_3",#N/A,FALSE,"BOILER";"results",#N/A,FALSE,"BOILER"}</definedName>
    <definedName name="wrn.Hardcopy." localSheetId="26" hidden="1">{"Portrait",#N/A,FALSE,"BOILER";"boiler_1",#N/A,FALSE,"BOILER";"boiler_2",#N/A,FALSE,"BOILER";"boiler_3",#N/A,FALSE,"BOILER";"results",#N/A,FALSE,"BOILER"}</definedName>
    <definedName name="wrn.Hardcopy." localSheetId="73" hidden="1">{"Portrait",#N/A,FALSE,"BOILER";"boiler_1",#N/A,FALSE,"BOILER";"boiler_2",#N/A,FALSE,"BOILER";"boiler_3",#N/A,FALSE,"BOILER";"results",#N/A,FALSE,"BOILER"}</definedName>
    <definedName name="wrn.Hardcopy." localSheetId="74" hidden="1">{"Portrait",#N/A,FALSE,"BOILER";"boiler_1",#N/A,FALSE,"BOILER";"boiler_2",#N/A,FALSE,"BOILER";"boiler_3",#N/A,FALSE,"BOILER";"results",#N/A,FALSE,"BOILER"}</definedName>
    <definedName name="wrn.Hardcopy." localSheetId="28" hidden="1">{"Portrait",#N/A,FALSE,"BOILER";"boiler_1",#N/A,FALSE,"BOILER";"boiler_2",#N/A,FALSE,"BOILER";"boiler_3",#N/A,FALSE,"BOILER";"results",#N/A,FALSE,"BOILER"}</definedName>
    <definedName name="wrn.Hardcopy." localSheetId="24" hidden="1">{"Portrait",#N/A,FALSE,"BOILER";"boiler_1",#N/A,FALSE,"BOILER";"boiler_2",#N/A,FALSE,"BOILER";"boiler_3",#N/A,FALSE,"BOILER";"results",#N/A,FALSE,"BOILER"}</definedName>
    <definedName name="wrn.Hardcopy." localSheetId="66" hidden="1">{"Portrait",#N/A,FALSE,"BOILER";"boiler_1",#N/A,FALSE,"BOILER";"boiler_2",#N/A,FALSE,"BOILER";"boiler_3",#N/A,FALSE,"BOILER";"results",#N/A,FALSE,"BOILER"}</definedName>
    <definedName name="wrn.Hardcopy." localSheetId="64" hidden="1">{"Portrait",#N/A,FALSE,"BOILER";"boiler_1",#N/A,FALSE,"BOILER";"boiler_2",#N/A,FALSE,"BOILER";"boiler_3",#N/A,FALSE,"BOILER";"results",#N/A,FALSE,"BOILER"}</definedName>
    <definedName name="wrn.Hardcopy." localSheetId="65" hidden="1">{"Portrait",#N/A,FALSE,"BOILER";"boiler_1",#N/A,FALSE,"BOILER";"boiler_2",#N/A,FALSE,"BOILER";"boiler_3",#N/A,FALSE,"BOILER";"results",#N/A,FALSE,"BOILER"}</definedName>
    <definedName name="wrn.Hardcopy." localSheetId="27" hidden="1">{"Portrait",#N/A,FALSE,"BOILER";"boiler_1",#N/A,FALSE,"BOILER";"boiler_2",#N/A,FALSE,"BOILER";"boiler_3",#N/A,FALSE,"BOILER";"results",#N/A,FALSE,"BOILER"}</definedName>
    <definedName name="wrn.Hardcopy." localSheetId="71" hidden="1">{"Portrait",#N/A,FALSE,"BOILER";"boiler_1",#N/A,FALSE,"BOILER";"boiler_2",#N/A,FALSE,"BOILER";"boiler_3",#N/A,FALSE,"BOILER";"results",#N/A,FALSE,"BOILER"}</definedName>
    <definedName name="wrn.Hardcopy." localSheetId="72" hidden="1">{"Portrait",#N/A,FALSE,"BOILER";"boiler_1",#N/A,FALSE,"BOILER";"boiler_2",#N/A,FALSE,"BOILER";"boiler_3",#N/A,FALSE,"BOILER";"results",#N/A,FALSE,"BOILER"}</definedName>
    <definedName name="wrn.Hardcopy." hidden="1">{"Portrait",#N/A,FALSE,"BOILER";"boiler_1",#N/A,FALSE,"BOILER";"boiler_2",#N/A,FALSE,"BOILER";"boiler_3",#N/A,FALSE,"BOILER";"results",#N/A,FALSE,"BOILER"}</definedName>
    <definedName name="wrn.Inputs." localSheetId="30" hidden="1">{"Inputs 1","Base",FALSE,"INPUTS";"Inputs 2","Base",FALSE,"INPUTS";"Inputs 3","Base",FALSE,"INPUTS";"Inputs 4","Base",FALSE,"INPUTS";"Inputs 5","Base",FALSE,"INPUTS"}</definedName>
    <definedName name="wrn.Inputs." localSheetId="67" hidden="1">{"Inputs 1","Base",FALSE,"INPUTS";"Inputs 2","Base",FALSE,"INPUTS";"Inputs 3","Base",FALSE,"INPUTS";"Inputs 4","Base",FALSE,"INPUTS";"Inputs 5","Base",FALSE,"INPUTS"}</definedName>
    <definedName name="wrn.Inputs." localSheetId="68" hidden="1">{"Inputs 1","Base",FALSE,"INPUTS";"Inputs 2","Base",FALSE,"INPUTS";"Inputs 3","Base",FALSE,"INPUTS";"Inputs 4","Base",FALSE,"INPUTS";"Inputs 5","Base",FALSE,"INPUTS"}</definedName>
    <definedName name="wrn.Inputs." localSheetId="80" hidden="1">{"Inputs 1","Base",FALSE,"INPUTS";"Inputs 2","Base",FALSE,"INPUTS";"Inputs 3","Base",FALSE,"INPUTS";"Inputs 4","Base",FALSE,"INPUTS";"Inputs 5","Base",FALSE,"INPUTS"}</definedName>
    <definedName name="wrn.Inputs." localSheetId="40" hidden="1">{"Inputs 1","Base",FALSE,"INPUTS";"Inputs 2","Base",FALSE,"INPUTS";"Inputs 3","Base",FALSE,"INPUTS";"Inputs 4","Base",FALSE,"INPUTS";"Inputs 5","Base",FALSE,"INPUTS"}</definedName>
    <definedName name="wrn.Inputs." localSheetId="36" hidden="1">{"Inputs 1","Base",FALSE,"INPUTS";"Inputs 2","Base",FALSE,"INPUTS";"Inputs 3","Base",FALSE,"INPUTS";"Inputs 4","Base",FALSE,"INPUTS";"Inputs 5","Base",FALSE,"INPUTS"}</definedName>
    <definedName name="wrn.Inputs." localSheetId="37" hidden="1">{"Inputs 1","Base",FALSE,"INPUTS";"Inputs 2","Base",FALSE,"INPUTS";"Inputs 3","Base",FALSE,"INPUTS";"Inputs 4","Base",FALSE,"INPUTS";"Inputs 5","Base",FALSE,"INPUTS"}</definedName>
    <definedName name="wrn.Inputs." localSheetId="39" hidden="1">{"Inputs 1","Base",FALSE,"INPUTS";"Inputs 2","Base",FALSE,"INPUTS";"Inputs 3","Base",FALSE,"INPUTS";"Inputs 4","Base",FALSE,"INPUTS";"Inputs 5","Base",FALSE,"INPUTS"}</definedName>
    <definedName name="wrn.Inputs." localSheetId="35" hidden="1">{"Inputs 1","Base",FALSE,"INPUTS";"Inputs 2","Base",FALSE,"INPUTS";"Inputs 3","Base",FALSE,"INPUTS";"Inputs 4","Base",FALSE,"INPUTS";"Inputs 5","Base",FALSE,"INPUTS"}</definedName>
    <definedName name="wrn.Inputs." localSheetId="38" hidden="1">{"Inputs 1","Base",FALSE,"INPUTS";"Inputs 2","Base",FALSE,"INPUTS";"Inputs 3","Base",FALSE,"INPUTS";"Inputs 4","Base",FALSE,"INPUTS";"Inputs 5","Base",FALSE,"INPUTS"}</definedName>
    <definedName name="wrn.Inputs." localSheetId="21" hidden="1">{"Inputs 1","Base",FALSE,"INPUTS";"Inputs 2","Base",FALSE,"INPUTS";"Inputs 3","Base",FALSE,"INPUTS";"Inputs 4","Base",FALSE,"INPUTS";"Inputs 5","Base",FALSE,"INPUTS"}</definedName>
    <definedName name="wrn.Inputs." localSheetId="20" hidden="1">{"Inputs 1","Base",FALSE,"INPUTS";"Inputs 2","Base",FALSE,"INPUTS";"Inputs 3","Base",FALSE,"INPUTS";"Inputs 4","Base",FALSE,"INPUTS";"Inputs 5","Base",FALSE,"INPUTS"}</definedName>
    <definedName name="wrn.Inputs." localSheetId="29" hidden="1">{"Inputs 1","Base",FALSE,"INPUTS";"Inputs 2","Base",FALSE,"INPUTS";"Inputs 3","Base",FALSE,"INPUTS";"Inputs 4","Base",FALSE,"INPUTS";"Inputs 5","Base",FALSE,"INPUTS"}</definedName>
    <definedName name="wrn.Inputs." localSheetId="48" hidden="1">{"Inputs 1","Base",FALSE,"INPUTS";"Inputs 2","Base",FALSE,"INPUTS";"Inputs 3","Base",FALSE,"INPUTS";"Inputs 4","Base",FALSE,"INPUTS";"Inputs 5","Base",FALSE,"INPUTS"}</definedName>
    <definedName name="wrn.Inputs." localSheetId="46" hidden="1">{"Inputs 1","Base",FALSE,"INPUTS";"Inputs 2","Base",FALSE,"INPUTS";"Inputs 3","Base",FALSE,"INPUTS";"Inputs 4","Base",FALSE,"INPUTS";"Inputs 5","Base",FALSE,"INPUTS"}</definedName>
    <definedName name="wrn.Inputs." localSheetId="47" hidden="1">{"Inputs 1","Base",FALSE,"INPUTS";"Inputs 2","Base",FALSE,"INPUTS";"Inputs 3","Base",FALSE,"INPUTS";"Inputs 4","Base",FALSE,"INPUTS";"Inputs 5","Base",FALSE,"INPUTS"}</definedName>
    <definedName name="wrn.Inputs." localSheetId="77" hidden="1">{"Inputs 1","Base",FALSE,"INPUTS";"Inputs 2","Base",FALSE,"INPUTS";"Inputs 3","Base",FALSE,"INPUTS";"Inputs 4","Base",FALSE,"INPUTS";"Inputs 5","Base",FALSE,"INPUTS"}</definedName>
    <definedName name="wrn.Inputs." localSheetId="76" hidden="1">{"Inputs 1","Base",FALSE,"INPUTS";"Inputs 2","Base",FALSE,"INPUTS";"Inputs 3","Base",FALSE,"INPUTS";"Inputs 4","Base",FALSE,"INPUTS";"Inputs 5","Base",FALSE,"INPUTS"}</definedName>
    <definedName name="wrn.Inputs." localSheetId="75" hidden="1">{"Inputs 1","Base",FALSE,"INPUTS";"Inputs 2","Base",FALSE,"INPUTS";"Inputs 3","Base",FALSE,"INPUTS";"Inputs 4","Base",FALSE,"INPUTS";"Inputs 5","Base",FALSE,"INPUTS"}</definedName>
    <definedName name="wrn.Inputs." localSheetId="19" hidden="1">{"Inputs 1","Base",FALSE,"INPUTS";"Inputs 2","Base",FALSE,"INPUTS";"Inputs 3","Base",FALSE,"INPUTS";"Inputs 4","Base",FALSE,"INPUTS";"Inputs 5","Base",FALSE,"INPUTS"}</definedName>
    <definedName name="wrn.Inputs." localSheetId="69" hidden="1">{"Inputs 1","Base",FALSE,"INPUTS";"Inputs 2","Base",FALSE,"INPUTS";"Inputs 3","Base",FALSE,"INPUTS";"Inputs 4","Base",FALSE,"INPUTS";"Inputs 5","Base",FALSE,"INPUTS"}</definedName>
    <definedName name="wrn.Inputs." localSheetId="70" hidden="1">{"Inputs 1","Base",FALSE,"INPUTS";"Inputs 2","Base",FALSE,"INPUTS";"Inputs 3","Base",FALSE,"INPUTS";"Inputs 4","Base",FALSE,"INPUTS";"Inputs 5","Base",FALSE,"INPUTS"}</definedName>
    <definedName name="wrn.Inputs." localSheetId="26" hidden="1">{"Inputs 1","Base",FALSE,"INPUTS";"Inputs 2","Base",FALSE,"INPUTS";"Inputs 3","Base",FALSE,"INPUTS";"Inputs 4","Base",FALSE,"INPUTS";"Inputs 5","Base",FALSE,"INPUTS"}</definedName>
    <definedName name="wrn.Inputs." localSheetId="73" hidden="1">{"Inputs 1","Base",FALSE,"INPUTS";"Inputs 2","Base",FALSE,"INPUTS";"Inputs 3","Base",FALSE,"INPUTS";"Inputs 4","Base",FALSE,"INPUTS";"Inputs 5","Base",FALSE,"INPUTS"}</definedName>
    <definedName name="wrn.Inputs." localSheetId="74" hidden="1">{"Inputs 1","Base",FALSE,"INPUTS";"Inputs 2","Base",FALSE,"INPUTS";"Inputs 3","Base",FALSE,"INPUTS";"Inputs 4","Base",FALSE,"INPUTS";"Inputs 5","Base",FALSE,"INPUTS"}</definedName>
    <definedName name="wrn.Inputs." localSheetId="28" hidden="1">{"Inputs 1","Base",FALSE,"INPUTS";"Inputs 2","Base",FALSE,"INPUTS";"Inputs 3","Base",FALSE,"INPUTS";"Inputs 4","Base",FALSE,"INPUTS";"Inputs 5","Base",FALSE,"INPUTS"}</definedName>
    <definedName name="wrn.Inputs." localSheetId="24" hidden="1">{"Inputs 1","Base",FALSE,"INPUTS";"Inputs 2","Base",FALSE,"INPUTS";"Inputs 3","Base",FALSE,"INPUTS";"Inputs 4","Base",FALSE,"INPUTS";"Inputs 5","Base",FALSE,"INPUTS"}</definedName>
    <definedName name="wrn.Inputs." localSheetId="66" hidden="1">{"Inputs 1","Base",FALSE,"INPUTS";"Inputs 2","Base",FALSE,"INPUTS";"Inputs 3","Base",FALSE,"INPUTS";"Inputs 4","Base",FALSE,"INPUTS";"Inputs 5","Base",FALSE,"INPUTS"}</definedName>
    <definedName name="wrn.Inputs." localSheetId="64" hidden="1">{"Inputs 1","Base",FALSE,"INPUTS";"Inputs 2","Base",FALSE,"INPUTS";"Inputs 3","Base",FALSE,"INPUTS";"Inputs 4","Base",FALSE,"INPUTS";"Inputs 5","Base",FALSE,"INPUTS"}</definedName>
    <definedName name="wrn.Inputs." localSheetId="65" hidden="1">{"Inputs 1","Base",FALSE,"INPUTS";"Inputs 2","Base",FALSE,"INPUTS";"Inputs 3","Base",FALSE,"INPUTS";"Inputs 4","Base",FALSE,"INPUTS";"Inputs 5","Base",FALSE,"INPUTS"}</definedName>
    <definedName name="wrn.Inputs." localSheetId="27" hidden="1">{"Inputs 1","Base",FALSE,"INPUTS";"Inputs 2","Base",FALSE,"INPUTS";"Inputs 3","Base",FALSE,"INPUTS";"Inputs 4","Base",FALSE,"INPUTS";"Inputs 5","Base",FALSE,"INPUTS"}</definedName>
    <definedName name="wrn.Inputs." localSheetId="71" hidden="1">{"Inputs 1","Base",FALSE,"INPUTS";"Inputs 2","Base",FALSE,"INPUTS";"Inputs 3","Base",FALSE,"INPUTS";"Inputs 4","Base",FALSE,"INPUTS";"Inputs 5","Base",FALSE,"INPUTS"}</definedName>
    <definedName name="wrn.Inputs." localSheetId="72" hidden="1">{"Inputs 1","Base",FALSE,"INPUTS";"Inputs 2","Base",FALSE,"INPUTS";"Inputs 3","Base",FALSE,"INPUTS";"Inputs 4","Base",FALSE,"INPUTS";"Inputs 5","Base",FALSE,"INPUTS"}</definedName>
    <definedName name="wrn.Inputs." hidden="1">{"Inputs 1","Base",FALSE,"INPUTS";"Inputs 2","Base",FALSE,"INPUTS";"Inputs 3","Base",FALSE,"INPUTS";"Inputs 4","Base",FALSE,"INPUTS";"Inputs 5","Base",FALSE,"INPUTS"}</definedName>
    <definedName name="wrn.Pricing._.Case." localSheetId="30" hidden="1">{#N/A,#N/A,TRUE,"RESULTS";#N/A,#N/A,TRUE,"REV REQUIRE";#N/A,#N/A,TRUE,"RATEBASE";#N/A,#N/A,TRUE,"LEVELIZED"}</definedName>
    <definedName name="wrn.Pricing._.Case." localSheetId="67" hidden="1">{#N/A,#N/A,TRUE,"RESULTS";#N/A,#N/A,TRUE,"REV REQUIRE";#N/A,#N/A,TRUE,"RATEBASE";#N/A,#N/A,TRUE,"LEVELIZED"}</definedName>
    <definedName name="wrn.Pricing._.Case." localSheetId="68" hidden="1">{#N/A,#N/A,TRUE,"RESULTS";#N/A,#N/A,TRUE,"REV REQUIRE";#N/A,#N/A,TRUE,"RATEBASE";#N/A,#N/A,TRUE,"LEVELIZED"}</definedName>
    <definedName name="wrn.Pricing._.Case." localSheetId="80" hidden="1">{#N/A,#N/A,TRUE,"RESULTS";#N/A,#N/A,TRUE,"REV REQUIRE";#N/A,#N/A,TRUE,"RATEBASE";#N/A,#N/A,TRUE,"LEVELIZED"}</definedName>
    <definedName name="wrn.Pricing._.Case." localSheetId="40" hidden="1">{#N/A,#N/A,TRUE,"RESULTS";#N/A,#N/A,TRUE,"REV REQUIRE";#N/A,#N/A,TRUE,"RATEBASE";#N/A,#N/A,TRUE,"LEVELIZED"}</definedName>
    <definedName name="wrn.Pricing._.Case." localSheetId="36" hidden="1">{#N/A,#N/A,TRUE,"RESULTS";#N/A,#N/A,TRUE,"REV REQUIRE";#N/A,#N/A,TRUE,"RATEBASE";#N/A,#N/A,TRUE,"LEVELIZED"}</definedName>
    <definedName name="wrn.Pricing._.Case." localSheetId="37" hidden="1">{#N/A,#N/A,TRUE,"RESULTS";#N/A,#N/A,TRUE,"REV REQUIRE";#N/A,#N/A,TRUE,"RATEBASE";#N/A,#N/A,TRUE,"LEVELIZED"}</definedName>
    <definedName name="wrn.Pricing._.Case." localSheetId="39" hidden="1">{#N/A,#N/A,TRUE,"RESULTS";#N/A,#N/A,TRUE,"REV REQUIRE";#N/A,#N/A,TRUE,"RATEBASE";#N/A,#N/A,TRUE,"LEVELIZED"}</definedName>
    <definedName name="wrn.Pricing._.Case." localSheetId="35" hidden="1">{#N/A,#N/A,TRUE,"RESULTS";#N/A,#N/A,TRUE,"REV REQUIRE";#N/A,#N/A,TRUE,"RATEBASE";#N/A,#N/A,TRUE,"LEVELIZED"}</definedName>
    <definedName name="wrn.Pricing._.Case." localSheetId="38" hidden="1">{#N/A,#N/A,TRUE,"RESULTS";#N/A,#N/A,TRUE,"REV REQUIRE";#N/A,#N/A,TRUE,"RATEBASE";#N/A,#N/A,TRUE,"LEVELIZED"}</definedName>
    <definedName name="wrn.Pricing._.Case." localSheetId="21" hidden="1">{#N/A,#N/A,TRUE,"RESULTS";#N/A,#N/A,TRUE,"REV REQUIRE";#N/A,#N/A,TRUE,"RATEBASE";#N/A,#N/A,TRUE,"LEVELIZED"}</definedName>
    <definedName name="wrn.Pricing._.Case." localSheetId="20" hidden="1">{#N/A,#N/A,TRUE,"RESULTS";#N/A,#N/A,TRUE,"REV REQUIRE";#N/A,#N/A,TRUE,"RATEBASE";#N/A,#N/A,TRUE,"LEVELIZED"}</definedName>
    <definedName name="wrn.Pricing._.Case." localSheetId="29" hidden="1">{#N/A,#N/A,TRUE,"RESULTS";#N/A,#N/A,TRUE,"REV REQUIRE";#N/A,#N/A,TRUE,"RATEBASE";#N/A,#N/A,TRUE,"LEVELIZED"}</definedName>
    <definedName name="wrn.Pricing._.Case." localSheetId="48" hidden="1">{#N/A,#N/A,TRUE,"RESULTS";#N/A,#N/A,TRUE,"REV REQUIRE";#N/A,#N/A,TRUE,"RATEBASE";#N/A,#N/A,TRUE,"LEVELIZED"}</definedName>
    <definedName name="wrn.Pricing._.Case." localSheetId="46" hidden="1">{#N/A,#N/A,TRUE,"RESULTS";#N/A,#N/A,TRUE,"REV REQUIRE";#N/A,#N/A,TRUE,"RATEBASE";#N/A,#N/A,TRUE,"LEVELIZED"}</definedName>
    <definedName name="wrn.Pricing._.Case." localSheetId="47" hidden="1">{#N/A,#N/A,TRUE,"RESULTS";#N/A,#N/A,TRUE,"REV REQUIRE";#N/A,#N/A,TRUE,"RATEBASE";#N/A,#N/A,TRUE,"LEVELIZED"}</definedName>
    <definedName name="wrn.Pricing._.Case." localSheetId="77" hidden="1">{#N/A,#N/A,TRUE,"RESULTS";#N/A,#N/A,TRUE,"REV REQUIRE";#N/A,#N/A,TRUE,"RATEBASE";#N/A,#N/A,TRUE,"LEVELIZED"}</definedName>
    <definedName name="wrn.Pricing._.Case." localSheetId="76" hidden="1">{#N/A,#N/A,TRUE,"RESULTS";#N/A,#N/A,TRUE,"REV REQUIRE";#N/A,#N/A,TRUE,"RATEBASE";#N/A,#N/A,TRUE,"LEVELIZED"}</definedName>
    <definedName name="wrn.Pricing._.Case." localSheetId="75" hidden="1">{#N/A,#N/A,TRUE,"RESULTS";#N/A,#N/A,TRUE,"REV REQUIRE";#N/A,#N/A,TRUE,"RATEBASE";#N/A,#N/A,TRUE,"LEVELIZED"}</definedName>
    <definedName name="wrn.Pricing._.Case." localSheetId="19" hidden="1">{#N/A,#N/A,TRUE,"RESULTS";#N/A,#N/A,TRUE,"REV REQUIRE";#N/A,#N/A,TRUE,"RATEBASE";#N/A,#N/A,TRUE,"LEVELIZED"}</definedName>
    <definedName name="wrn.Pricing._.Case." localSheetId="69" hidden="1">{#N/A,#N/A,TRUE,"RESULTS";#N/A,#N/A,TRUE,"REV REQUIRE";#N/A,#N/A,TRUE,"RATEBASE";#N/A,#N/A,TRUE,"LEVELIZED"}</definedName>
    <definedName name="wrn.Pricing._.Case." localSheetId="70" hidden="1">{#N/A,#N/A,TRUE,"RESULTS";#N/A,#N/A,TRUE,"REV REQUIRE";#N/A,#N/A,TRUE,"RATEBASE";#N/A,#N/A,TRUE,"LEVELIZED"}</definedName>
    <definedName name="wrn.Pricing._.Case." localSheetId="26" hidden="1">{#N/A,#N/A,TRUE,"RESULTS";#N/A,#N/A,TRUE,"REV REQUIRE";#N/A,#N/A,TRUE,"RATEBASE";#N/A,#N/A,TRUE,"LEVELIZED"}</definedName>
    <definedName name="wrn.Pricing._.Case." localSheetId="73" hidden="1">{#N/A,#N/A,TRUE,"RESULTS";#N/A,#N/A,TRUE,"REV REQUIRE";#N/A,#N/A,TRUE,"RATEBASE";#N/A,#N/A,TRUE,"LEVELIZED"}</definedName>
    <definedName name="wrn.Pricing._.Case." localSheetId="74" hidden="1">{#N/A,#N/A,TRUE,"RESULTS";#N/A,#N/A,TRUE,"REV REQUIRE";#N/A,#N/A,TRUE,"RATEBASE";#N/A,#N/A,TRUE,"LEVELIZED"}</definedName>
    <definedName name="wrn.Pricing._.Case." localSheetId="28" hidden="1">{#N/A,#N/A,TRUE,"RESULTS";#N/A,#N/A,TRUE,"REV REQUIRE";#N/A,#N/A,TRUE,"RATEBASE";#N/A,#N/A,TRUE,"LEVELIZED"}</definedName>
    <definedName name="wrn.Pricing._.Case." localSheetId="24" hidden="1">{#N/A,#N/A,TRUE,"RESULTS";#N/A,#N/A,TRUE,"REV REQUIRE";#N/A,#N/A,TRUE,"RATEBASE";#N/A,#N/A,TRUE,"LEVELIZED"}</definedName>
    <definedName name="wrn.Pricing._.Case." localSheetId="66" hidden="1">{#N/A,#N/A,TRUE,"RESULTS";#N/A,#N/A,TRUE,"REV REQUIRE";#N/A,#N/A,TRUE,"RATEBASE";#N/A,#N/A,TRUE,"LEVELIZED"}</definedName>
    <definedName name="wrn.Pricing._.Case." localSheetId="64" hidden="1">{#N/A,#N/A,TRUE,"RESULTS";#N/A,#N/A,TRUE,"REV REQUIRE";#N/A,#N/A,TRUE,"RATEBASE";#N/A,#N/A,TRUE,"LEVELIZED"}</definedName>
    <definedName name="wrn.Pricing._.Case." localSheetId="65" hidden="1">{#N/A,#N/A,TRUE,"RESULTS";#N/A,#N/A,TRUE,"REV REQUIRE";#N/A,#N/A,TRUE,"RATEBASE";#N/A,#N/A,TRUE,"LEVELIZED"}</definedName>
    <definedName name="wrn.Pricing._.Case." localSheetId="27" hidden="1">{#N/A,#N/A,TRUE,"RESULTS";#N/A,#N/A,TRUE,"REV REQUIRE";#N/A,#N/A,TRUE,"RATEBASE";#N/A,#N/A,TRUE,"LEVELIZED"}</definedName>
    <definedName name="wrn.Pricing._.Case." localSheetId="71" hidden="1">{#N/A,#N/A,TRUE,"RESULTS";#N/A,#N/A,TRUE,"REV REQUIRE";#N/A,#N/A,TRUE,"RATEBASE";#N/A,#N/A,TRUE,"LEVELIZED"}</definedName>
    <definedName name="wrn.Pricing._.Case." localSheetId="72" hidden="1">{#N/A,#N/A,TRUE,"RESULTS";#N/A,#N/A,TRUE,"REV REQUIRE";#N/A,#N/A,TRUE,"RATEBASE";#N/A,#N/A,TRUE,"LEVELIZED"}</definedName>
    <definedName name="wrn.Pricing._.Case." hidden="1">{#N/A,#N/A,TRUE,"RESULTS";#N/A,#N/A,TRUE,"REV REQUIRE";#N/A,#N/A,TRUE,"RATEBASE";#N/A,#N/A,TRUE,"LEVELIZED"}</definedName>
    <definedName name="wrn.pricing2._.case." localSheetId="30" hidden="1">{#N/A,#N/A,TRUE,"RESULTS";#N/A,#N/A,TRUE,"REV REQUIRE";#N/A,#N/A,TRUE,"RATEBASE";#N/A,#N/A,TRUE,"LEVELIZED"}</definedName>
    <definedName name="wrn.pricing2._.case." localSheetId="67" hidden="1">{#N/A,#N/A,TRUE,"RESULTS";#N/A,#N/A,TRUE,"REV REQUIRE";#N/A,#N/A,TRUE,"RATEBASE";#N/A,#N/A,TRUE,"LEVELIZED"}</definedName>
    <definedName name="wrn.pricing2._.case." localSheetId="68" hidden="1">{#N/A,#N/A,TRUE,"RESULTS";#N/A,#N/A,TRUE,"REV REQUIRE";#N/A,#N/A,TRUE,"RATEBASE";#N/A,#N/A,TRUE,"LEVELIZED"}</definedName>
    <definedName name="wrn.pricing2._.case." localSheetId="80" hidden="1">{#N/A,#N/A,TRUE,"RESULTS";#N/A,#N/A,TRUE,"REV REQUIRE";#N/A,#N/A,TRUE,"RATEBASE";#N/A,#N/A,TRUE,"LEVELIZED"}</definedName>
    <definedName name="wrn.pricing2._.case." localSheetId="40" hidden="1">{#N/A,#N/A,TRUE,"RESULTS";#N/A,#N/A,TRUE,"REV REQUIRE";#N/A,#N/A,TRUE,"RATEBASE";#N/A,#N/A,TRUE,"LEVELIZED"}</definedName>
    <definedName name="wrn.pricing2._.case." localSheetId="36" hidden="1">{#N/A,#N/A,TRUE,"RESULTS";#N/A,#N/A,TRUE,"REV REQUIRE";#N/A,#N/A,TRUE,"RATEBASE";#N/A,#N/A,TRUE,"LEVELIZED"}</definedName>
    <definedName name="wrn.pricing2._.case." localSheetId="37" hidden="1">{#N/A,#N/A,TRUE,"RESULTS";#N/A,#N/A,TRUE,"REV REQUIRE";#N/A,#N/A,TRUE,"RATEBASE";#N/A,#N/A,TRUE,"LEVELIZED"}</definedName>
    <definedName name="wrn.pricing2._.case." localSheetId="39" hidden="1">{#N/A,#N/A,TRUE,"RESULTS";#N/A,#N/A,TRUE,"REV REQUIRE";#N/A,#N/A,TRUE,"RATEBASE";#N/A,#N/A,TRUE,"LEVELIZED"}</definedName>
    <definedName name="wrn.pricing2._.case." localSheetId="35" hidden="1">{#N/A,#N/A,TRUE,"RESULTS";#N/A,#N/A,TRUE,"REV REQUIRE";#N/A,#N/A,TRUE,"RATEBASE";#N/A,#N/A,TRUE,"LEVELIZED"}</definedName>
    <definedName name="wrn.pricing2._.case." localSheetId="38" hidden="1">{#N/A,#N/A,TRUE,"RESULTS";#N/A,#N/A,TRUE,"REV REQUIRE";#N/A,#N/A,TRUE,"RATEBASE";#N/A,#N/A,TRUE,"LEVELIZED"}</definedName>
    <definedName name="wrn.pricing2._.case." localSheetId="21" hidden="1">{#N/A,#N/A,TRUE,"RESULTS";#N/A,#N/A,TRUE,"REV REQUIRE";#N/A,#N/A,TRUE,"RATEBASE";#N/A,#N/A,TRUE,"LEVELIZED"}</definedName>
    <definedName name="wrn.pricing2._.case." localSheetId="20" hidden="1">{#N/A,#N/A,TRUE,"RESULTS";#N/A,#N/A,TRUE,"REV REQUIRE";#N/A,#N/A,TRUE,"RATEBASE";#N/A,#N/A,TRUE,"LEVELIZED"}</definedName>
    <definedName name="wrn.pricing2._.case." localSheetId="29" hidden="1">{#N/A,#N/A,TRUE,"RESULTS";#N/A,#N/A,TRUE,"REV REQUIRE";#N/A,#N/A,TRUE,"RATEBASE";#N/A,#N/A,TRUE,"LEVELIZED"}</definedName>
    <definedName name="wrn.pricing2._.case." localSheetId="48" hidden="1">{#N/A,#N/A,TRUE,"RESULTS";#N/A,#N/A,TRUE,"REV REQUIRE";#N/A,#N/A,TRUE,"RATEBASE";#N/A,#N/A,TRUE,"LEVELIZED"}</definedName>
    <definedName name="wrn.pricing2._.case." localSheetId="46" hidden="1">{#N/A,#N/A,TRUE,"RESULTS";#N/A,#N/A,TRUE,"REV REQUIRE";#N/A,#N/A,TRUE,"RATEBASE";#N/A,#N/A,TRUE,"LEVELIZED"}</definedName>
    <definedName name="wrn.pricing2._.case." localSheetId="47" hidden="1">{#N/A,#N/A,TRUE,"RESULTS";#N/A,#N/A,TRUE,"REV REQUIRE";#N/A,#N/A,TRUE,"RATEBASE";#N/A,#N/A,TRUE,"LEVELIZED"}</definedName>
    <definedName name="wrn.pricing2._.case." localSheetId="77" hidden="1">{#N/A,#N/A,TRUE,"RESULTS";#N/A,#N/A,TRUE,"REV REQUIRE";#N/A,#N/A,TRUE,"RATEBASE";#N/A,#N/A,TRUE,"LEVELIZED"}</definedName>
    <definedName name="wrn.pricing2._.case." localSheetId="76" hidden="1">{#N/A,#N/A,TRUE,"RESULTS";#N/A,#N/A,TRUE,"REV REQUIRE";#N/A,#N/A,TRUE,"RATEBASE";#N/A,#N/A,TRUE,"LEVELIZED"}</definedName>
    <definedName name="wrn.pricing2._.case." localSheetId="75" hidden="1">{#N/A,#N/A,TRUE,"RESULTS";#N/A,#N/A,TRUE,"REV REQUIRE";#N/A,#N/A,TRUE,"RATEBASE";#N/A,#N/A,TRUE,"LEVELIZED"}</definedName>
    <definedName name="wrn.pricing2._.case." localSheetId="19" hidden="1">{#N/A,#N/A,TRUE,"RESULTS";#N/A,#N/A,TRUE,"REV REQUIRE";#N/A,#N/A,TRUE,"RATEBASE";#N/A,#N/A,TRUE,"LEVELIZED"}</definedName>
    <definedName name="wrn.pricing2._.case." localSheetId="69" hidden="1">{#N/A,#N/A,TRUE,"RESULTS";#N/A,#N/A,TRUE,"REV REQUIRE";#N/A,#N/A,TRUE,"RATEBASE";#N/A,#N/A,TRUE,"LEVELIZED"}</definedName>
    <definedName name="wrn.pricing2._.case." localSheetId="70" hidden="1">{#N/A,#N/A,TRUE,"RESULTS";#N/A,#N/A,TRUE,"REV REQUIRE";#N/A,#N/A,TRUE,"RATEBASE";#N/A,#N/A,TRUE,"LEVELIZED"}</definedName>
    <definedName name="wrn.pricing2._.case." localSheetId="26" hidden="1">{#N/A,#N/A,TRUE,"RESULTS";#N/A,#N/A,TRUE,"REV REQUIRE";#N/A,#N/A,TRUE,"RATEBASE";#N/A,#N/A,TRUE,"LEVELIZED"}</definedName>
    <definedName name="wrn.pricing2._.case." localSheetId="73" hidden="1">{#N/A,#N/A,TRUE,"RESULTS";#N/A,#N/A,TRUE,"REV REQUIRE";#N/A,#N/A,TRUE,"RATEBASE";#N/A,#N/A,TRUE,"LEVELIZED"}</definedName>
    <definedName name="wrn.pricing2._.case." localSheetId="74" hidden="1">{#N/A,#N/A,TRUE,"RESULTS";#N/A,#N/A,TRUE,"REV REQUIRE";#N/A,#N/A,TRUE,"RATEBASE";#N/A,#N/A,TRUE,"LEVELIZED"}</definedName>
    <definedName name="wrn.pricing2._.case." localSheetId="28" hidden="1">{#N/A,#N/A,TRUE,"RESULTS";#N/A,#N/A,TRUE,"REV REQUIRE";#N/A,#N/A,TRUE,"RATEBASE";#N/A,#N/A,TRUE,"LEVELIZED"}</definedName>
    <definedName name="wrn.pricing2._.case." localSheetId="24" hidden="1">{#N/A,#N/A,TRUE,"RESULTS";#N/A,#N/A,TRUE,"REV REQUIRE";#N/A,#N/A,TRUE,"RATEBASE";#N/A,#N/A,TRUE,"LEVELIZED"}</definedName>
    <definedName name="wrn.pricing2._.case." localSheetId="66" hidden="1">{#N/A,#N/A,TRUE,"RESULTS";#N/A,#N/A,TRUE,"REV REQUIRE";#N/A,#N/A,TRUE,"RATEBASE";#N/A,#N/A,TRUE,"LEVELIZED"}</definedName>
    <definedName name="wrn.pricing2._.case." localSheetId="64" hidden="1">{#N/A,#N/A,TRUE,"RESULTS";#N/A,#N/A,TRUE,"REV REQUIRE";#N/A,#N/A,TRUE,"RATEBASE";#N/A,#N/A,TRUE,"LEVELIZED"}</definedName>
    <definedName name="wrn.pricing2._.case." localSheetId="65" hidden="1">{#N/A,#N/A,TRUE,"RESULTS";#N/A,#N/A,TRUE,"REV REQUIRE";#N/A,#N/A,TRUE,"RATEBASE";#N/A,#N/A,TRUE,"LEVELIZED"}</definedName>
    <definedName name="wrn.pricing2._.case." localSheetId="27" hidden="1">{#N/A,#N/A,TRUE,"RESULTS";#N/A,#N/A,TRUE,"REV REQUIRE";#N/A,#N/A,TRUE,"RATEBASE";#N/A,#N/A,TRUE,"LEVELIZED"}</definedName>
    <definedName name="wrn.pricing2._.case." localSheetId="71" hidden="1">{#N/A,#N/A,TRUE,"RESULTS";#N/A,#N/A,TRUE,"REV REQUIRE";#N/A,#N/A,TRUE,"RATEBASE";#N/A,#N/A,TRUE,"LEVELIZED"}</definedName>
    <definedName name="wrn.pricing2._.case." localSheetId="72" hidden="1">{#N/A,#N/A,TRUE,"RESULTS";#N/A,#N/A,TRUE,"REV REQUIRE";#N/A,#N/A,TRUE,"RATEBASE";#N/A,#N/A,TRUE,"LEVELIZED"}</definedName>
    <definedName name="wrn.pricing2._.case." hidden="1">{#N/A,#N/A,TRUE,"RESULTS";#N/A,#N/A,TRUE,"REV REQUIRE";#N/A,#N/A,TRUE,"RATEBASE";#N/A,#N/A,TRUE,"LEVELIZED"}</definedName>
    <definedName name="wrn.print." localSheetId="30" hidden="1">{#N/A,#N/A,FALSE,"Resid CPRIV";#N/A,#N/A,FALSE,"Comer_CPRIVKsum";#N/A,#N/A,FALSE,"General (2)";#N/A,#N/A,FALSE,"Oficial";#N/A,#N/A,FALSE,"Resumen";#N/A,#N/A,FALSE,"Escenarios"}</definedName>
    <definedName name="wrn.print." localSheetId="67" hidden="1">{#N/A,#N/A,FALSE,"Resid CPRIV";#N/A,#N/A,FALSE,"Comer_CPRIVKsum";#N/A,#N/A,FALSE,"General (2)";#N/A,#N/A,FALSE,"Oficial";#N/A,#N/A,FALSE,"Resumen";#N/A,#N/A,FALSE,"Escenarios"}</definedName>
    <definedName name="wrn.print." localSheetId="68" hidden="1">{#N/A,#N/A,FALSE,"Resid CPRIV";#N/A,#N/A,FALSE,"Comer_CPRIVKsum";#N/A,#N/A,FALSE,"General (2)";#N/A,#N/A,FALSE,"Oficial";#N/A,#N/A,FALSE,"Resumen";#N/A,#N/A,FALSE,"Escenarios"}</definedName>
    <definedName name="wrn.print." localSheetId="80" hidden="1">{#N/A,#N/A,FALSE,"Resid CPRIV";#N/A,#N/A,FALSE,"Comer_CPRIVKsum";#N/A,#N/A,FALSE,"General (2)";#N/A,#N/A,FALSE,"Oficial";#N/A,#N/A,FALSE,"Resumen";#N/A,#N/A,FALSE,"Escenarios"}</definedName>
    <definedName name="wrn.print." localSheetId="40" hidden="1">{#N/A,#N/A,FALSE,"Resid CPRIV";#N/A,#N/A,FALSE,"Comer_CPRIVKsum";#N/A,#N/A,FALSE,"General (2)";#N/A,#N/A,FALSE,"Oficial";#N/A,#N/A,FALSE,"Resumen";#N/A,#N/A,FALSE,"Escenarios"}</definedName>
    <definedName name="wrn.print." localSheetId="36" hidden="1">{#N/A,#N/A,FALSE,"Resid CPRIV";#N/A,#N/A,FALSE,"Comer_CPRIVKsum";#N/A,#N/A,FALSE,"General (2)";#N/A,#N/A,FALSE,"Oficial";#N/A,#N/A,FALSE,"Resumen";#N/A,#N/A,FALSE,"Escenarios"}</definedName>
    <definedName name="wrn.print." localSheetId="37" hidden="1">{#N/A,#N/A,FALSE,"Resid CPRIV";#N/A,#N/A,FALSE,"Comer_CPRIVKsum";#N/A,#N/A,FALSE,"General (2)";#N/A,#N/A,FALSE,"Oficial";#N/A,#N/A,FALSE,"Resumen";#N/A,#N/A,FALSE,"Escenarios"}</definedName>
    <definedName name="wrn.print." localSheetId="39" hidden="1">{#N/A,#N/A,FALSE,"Resid CPRIV";#N/A,#N/A,FALSE,"Comer_CPRIVKsum";#N/A,#N/A,FALSE,"General (2)";#N/A,#N/A,FALSE,"Oficial";#N/A,#N/A,FALSE,"Resumen";#N/A,#N/A,FALSE,"Escenarios"}</definedName>
    <definedName name="wrn.print." localSheetId="35" hidden="1">{#N/A,#N/A,FALSE,"Resid CPRIV";#N/A,#N/A,FALSE,"Comer_CPRIVKsum";#N/A,#N/A,FALSE,"General (2)";#N/A,#N/A,FALSE,"Oficial";#N/A,#N/A,FALSE,"Resumen";#N/A,#N/A,FALSE,"Escenarios"}</definedName>
    <definedName name="wrn.print." localSheetId="38" hidden="1">{#N/A,#N/A,FALSE,"Resid CPRIV";#N/A,#N/A,FALSE,"Comer_CPRIVKsum";#N/A,#N/A,FALSE,"General (2)";#N/A,#N/A,FALSE,"Oficial";#N/A,#N/A,FALSE,"Resumen";#N/A,#N/A,FALSE,"Escenarios"}</definedName>
    <definedName name="wrn.print." localSheetId="21" hidden="1">{#N/A,#N/A,FALSE,"Resid CPRIV";#N/A,#N/A,FALSE,"Comer_CPRIVKsum";#N/A,#N/A,FALSE,"General (2)";#N/A,#N/A,FALSE,"Oficial";#N/A,#N/A,FALSE,"Resumen";#N/A,#N/A,FALSE,"Escenarios"}</definedName>
    <definedName name="wrn.print." localSheetId="20" hidden="1">{#N/A,#N/A,FALSE,"Resid CPRIV";#N/A,#N/A,FALSE,"Comer_CPRIVKsum";#N/A,#N/A,FALSE,"General (2)";#N/A,#N/A,FALSE,"Oficial";#N/A,#N/A,FALSE,"Resumen";#N/A,#N/A,FALSE,"Escenarios"}</definedName>
    <definedName name="wrn.print." localSheetId="29" hidden="1">{#N/A,#N/A,FALSE,"Resid CPRIV";#N/A,#N/A,FALSE,"Comer_CPRIVKsum";#N/A,#N/A,FALSE,"General (2)";#N/A,#N/A,FALSE,"Oficial";#N/A,#N/A,FALSE,"Resumen";#N/A,#N/A,FALSE,"Escenarios"}</definedName>
    <definedName name="wrn.print." localSheetId="48" hidden="1">{#N/A,#N/A,FALSE,"Resid CPRIV";#N/A,#N/A,FALSE,"Comer_CPRIVKsum";#N/A,#N/A,FALSE,"General (2)";#N/A,#N/A,FALSE,"Oficial";#N/A,#N/A,FALSE,"Resumen";#N/A,#N/A,FALSE,"Escenarios"}</definedName>
    <definedName name="wrn.print." localSheetId="46" hidden="1">{#N/A,#N/A,FALSE,"Resid CPRIV";#N/A,#N/A,FALSE,"Comer_CPRIVKsum";#N/A,#N/A,FALSE,"General (2)";#N/A,#N/A,FALSE,"Oficial";#N/A,#N/A,FALSE,"Resumen";#N/A,#N/A,FALSE,"Escenarios"}</definedName>
    <definedName name="wrn.print." localSheetId="47" hidden="1">{#N/A,#N/A,FALSE,"Resid CPRIV";#N/A,#N/A,FALSE,"Comer_CPRIVKsum";#N/A,#N/A,FALSE,"General (2)";#N/A,#N/A,FALSE,"Oficial";#N/A,#N/A,FALSE,"Resumen";#N/A,#N/A,FALSE,"Escenarios"}</definedName>
    <definedName name="wrn.print." localSheetId="77" hidden="1">{#N/A,#N/A,FALSE,"Resid CPRIV";#N/A,#N/A,FALSE,"Comer_CPRIVKsum";#N/A,#N/A,FALSE,"General (2)";#N/A,#N/A,FALSE,"Oficial";#N/A,#N/A,FALSE,"Resumen";#N/A,#N/A,FALSE,"Escenarios"}</definedName>
    <definedName name="wrn.print." localSheetId="76" hidden="1">{#N/A,#N/A,FALSE,"Resid CPRIV";#N/A,#N/A,FALSE,"Comer_CPRIVKsum";#N/A,#N/A,FALSE,"General (2)";#N/A,#N/A,FALSE,"Oficial";#N/A,#N/A,FALSE,"Resumen";#N/A,#N/A,FALSE,"Escenarios"}</definedName>
    <definedName name="wrn.print." localSheetId="75" hidden="1">{#N/A,#N/A,FALSE,"Resid CPRIV";#N/A,#N/A,FALSE,"Comer_CPRIVKsum";#N/A,#N/A,FALSE,"General (2)";#N/A,#N/A,FALSE,"Oficial";#N/A,#N/A,FALSE,"Resumen";#N/A,#N/A,FALSE,"Escenarios"}</definedName>
    <definedName name="wrn.print." localSheetId="19" hidden="1">{#N/A,#N/A,FALSE,"Resid CPRIV";#N/A,#N/A,FALSE,"Comer_CPRIVKsum";#N/A,#N/A,FALSE,"General (2)";#N/A,#N/A,FALSE,"Oficial";#N/A,#N/A,FALSE,"Resumen";#N/A,#N/A,FALSE,"Escenarios"}</definedName>
    <definedName name="wrn.print." localSheetId="69" hidden="1">{#N/A,#N/A,FALSE,"Resid CPRIV";#N/A,#N/A,FALSE,"Comer_CPRIVKsum";#N/A,#N/A,FALSE,"General (2)";#N/A,#N/A,FALSE,"Oficial";#N/A,#N/A,FALSE,"Resumen";#N/A,#N/A,FALSE,"Escenarios"}</definedName>
    <definedName name="wrn.print." localSheetId="70" hidden="1">{#N/A,#N/A,FALSE,"Resid CPRIV";#N/A,#N/A,FALSE,"Comer_CPRIVKsum";#N/A,#N/A,FALSE,"General (2)";#N/A,#N/A,FALSE,"Oficial";#N/A,#N/A,FALSE,"Resumen";#N/A,#N/A,FALSE,"Escenarios"}</definedName>
    <definedName name="wrn.print." localSheetId="26" hidden="1">{#N/A,#N/A,FALSE,"Resid CPRIV";#N/A,#N/A,FALSE,"Comer_CPRIVKsum";#N/A,#N/A,FALSE,"General (2)";#N/A,#N/A,FALSE,"Oficial";#N/A,#N/A,FALSE,"Resumen";#N/A,#N/A,FALSE,"Escenarios"}</definedName>
    <definedName name="wrn.print." localSheetId="73" hidden="1">{#N/A,#N/A,FALSE,"Resid CPRIV";#N/A,#N/A,FALSE,"Comer_CPRIVKsum";#N/A,#N/A,FALSE,"General (2)";#N/A,#N/A,FALSE,"Oficial";#N/A,#N/A,FALSE,"Resumen";#N/A,#N/A,FALSE,"Escenarios"}</definedName>
    <definedName name="wrn.print." localSheetId="74" hidden="1">{#N/A,#N/A,FALSE,"Resid CPRIV";#N/A,#N/A,FALSE,"Comer_CPRIVKsum";#N/A,#N/A,FALSE,"General (2)";#N/A,#N/A,FALSE,"Oficial";#N/A,#N/A,FALSE,"Resumen";#N/A,#N/A,FALSE,"Escenarios"}</definedName>
    <definedName name="wrn.print." localSheetId="28" hidden="1">{#N/A,#N/A,FALSE,"Resid CPRIV";#N/A,#N/A,FALSE,"Comer_CPRIVKsum";#N/A,#N/A,FALSE,"General (2)";#N/A,#N/A,FALSE,"Oficial";#N/A,#N/A,FALSE,"Resumen";#N/A,#N/A,FALSE,"Escenarios"}</definedName>
    <definedName name="wrn.print." localSheetId="24" hidden="1">{#N/A,#N/A,FALSE,"Resid CPRIV";#N/A,#N/A,FALSE,"Comer_CPRIVKsum";#N/A,#N/A,FALSE,"General (2)";#N/A,#N/A,FALSE,"Oficial";#N/A,#N/A,FALSE,"Resumen";#N/A,#N/A,FALSE,"Escenarios"}</definedName>
    <definedName name="wrn.print." localSheetId="66" hidden="1">{#N/A,#N/A,FALSE,"Resid CPRIV";#N/A,#N/A,FALSE,"Comer_CPRIVKsum";#N/A,#N/A,FALSE,"General (2)";#N/A,#N/A,FALSE,"Oficial";#N/A,#N/A,FALSE,"Resumen";#N/A,#N/A,FALSE,"Escenarios"}</definedName>
    <definedName name="wrn.print." localSheetId="64" hidden="1">{#N/A,#N/A,FALSE,"Resid CPRIV";#N/A,#N/A,FALSE,"Comer_CPRIVKsum";#N/A,#N/A,FALSE,"General (2)";#N/A,#N/A,FALSE,"Oficial";#N/A,#N/A,FALSE,"Resumen";#N/A,#N/A,FALSE,"Escenarios"}</definedName>
    <definedName name="wrn.print." localSheetId="65" hidden="1">{#N/A,#N/A,FALSE,"Resid CPRIV";#N/A,#N/A,FALSE,"Comer_CPRIVKsum";#N/A,#N/A,FALSE,"General (2)";#N/A,#N/A,FALSE,"Oficial";#N/A,#N/A,FALSE,"Resumen";#N/A,#N/A,FALSE,"Escenarios"}</definedName>
    <definedName name="wrn.print." localSheetId="27" hidden="1">{#N/A,#N/A,FALSE,"Resid CPRIV";#N/A,#N/A,FALSE,"Comer_CPRIVKsum";#N/A,#N/A,FALSE,"General (2)";#N/A,#N/A,FALSE,"Oficial";#N/A,#N/A,FALSE,"Resumen";#N/A,#N/A,FALSE,"Escenarios"}</definedName>
    <definedName name="wrn.print." localSheetId="71" hidden="1">{#N/A,#N/A,FALSE,"Resid CPRIV";#N/A,#N/A,FALSE,"Comer_CPRIVKsum";#N/A,#N/A,FALSE,"General (2)";#N/A,#N/A,FALSE,"Oficial";#N/A,#N/A,FALSE,"Resumen";#N/A,#N/A,FALSE,"Escenarios"}</definedName>
    <definedName name="wrn.print." localSheetId="72" hidden="1">{#N/A,#N/A,FALSE,"Resid CPRIV";#N/A,#N/A,FALSE,"Comer_CPRIVKsum";#N/A,#N/A,FALSE,"General (2)";#N/A,#N/A,FALSE,"Oficial";#N/A,#N/A,FALSE,"Resumen";#N/A,#N/A,FALSE,"Escenarios"}</definedName>
    <definedName name="wrn.print." hidden="1">{#N/A,#N/A,FALSE,"Resid CPRIV";#N/A,#N/A,FALSE,"Comer_CPRIVKsum";#N/A,#N/A,FALSE,"General (2)";#N/A,#N/A,FALSE,"Oficial";#N/A,#N/A,FALSE,"Resumen";#N/A,#N/A,FALSE,"Escenarios"}</definedName>
    <definedName name="wrn.Print._.All._.A4." localSheetId="30"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67"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68"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80"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40"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36"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37"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39"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35"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38"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21"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20"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29"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48"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46"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47"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77"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76"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75"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19"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69"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70"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26"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73"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74"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28"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24"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66"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64"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65"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27"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71"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72" hidden="1">{"Valuation",#N/A,TRUE,"Valuation Summary";"Financial Statements",#N/A,TRUE,"Results";"Results",#N/A,TRUE,"Results";"Ratios",#N/A,TRUE,"Results";"P2 Summary",#N/A,TRUE,"Results";"Historical data",#N/A,TRUE,"Historical Data";"P1 Inputs",#N/A,TRUE,"Forecast Drivers";"P2 Inputs",#N/A,TRUE,"Forecast Drivers"}</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localSheetId="30"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67"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68"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80"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40"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36"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37"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39"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35"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38"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21"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20"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29"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48"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46"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47"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77"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76"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75"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19"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69"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70"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26"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73"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74"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28"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24"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66"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64"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65"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27"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71"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72"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localSheetId="30" hidden="1">{"Valuation",#N/A,TRUE,"Valuation Summary";"Financial Statements",#N/A,TRUE,"Results";"Results",#N/A,TRUE,"Results";"Ratios",#N/A,TRUE,"Results";"P2 Summary",#N/A,TRUE,"Results"}</definedName>
    <definedName name="wrn.Print._.Results._.A4." localSheetId="67" hidden="1">{"Valuation",#N/A,TRUE,"Valuation Summary";"Financial Statements",#N/A,TRUE,"Results";"Results",#N/A,TRUE,"Results";"Ratios",#N/A,TRUE,"Results";"P2 Summary",#N/A,TRUE,"Results"}</definedName>
    <definedName name="wrn.Print._.Results._.A4." localSheetId="68" hidden="1">{"Valuation",#N/A,TRUE,"Valuation Summary";"Financial Statements",#N/A,TRUE,"Results";"Results",#N/A,TRUE,"Results";"Ratios",#N/A,TRUE,"Results";"P2 Summary",#N/A,TRUE,"Results"}</definedName>
    <definedName name="wrn.Print._.Results._.A4." localSheetId="80" hidden="1">{"Valuation",#N/A,TRUE,"Valuation Summary";"Financial Statements",#N/A,TRUE,"Results";"Results",#N/A,TRUE,"Results";"Ratios",#N/A,TRUE,"Results";"P2 Summary",#N/A,TRUE,"Results"}</definedName>
    <definedName name="wrn.Print._.Results._.A4." localSheetId="40" hidden="1">{"Valuation",#N/A,TRUE,"Valuation Summary";"Financial Statements",#N/A,TRUE,"Results";"Results",#N/A,TRUE,"Results";"Ratios",#N/A,TRUE,"Results";"P2 Summary",#N/A,TRUE,"Results"}</definedName>
    <definedName name="wrn.Print._.Results._.A4." localSheetId="36" hidden="1">{"Valuation",#N/A,TRUE,"Valuation Summary";"Financial Statements",#N/A,TRUE,"Results";"Results",#N/A,TRUE,"Results";"Ratios",#N/A,TRUE,"Results";"P2 Summary",#N/A,TRUE,"Results"}</definedName>
    <definedName name="wrn.Print._.Results._.A4." localSheetId="37" hidden="1">{"Valuation",#N/A,TRUE,"Valuation Summary";"Financial Statements",#N/A,TRUE,"Results";"Results",#N/A,TRUE,"Results";"Ratios",#N/A,TRUE,"Results";"P2 Summary",#N/A,TRUE,"Results"}</definedName>
    <definedName name="wrn.Print._.Results._.A4." localSheetId="39" hidden="1">{"Valuation",#N/A,TRUE,"Valuation Summary";"Financial Statements",#N/A,TRUE,"Results";"Results",#N/A,TRUE,"Results";"Ratios",#N/A,TRUE,"Results";"P2 Summary",#N/A,TRUE,"Results"}</definedName>
    <definedName name="wrn.Print._.Results._.A4." localSheetId="35" hidden="1">{"Valuation",#N/A,TRUE,"Valuation Summary";"Financial Statements",#N/A,TRUE,"Results";"Results",#N/A,TRUE,"Results";"Ratios",#N/A,TRUE,"Results";"P2 Summary",#N/A,TRUE,"Results"}</definedName>
    <definedName name="wrn.Print._.Results._.A4." localSheetId="38" hidden="1">{"Valuation",#N/A,TRUE,"Valuation Summary";"Financial Statements",#N/A,TRUE,"Results";"Results",#N/A,TRUE,"Results";"Ratios",#N/A,TRUE,"Results";"P2 Summary",#N/A,TRUE,"Results"}</definedName>
    <definedName name="wrn.Print._.Results._.A4." localSheetId="21" hidden="1">{"Valuation",#N/A,TRUE,"Valuation Summary";"Financial Statements",#N/A,TRUE,"Results";"Results",#N/A,TRUE,"Results";"Ratios",#N/A,TRUE,"Results";"P2 Summary",#N/A,TRUE,"Results"}</definedName>
    <definedName name="wrn.Print._.Results._.A4." localSheetId="20" hidden="1">{"Valuation",#N/A,TRUE,"Valuation Summary";"Financial Statements",#N/A,TRUE,"Results";"Results",#N/A,TRUE,"Results";"Ratios",#N/A,TRUE,"Results";"P2 Summary",#N/A,TRUE,"Results"}</definedName>
    <definedName name="wrn.Print._.Results._.A4." localSheetId="29" hidden="1">{"Valuation",#N/A,TRUE,"Valuation Summary";"Financial Statements",#N/A,TRUE,"Results";"Results",#N/A,TRUE,"Results";"Ratios",#N/A,TRUE,"Results";"P2 Summary",#N/A,TRUE,"Results"}</definedName>
    <definedName name="wrn.Print._.Results._.A4." localSheetId="48" hidden="1">{"Valuation",#N/A,TRUE,"Valuation Summary";"Financial Statements",#N/A,TRUE,"Results";"Results",#N/A,TRUE,"Results";"Ratios",#N/A,TRUE,"Results";"P2 Summary",#N/A,TRUE,"Results"}</definedName>
    <definedName name="wrn.Print._.Results._.A4." localSheetId="46" hidden="1">{"Valuation",#N/A,TRUE,"Valuation Summary";"Financial Statements",#N/A,TRUE,"Results";"Results",#N/A,TRUE,"Results";"Ratios",#N/A,TRUE,"Results";"P2 Summary",#N/A,TRUE,"Results"}</definedName>
    <definedName name="wrn.Print._.Results._.A4." localSheetId="47" hidden="1">{"Valuation",#N/A,TRUE,"Valuation Summary";"Financial Statements",#N/A,TRUE,"Results";"Results",#N/A,TRUE,"Results";"Ratios",#N/A,TRUE,"Results";"P2 Summary",#N/A,TRUE,"Results"}</definedName>
    <definedName name="wrn.Print._.Results._.A4." localSheetId="77" hidden="1">{"Valuation",#N/A,TRUE,"Valuation Summary";"Financial Statements",#N/A,TRUE,"Results";"Results",#N/A,TRUE,"Results";"Ratios",#N/A,TRUE,"Results";"P2 Summary",#N/A,TRUE,"Results"}</definedName>
    <definedName name="wrn.Print._.Results._.A4." localSheetId="76" hidden="1">{"Valuation",#N/A,TRUE,"Valuation Summary";"Financial Statements",#N/A,TRUE,"Results";"Results",#N/A,TRUE,"Results";"Ratios",#N/A,TRUE,"Results";"P2 Summary",#N/A,TRUE,"Results"}</definedName>
    <definedName name="wrn.Print._.Results._.A4." localSheetId="75" hidden="1">{"Valuation",#N/A,TRUE,"Valuation Summary";"Financial Statements",#N/A,TRUE,"Results";"Results",#N/A,TRUE,"Results";"Ratios",#N/A,TRUE,"Results";"P2 Summary",#N/A,TRUE,"Results"}</definedName>
    <definedName name="wrn.Print._.Results._.A4." localSheetId="19" hidden="1">{"Valuation",#N/A,TRUE,"Valuation Summary";"Financial Statements",#N/A,TRUE,"Results";"Results",#N/A,TRUE,"Results";"Ratios",#N/A,TRUE,"Results";"P2 Summary",#N/A,TRUE,"Results"}</definedName>
    <definedName name="wrn.Print._.Results._.A4." localSheetId="69" hidden="1">{"Valuation",#N/A,TRUE,"Valuation Summary";"Financial Statements",#N/A,TRUE,"Results";"Results",#N/A,TRUE,"Results";"Ratios",#N/A,TRUE,"Results";"P2 Summary",#N/A,TRUE,"Results"}</definedName>
    <definedName name="wrn.Print._.Results._.A4." localSheetId="70" hidden="1">{"Valuation",#N/A,TRUE,"Valuation Summary";"Financial Statements",#N/A,TRUE,"Results";"Results",#N/A,TRUE,"Results";"Ratios",#N/A,TRUE,"Results";"P2 Summary",#N/A,TRUE,"Results"}</definedName>
    <definedName name="wrn.Print._.Results._.A4." localSheetId="26" hidden="1">{"Valuation",#N/A,TRUE,"Valuation Summary";"Financial Statements",#N/A,TRUE,"Results";"Results",#N/A,TRUE,"Results";"Ratios",#N/A,TRUE,"Results";"P2 Summary",#N/A,TRUE,"Results"}</definedName>
    <definedName name="wrn.Print._.Results._.A4." localSheetId="73" hidden="1">{"Valuation",#N/A,TRUE,"Valuation Summary";"Financial Statements",#N/A,TRUE,"Results";"Results",#N/A,TRUE,"Results";"Ratios",#N/A,TRUE,"Results";"P2 Summary",#N/A,TRUE,"Results"}</definedName>
    <definedName name="wrn.Print._.Results._.A4." localSheetId="74" hidden="1">{"Valuation",#N/A,TRUE,"Valuation Summary";"Financial Statements",#N/A,TRUE,"Results";"Results",#N/A,TRUE,"Results";"Ratios",#N/A,TRUE,"Results";"P2 Summary",#N/A,TRUE,"Results"}</definedName>
    <definedName name="wrn.Print._.Results._.A4." localSheetId="28" hidden="1">{"Valuation",#N/A,TRUE,"Valuation Summary";"Financial Statements",#N/A,TRUE,"Results";"Results",#N/A,TRUE,"Results";"Ratios",#N/A,TRUE,"Results";"P2 Summary",#N/A,TRUE,"Results"}</definedName>
    <definedName name="wrn.Print._.Results._.A4." localSheetId="24" hidden="1">{"Valuation",#N/A,TRUE,"Valuation Summary";"Financial Statements",#N/A,TRUE,"Results";"Results",#N/A,TRUE,"Results";"Ratios",#N/A,TRUE,"Results";"P2 Summary",#N/A,TRUE,"Results"}</definedName>
    <definedName name="wrn.Print._.Results._.A4." localSheetId="66" hidden="1">{"Valuation",#N/A,TRUE,"Valuation Summary";"Financial Statements",#N/A,TRUE,"Results";"Results",#N/A,TRUE,"Results";"Ratios",#N/A,TRUE,"Results";"P2 Summary",#N/A,TRUE,"Results"}</definedName>
    <definedName name="wrn.Print._.Results._.A4." localSheetId="64" hidden="1">{"Valuation",#N/A,TRUE,"Valuation Summary";"Financial Statements",#N/A,TRUE,"Results";"Results",#N/A,TRUE,"Results";"Ratios",#N/A,TRUE,"Results";"P2 Summary",#N/A,TRUE,"Results"}</definedName>
    <definedName name="wrn.Print._.Results._.A4." localSheetId="65" hidden="1">{"Valuation",#N/A,TRUE,"Valuation Summary";"Financial Statements",#N/A,TRUE,"Results";"Results",#N/A,TRUE,"Results";"Ratios",#N/A,TRUE,"Results";"P2 Summary",#N/A,TRUE,"Results"}</definedName>
    <definedName name="wrn.Print._.Results._.A4." localSheetId="27" hidden="1">{"Valuation",#N/A,TRUE,"Valuation Summary";"Financial Statements",#N/A,TRUE,"Results";"Results",#N/A,TRUE,"Results";"Ratios",#N/A,TRUE,"Results";"P2 Summary",#N/A,TRUE,"Results"}</definedName>
    <definedName name="wrn.Print._.Results._.A4." localSheetId="71" hidden="1">{"Valuation",#N/A,TRUE,"Valuation Summary";"Financial Statements",#N/A,TRUE,"Results";"Results",#N/A,TRUE,"Results";"Ratios",#N/A,TRUE,"Results";"P2 Summary",#N/A,TRUE,"Results"}</definedName>
    <definedName name="wrn.Print._.Results._.A4." localSheetId="72" hidden="1">{"Valuation",#N/A,TRUE,"Valuation Summary";"Financial Statements",#N/A,TRUE,"Results";"Results",#N/A,TRUE,"Results";"Ratios",#N/A,TRUE,"Results";"P2 Summary",#N/A,TRUE,"Results"}</definedName>
    <definedName name="wrn.Print._.Results._.A4." hidden="1">{"Valuation",#N/A,TRUE,"Valuation Summary";"Financial Statements",#N/A,TRUE,"Results";"Results",#N/A,TRUE,"Results";"Ratios",#N/A,TRUE,"Results";"P2 Summary",#N/A,TRUE,"Results"}</definedName>
    <definedName name="wrn.Print._.Results._.Letter." localSheetId="30" hidden="1">{"Valuation - Letter",#N/A,TRUE,"Valuation Summary";"Financial Statements - Letter",#N/A,TRUE,"Results";"Results - Letter",#N/A,TRUE,"Results";"Ratios - Letter",#N/A,TRUE,"Results";"P2 Summary - Letter",#N/A,TRUE,"Results"}</definedName>
    <definedName name="wrn.Print._.Results._.Letter." localSheetId="67" hidden="1">{"Valuation - Letter",#N/A,TRUE,"Valuation Summary";"Financial Statements - Letter",#N/A,TRUE,"Results";"Results - Letter",#N/A,TRUE,"Results";"Ratios - Letter",#N/A,TRUE,"Results";"P2 Summary - Letter",#N/A,TRUE,"Results"}</definedName>
    <definedName name="wrn.Print._.Results._.Letter." localSheetId="68" hidden="1">{"Valuation - Letter",#N/A,TRUE,"Valuation Summary";"Financial Statements - Letter",#N/A,TRUE,"Results";"Results - Letter",#N/A,TRUE,"Results";"Ratios - Letter",#N/A,TRUE,"Results";"P2 Summary - Letter",#N/A,TRUE,"Results"}</definedName>
    <definedName name="wrn.Print._.Results._.Letter." localSheetId="80" hidden="1">{"Valuation - Letter",#N/A,TRUE,"Valuation Summary";"Financial Statements - Letter",#N/A,TRUE,"Results";"Results - Letter",#N/A,TRUE,"Results";"Ratios - Letter",#N/A,TRUE,"Results";"P2 Summary - Letter",#N/A,TRUE,"Results"}</definedName>
    <definedName name="wrn.Print._.Results._.Letter." localSheetId="40" hidden="1">{"Valuation - Letter",#N/A,TRUE,"Valuation Summary";"Financial Statements - Letter",#N/A,TRUE,"Results";"Results - Letter",#N/A,TRUE,"Results";"Ratios - Letter",#N/A,TRUE,"Results";"P2 Summary - Letter",#N/A,TRUE,"Results"}</definedName>
    <definedName name="wrn.Print._.Results._.Letter." localSheetId="36" hidden="1">{"Valuation - Letter",#N/A,TRUE,"Valuation Summary";"Financial Statements - Letter",#N/A,TRUE,"Results";"Results - Letter",#N/A,TRUE,"Results";"Ratios - Letter",#N/A,TRUE,"Results";"P2 Summary - Letter",#N/A,TRUE,"Results"}</definedName>
    <definedName name="wrn.Print._.Results._.Letter." localSheetId="37" hidden="1">{"Valuation - Letter",#N/A,TRUE,"Valuation Summary";"Financial Statements - Letter",#N/A,TRUE,"Results";"Results - Letter",#N/A,TRUE,"Results";"Ratios - Letter",#N/A,TRUE,"Results";"P2 Summary - Letter",#N/A,TRUE,"Results"}</definedName>
    <definedName name="wrn.Print._.Results._.Letter." localSheetId="39" hidden="1">{"Valuation - Letter",#N/A,TRUE,"Valuation Summary";"Financial Statements - Letter",#N/A,TRUE,"Results";"Results - Letter",#N/A,TRUE,"Results";"Ratios - Letter",#N/A,TRUE,"Results";"P2 Summary - Letter",#N/A,TRUE,"Results"}</definedName>
    <definedName name="wrn.Print._.Results._.Letter." localSheetId="35" hidden="1">{"Valuation - Letter",#N/A,TRUE,"Valuation Summary";"Financial Statements - Letter",#N/A,TRUE,"Results";"Results - Letter",#N/A,TRUE,"Results";"Ratios - Letter",#N/A,TRUE,"Results";"P2 Summary - Letter",#N/A,TRUE,"Results"}</definedName>
    <definedName name="wrn.Print._.Results._.Letter." localSheetId="38" hidden="1">{"Valuation - Letter",#N/A,TRUE,"Valuation Summary";"Financial Statements - Letter",#N/A,TRUE,"Results";"Results - Letter",#N/A,TRUE,"Results";"Ratios - Letter",#N/A,TRUE,"Results";"P2 Summary - Letter",#N/A,TRUE,"Results"}</definedName>
    <definedName name="wrn.Print._.Results._.Letter." localSheetId="21" hidden="1">{"Valuation - Letter",#N/A,TRUE,"Valuation Summary";"Financial Statements - Letter",#N/A,TRUE,"Results";"Results - Letter",#N/A,TRUE,"Results";"Ratios - Letter",#N/A,TRUE,"Results";"P2 Summary - Letter",#N/A,TRUE,"Results"}</definedName>
    <definedName name="wrn.Print._.Results._.Letter." localSheetId="20" hidden="1">{"Valuation - Letter",#N/A,TRUE,"Valuation Summary";"Financial Statements - Letter",#N/A,TRUE,"Results";"Results - Letter",#N/A,TRUE,"Results";"Ratios - Letter",#N/A,TRUE,"Results";"P2 Summary - Letter",#N/A,TRUE,"Results"}</definedName>
    <definedName name="wrn.Print._.Results._.Letter." localSheetId="29" hidden="1">{"Valuation - Letter",#N/A,TRUE,"Valuation Summary";"Financial Statements - Letter",#N/A,TRUE,"Results";"Results - Letter",#N/A,TRUE,"Results";"Ratios - Letter",#N/A,TRUE,"Results";"P2 Summary - Letter",#N/A,TRUE,"Results"}</definedName>
    <definedName name="wrn.Print._.Results._.Letter." localSheetId="48" hidden="1">{"Valuation - Letter",#N/A,TRUE,"Valuation Summary";"Financial Statements - Letter",#N/A,TRUE,"Results";"Results - Letter",#N/A,TRUE,"Results";"Ratios - Letter",#N/A,TRUE,"Results";"P2 Summary - Letter",#N/A,TRUE,"Results"}</definedName>
    <definedName name="wrn.Print._.Results._.Letter." localSheetId="46" hidden="1">{"Valuation - Letter",#N/A,TRUE,"Valuation Summary";"Financial Statements - Letter",#N/A,TRUE,"Results";"Results - Letter",#N/A,TRUE,"Results";"Ratios - Letter",#N/A,TRUE,"Results";"P2 Summary - Letter",#N/A,TRUE,"Results"}</definedName>
    <definedName name="wrn.Print._.Results._.Letter." localSheetId="47" hidden="1">{"Valuation - Letter",#N/A,TRUE,"Valuation Summary";"Financial Statements - Letter",#N/A,TRUE,"Results";"Results - Letter",#N/A,TRUE,"Results";"Ratios - Letter",#N/A,TRUE,"Results";"P2 Summary - Letter",#N/A,TRUE,"Results"}</definedName>
    <definedName name="wrn.Print._.Results._.Letter." localSheetId="77" hidden="1">{"Valuation - Letter",#N/A,TRUE,"Valuation Summary";"Financial Statements - Letter",#N/A,TRUE,"Results";"Results - Letter",#N/A,TRUE,"Results";"Ratios - Letter",#N/A,TRUE,"Results";"P2 Summary - Letter",#N/A,TRUE,"Results"}</definedName>
    <definedName name="wrn.Print._.Results._.Letter." localSheetId="76" hidden="1">{"Valuation - Letter",#N/A,TRUE,"Valuation Summary";"Financial Statements - Letter",#N/A,TRUE,"Results";"Results - Letter",#N/A,TRUE,"Results";"Ratios - Letter",#N/A,TRUE,"Results";"P2 Summary - Letter",#N/A,TRUE,"Results"}</definedName>
    <definedName name="wrn.Print._.Results._.Letter." localSheetId="75" hidden="1">{"Valuation - Letter",#N/A,TRUE,"Valuation Summary";"Financial Statements - Letter",#N/A,TRUE,"Results";"Results - Letter",#N/A,TRUE,"Results";"Ratios - Letter",#N/A,TRUE,"Results";"P2 Summary - Letter",#N/A,TRUE,"Results"}</definedName>
    <definedName name="wrn.Print._.Results._.Letter." localSheetId="19" hidden="1">{"Valuation - Letter",#N/A,TRUE,"Valuation Summary";"Financial Statements - Letter",#N/A,TRUE,"Results";"Results - Letter",#N/A,TRUE,"Results";"Ratios - Letter",#N/A,TRUE,"Results";"P2 Summary - Letter",#N/A,TRUE,"Results"}</definedName>
    <definedName name="wrn.Print._.Results._.Letter." localSheetId="69" hidden="1">{"Valuation - Letter",#N/A,TRUE,"Valuation Summary";"Financial Statements - Letter",#N/A,TRUE,"Results";"Results - Letter",#N/A,TRUE,"Results";"Ratios - Letter",#N/A,TRUE,"Results";"P2 Summary - Letter",#N/A,TRUE,"Results"}</definedName>
    <definedName name="wrn.Print._.Results._.Letter." localSheetId="70" hidden="1">{"Valuation - Letter",#N/A,TRUE,"Valuation Summary";"Financial Statements - Letter",#N/A,TRUE,"Results";"Results - Letter",#N/A,TRUE,"Results";"Ratios - Letter",#N/A,TRUE,"Results";"P2 Summary - Letter",#N/A,TRUE,"Results"}</definedName>
    <definedName name="wrn.Print._.Results._.Letter." localSheetId="26" hidden="1">{"Valuation - Letter",#N/A,TRUE,"Valuation Summary";"Financial Statements - Letter",#N/A,TRUE,"Results";"Results - Letter",#N/A,TRUE,"Results";"Ratios - Letter",#N/A,TRUE,"Results";"P2 Summary - Letter",#N/A,TRUE,"Results"}</definedName>
    <definedName name="wrn.Print._.Results._.Letter." localSheetId="73" hidden="1">{"Valuation - Letter",#N/A,TRUE,"Valuation Summary";"Financial Statements - Letter",#N/A,TRUE,"Results";"Results - Letter",#N/A,TRUE,"Results";"Ratios - Letter",#N/A,TRUE,"Results";"P2 Summary - Letter",#N/A,TRUE,"Results"}</definedName>
    <definedName name="wrn.Print._.Results._.Letter." localSheetId="74" hidden="1">{"Valuation - Letter",#N/A,TRUE,"Valuation Summary";"Financial Statements - Letter",#N/A,TRUE,"Results";"Results - Letter",#N/A,TRUE,"Results";"Ratios - Letter",#N/A,TRUE,"Results";"P2 Summary - Letter",#N/A,TRUE,"Results"}</definedName>
    <definedName name="wrn.Print._.Results._.Letter." localSheetId="28" hidden="1">{"Valuation - Letter",#N/A,TRUE,"Valuation Summary";"Financial Statements - Letter",#N/A,TRUE,"Results";"Results - Letter",#N/A,TRUE,"Results";"Ratios - Letter",#N/A,TRUE,"Results";"P2 Summary - Letter",#N/A,TRUE,"Results"}</definedName>
    <definedName name="wrn.Print._.Results._.Letter." localSheetId="24" hidden="1">{"Valuation - Letter",#N/A,TRUE,"Valuation Summary";"Financial Statements - Letter",#N/A,TRUE,"Results";"Results - Letter",#N/A,TRUE,"Results";"Ratios - Letter",#N/A,TRUE,"Results";"P2 Summary - Letter",#N/A,TRUE,"Results"}</definedName>
    <definedName name="wrn.Print._.Results._.Letter." localSheetId="66" hidden="1">{"Valuation - Letter",#N/A,TRUE,"Valuation Summary";"Financial Statements - Letter",#N/A,TRUE,"Results";"Results - Letter",#N/A,TRUE,"Results";"Ratios - Letter",#N/A,TRUE,"Results";"P2 Summary - Letter",#N/A,TRUE,"Results"}</definedName>
    <definedName name="wrn.Print._.Results._.Letter." localSheetId="64" hidden="1">{"Valuation - Letter",#N/A,TRUE,"Valuation Summary";"Financial Statements - Letter",#N/A,TRUE,"Results";"Results - Letter",#N/A,TRUE,"Results";"Ratios - Letter",#N/A,TRUE,"Results";"P2 Summary - Letter",#N/A,TRUE,"Results"}</definedName>
    <definedName name="wrn.Print._.Results._.Letter." localSheetId="65" hidden="1">{"Valuation - Letter",#N/A,TRUE,"Valuation Summary";"Financial Statements - Letter",#N/A,TRUE,"Results";"Results - Letter",#N/A,TRUE,"Results";"Ratios - Letter",#N/A,TRUE,"Results";"P2 Summary - Letter",#N/A,TRUE,"Results"}</definedName>
    <definedName name="wrn.Print._.Results._.Letter." localSheetId="27" hidden="1">{"Valuation - Letter",#N/A,TRUE,"Valuation Summary";"Financial Statements - Letter",#N/A,TRUE,"Results";"Results - Letter",#N/A,TRUE,"Results";"Ratios - Letter",#N/A,TRUE,"Results";"P2 Summary - Letter",#N/A,TRUE,"Results"}</definedName>
    <definedName name="wrn.Print._.Results._.Letter." localSheetId="71" hidden="1">{"Valuation - Letter",#N/A,TRUE,"Valuation Summary";"Financial Statements - Letter",#N/A,TRUE,"Results";"Results - Letter",#N/A,TRUE,"Results";"Ratios - Letter",#N/A,TRUE,"Results";"P2 Summary - Letter",#N/A,TRUE,"Results"}</definedName>
    <definedName name="wrn.Print._.Results._.Letter." localSheetId="72" hidden="1">{"Valuation - Letter",#N/A,TRUE,"Valuation Summary";"Financial Statements - Letter",#N/A,TRUE,"Results";"Results - Letter",#N/A,TRUE,"Results";"Ratios - Letter",#N/A,TRUE,"Results";"P2 Summary - Letter",#N/A,TRUE,"Results"}</definedName>
    <definedName name="wrn.Print._.Results._.Letter." hidden="1">{"Valuation - Letter",#N/A,TRUE,"Valuation Summary";"Financial Statements - Letter",#N/A,TRUE,"Results";"Results - Letter",#N/A,TRUE,"Results";"Ratios - Letter",#N/A,TRUE,"Results";"P2 Summary - Letter",#N/A,TRUE,"Results"}</definedName>
    <definedName name="wrn.Report." localSheetId="30" hidden="1">{"Rep 1",#N/A,FALSE,"Reports";"Rep 2",#N/A,FALSE,"Reports";"Rep 3",#N/A,FALSE,"Reports";"Rep 4",#N/A,FALSE,"Reports"}</definedName>
    <definedName name="wrn.Report." localSheetId="67" hidden="1">{"Rep 1",#N/A,FALSE,"Reports";"Rep 2",#N/A,FALSE,"Reports";"Rep 3",#N/A,FALSE,"Reports";"Rep 4",#N/A,FALSE,"Reports"}</definedName>
    <definedName name="wrn.Report." localSheetId="68" hidden="1">{"Rep 1",#N/A,FALSE,"Reports";"Rep 2",#N/A,FALSE,"Reports";"Rep 3",#N/A,FALSE,"Reports";"Rep 4",#N/A,FALSE,"Reports"}</definedName>
    <definedName name="wrn.Report." localSheetId="80" hidden="1">{"Rep 1",#N/A,FALSE,"Reports";"Rep 2",#N/A,FALSE,"Reports";"Rep 3",#N/A,FALSE,"Reports";"Rep 4",#N/A,FALSE,"Reports"}</definedName>
    <definedName name="wrn.Report." localSheetId="40" hidden="1">{"Rep 1",#N/A,FALSE,"Reports";"Rep 2",#N/A,FALSE,"Reports";"Rep 3",#N/A,FALSE,"Reports";"Rep 4",#N/A,FALSE,"Reports"}</definedName>
    <definedName name="wrn.Report." localSheetId="36" hidden="1">{"Rep 1",#N/A,FALSE,"Reports";"Rep 2",#N/A,FALSE,"Reports";"Rep 3",#N/A,FALSE,"Reports";"Rep 4",#N/A,FALSE,"Reports"}</definedName>
    <definedName name="wrn.Report." localSheetId="37" hidden="1">{"Rep 1",#N/A,FALSE,"Reports";"Rep 2",#N/A,FALSE,"Reports";"Rep 3",#N/A,FALSE,"Reports";"Rep 4",#N/A,FALSE,"Reports"}</definedName>
    <definedName name="wrn.Report." localSheetId="39" hidden="1">{"Rep 1",#N/A,FALSE,"Reports";"Rep 2",#N/A,FALSE,"Reports";"Rep 3",#N/A,FALSE,"Reports";"Rep 4",#N/A,FALSE,"Reports"}</definedName>
    <definedName name="wrn.Report." localSheetId="35" hidden="1">{"Rep 1",#N/A,FALSE,"Reports";"Rep 2",#N/A,FALSE,"Reports";"Rep 3",#N/A,FALSE,"Reports";"Rep 4",#N/A,FALSE,"Reports"}</definedName>
    <definedName name="wrn.Report." localSheetId="38" hidden="1">{"Rep 1",#N/A,FALSE,"Reports";"Rep 2",#N/A,FALSE,"Reports";"Rep 3",#N/A,FALSE,"Reports";"Rep 4",#N/A,FALSE,"Reports"}</definedName>
    <definedName name="wrn.Report." localSheetId="21" hidden="1">{"Rep 1",#N/A,FALSE,"Reports";"Rep 2",#N/A,FALSE,"Reports";"Rep 3",#N/A,FALSE,"Reports";"Rep 4",#N/A,FALSE,"Reports"}</definedName>
    <definedName name="wrn.Report." localSheetId="20" hidden="1">{"Rep 1",#N/A,FALSE,"Reports";"Rep 2",#N/A,FALSE,"Reports";"Rep 3",#N/A,FALSE,"Reports";"Rep 4",#N/A,FALSE,"Reports"}</definedName>
    <definedName name="wrn.Report." localSheetId="29" hidden="1">{"Rep 1",#N/A,FALSE,"Reports";"Rep 2",#N/A,FALSE,"Reports";"Rep 3",#N/A,FALSE,"Reports";"Rep 4",#N/A,FALSE,"Reports"}</definedName>
    <definedName name="wrn.Report." localSheetId="48" hidden="1">{"Rep 1",#N/A,FALSE,"Reports";"Rep 2",#N/A,FALSE,"Reports";"Rep 3",#N/A,FALSE,"Reports";"Rep 4",#N/A,FALSE,"Reports"}</definedName>
    <definedName name="wrn.Report." localSheetId="46" hidden="1">{"Rep 1",#N/A,FALSE,"Reports";"Rep 2",#N/A,FALSE,"Reports";"Rep 3",#N/A,FALSE,"Reports";"Rep 4",#N/A,FALSE,"Reports"}</definedName>
    <definedName name="wrn.Report." localSheetId="47" hidden="1">{"Rep 1",#N/A,FALSE,"Reports";"Rep 2",#N/A,FALSE,"Reports";"Rep 3",#N/A,FALSE,"Reports";"Rep 4",#N/A,FALSE,"Reports"}</definedName>
    <definedName name="wrn.Report." localSheetId="77" hidden="1">{"Rep 1",#N/A,FALSE,"Reports";"Rep 2",#N/A,FALSE,"Reports";"Rep 3",#N/A,FALSE,"Reports";"Rep 4",#N/A,FALSE,"Reports"}</definedName>
    <definedName name="wrn.Report." localSheetId="76" hidden="1">{"Rep 1",#N/A,FALSE,"Reports";"Rep 2",#N/A,FALSE,"Reports";"Rep 3",#N/A,FALSE,"Reports";"Rep 4",#N/A,FALSE,"Reports"}</definedName>
    <definedName name="wrn.Report." localSheetId="75" hidden="1">{"Rep 1",#N/A,FALSE,"Reports";"Rep 2",#N/A,FALSE,"Reports";"Rep 3",#N/A,FALSE,"Reports";"Rep 4",#N/A,FALSE,"Reports"}</definedName>
    <definedName name="wrn.Report." localSheetId="19" hidden="1">{"Rep 1",#N/A,FALSE,"Reports";"Rep 2",#N/A,FALSE,"Reports";"Rep 3",#N/A,FALSE,"Reports";"Rep 4",#N/A,FALSE,"Reports"}</definedName>
    <definedName name="wrn.Report." localSheetId="69" hidden="1">{"Rep 1",#N/A,FALSE,"Reports";"Rep 2",#N/A,FALSE,"Reports";"Rep 3",#N/A,FALSE,"Reports";"Rep 4",#N/A,FALSE,"Reports"}</definedName>
    <definedName name="wrn.Report." localSheetId="70" hidden="1">{"Rep 1",#N/A,FALSE,"Reports";"Rep 2",#N/A,FALSE,"Reports";"Rep 3",#N/A,FALSE,"Reports";"Rep 4",#N/A,FALSE,"Reports"}</definedName>
    <definedName name="wrn.Report." localSheetId="26" hidden="1">{"Rep 1",#N/A,FALSE,"Reports";"Rep 2",#N/A,FALSE,"Reports";"Rep 3",#N/A,FALSE,"Reports";"Rep 4",#N/A,FALSE,"Reports"}</definedName>
    <definedName name="wrn.Report." localSheetId="73" hidden="1">{"Rep 1",#N/A,FALSE,"Reports";"Rep 2",#N/A,FALSE,"Reports";"Rep 3",#N/A,FALSE,"Reports";"Rep 4",#N/A,FALSE,"Reports"}</definedName>
    <definedName name="wrn.Report." localSheetId="74" hidden="1">{"Rep 1",#N/A,FALSE,"Reports";"Rep 2",#N/A,FALSE,"Reports";"Rep 3",#N/A,FALSE,"Reports";"Rep 4",#N/A,FALSE,"Reports"}</definedName>
    <definedName name="wrn.Report." localSheetId="28" hidden="1">{"Rep 1",#N/A,FALSE,"Reports";"Rep 2",#N/A,FALSE,"Reports";"Rep 3",#N/A,FALSE,"Reports";"Rep 4",#N/A,FALSE,"Reports"}</definedName>
    <definedName name="wrn.Report." localSheetId="24" hidden="1">{"Rep 1",#N/A,FALSE,"Reports";"Rep 2",#N/A,FALSE,"Reports";"Rep 3",#N/A,FALSE,"Reports";"Rep 4",#N/A,FALSE,"Reports"}</definedName>
    <definedName name="wrn.Report." localSheetId="66" hidden="1">{"Rep 1",#N/A,FALSE,"Reports";"Rep 2",#N/A,FALSE,"Reports";"Rep 3",#N/A,FALSE,"Reports";"Rep 4",#N/A,FALSE,"Reports"}</definedName>
    <definedName name="wrn.Report." localSheetId="64" hidden="1">{"Rep 1",#N/A,FALSE,"Reports";"Rep 2",#N/A,FALSE,"Reports";"Rep 3",#N/A,FALSE,"Reports";"Rep 4",#N/A,FALSE,"Reports"}</definedName>
    <definedName name="wrn.Report." localSheetId="65" hidden="1">{"Rep 1",#N/A,FALSE,"Reports";"Rep 2",#N/A,FALSE,"Reports";"Rep 3",#N/A,FALSE,"Reports";"Rep 4",#N/A,FALSE,"Reports"}</definedName>
    <definedName name="wrn.Report." localSheetId="27" hidden="1">{"Rep 1",#N/A,FALSE,"Reports";"Rep 2",#N/A,FALSE,"Reports";"Rep 3",#N/A,FALSE,"Reports";"Rep 4",#N/A,FALSE,"Reports"}</definedName>
    <definedName name="wrn.Report." localSheetId="71" hidden="1">{"Rep 1",#N/A,FALSE,"Reports";"Rep 2",#N/A,FALSE,"Reports";"Rep 3",#N/A,FALSE,"Reports";"Rep 4",#N/A,FALSE,"Reports"}</definedName>
    <definedName name="wrn.Report." localSheetId="72" hidden="1">{"Rep 1",#N/A,FALSE,"Reports";"Rep 2",#N/A,FALSE,"Reports";"Rep 3",#N/A,FALSE,"Reports";"Rep 4",#N/A,FALSE,"Reports"}</definedName>
    <definedName name="wrn.Report." hidden="1">{"Rep 1",#N/A,FALSE,"Reports";"Rep 2",#N/A,FALSE,"Reports";"Rep 3",#N/A,FALSE,"Reports";"Rep 4",#N/A,FALSE,"Reports"}</definedName>
    <definedName name="wrn.SALARIOS._.PRESUPUESTO." localSheetId="30" hidden="1">{"SALARIOS",#N/A,FALSE,"Hoja3";"SUELDOS EMPLEADOS",#N/A,FALSE,"Hoja4";"SUELDOS EJECUTIVOS",#N/A,FALSE,"Hoja5"}</definedName>
    <definedName name="wrn.SALARIOS._.PRESUPUESTO." localSheetId="67" hidden="1">{"SALARIOS",#N/A,FALSE,"Hoja3";"SUELDOS EMPLEADOS",#N/A,FALSE,"Hoja4";"SUELDOS EJECUTIVOS",#N/A,FALSE,"Hoja5"}</definedName>
    <definedName name="wrn.SALARIOS._.PRESUPUESTO." localSheetId="68" hidden="1">{"SALARIOS",#N/A,FALSE,"Hoja3";"SUELDOS EMPLEADOS",#N/A,FALSE,"Hoja4";"SUELDOS EJECUTIVOS",#N/A,FALSE,"Hoja5"}</definedName>
    <definedName name="wrn.SALARIOS._.PRESUPUESTO." localSheetId="80" hidden="1">{"SALARIOS",#N/A,FALSE,"Hoja3";"SUELDOS EMPLEADOS",#N/A,FALSE,"Hoja4";"SUELDOS EJECUTIVOS",#N/A,FALSE,"Hoja5"}</definedName>
    <definedName name="wrn.SALARIOS._.PRESUPUESTO." localSheetId="40" hidden="1">{"SALARIOS",#N/A,FALSE,"Hoja3";"SUELDOS EMPLEADOS",#N/A,FALSE,"Hoja4";"SUELDOS EJECUTIVOS",#N/A,FALSE,"Hoja5"}</definedName>
    <definedName name="wrn.SALARIOS._.PRESUPUESTO." localSheetId="36" hidden="1">{"SALARIOS",#N/A,FALSE,"Hoja3";"SUELDOS EMPLEADOS",#N/A,FALSE,"Hoja4";"SUELDOS EJECUTIVOS",#N/A,FALSE,"Hoja5"}</definedName>
    <definedName name="wrn.SALARIOS._.PRESUPUESTO." localSheetId="37" hidden="1">{"SALARIOS",#N/A,FALSE,"Hoja3";"SUELDOS EMPLEADOS",#N/A,FALSE,"Hoja4";"SUELDOS EJECUTIVOS",#N/A,FALSE,"Hoja5"}</definedName>
    <definedName name="wrn.SALARIOS._.PRESUPUESTO." localSheetId="39" hidden="1">{"SALARIOS",#N/A,FALSE,"Hoja3";"SUELDOS EMPLEADOS",#N/A,FALSE,"Hoja4";"SUELDOS EJECUTIVOS",#N/A,FALSE,"Hoja5"}</definedName>
    <definedName name="wrn.SALARIOS._.PRESUPUESTO." localSheetId="35" hidden="1">{"SALARIOS",#N/A,FALSE,"Hoja3";"SUELDOS EMPLEADOS",#N/A,FALSE,"Hoja4";"SUELDOS EJECUTIVOS",#N/A,FALSE,"Hoja5"}</definedName>
    <definedName name="wrn.SALARIOS._.PRESUPUESTO." localSheetId="38" hidden="1">{"SALARIOS",#N/A,FALSE,"Hoja3";"SUELDOS EMPLEADOS",#N/A,FALSE,"Hoja4";"SUELDOS EJECUTIVOS",#N/A,FALSE,"Hoja5"}</definedName>
    <definedName name="wrn.SALARIOS._.PRESUPUESTO." localSheetId="21" hidden="1">{"SALARIOS",#N/A,FALSE,"Hoja3";"SUELDOS EMPLEADOS",#N/A,FALSE,"Hoja4";"SUELDOS EJECUTIVOS",#N/A,FALSE,"Hoja5"}</definedName>
    <definedName name="wrn.SALARIOS._.PRESUPUESTO." localSheetId="20" hidden="1">{"SALARIOS",#N/A,FALSE,"Hoja3";"SUELDOS EMPLEADOS",#N/A,FALSE,"Hoja4";"SUELDOS EJECUTIVOS",#N/A,FALSE,"Hoja5"}</definedName>
    <definedName name="wrn.SALARIOS._.PRESUPUESTO." localSheetId="29" hidden="1">{"SALARIOS",#N/A,FALSE,"Hoja3";"SUELDOS EMPLEADOS",#N/A,FALSE,"Hoja4";"SUELDOS EJECUTIVOS",#N/A,FALSE,"Hoja5"}</definedName>
    <definedName name="wrn.SALARIOS._.PRESUPUESTO." localSheetId="48" hidden="1">{"SALARIOS",#N/A,FALSE,"Hoja3";"SUELDOS EMPLEADOS",#N/A,FALSE,"Hoja4";"SUELDOS EJECUTIVOS",#N/A,FALSE,"Hoja5"}</definedName>
    <definedName name="wrn.SALARIOS._.PRESUPUESTO." localSheetId="46" hidden="1">{"SALARIOS",#N/A,FALSE,"Hoja3";"SUELDOS EMPLEADOS",#N/A,FALSE,"Hoja4";"SUELDOS EJECUTIVOS",#N/A,FALSE,"Hoja5"}</definedName>
    <definedName name="wrn.SALARIOS._.PRESUPUESTO." localSheetId="47" hidden="1">{"SALARIOS",#N/A,FALSE,"Hoja3";"SUELDOS EMPLEADOS",#N/A,FALSE,"Hoja4";"SUELDOS EJECUTIVOS",#N/A,FALSE,"Hoja5"}</definedName>
    <definedName name="wrn.SALARIOS._.PRESUPUESTO." localSheetId="77" hidden="1">{"SALARIOS",#N/A,FALSE,"Hoja3";"SUELDOS EMPLEADOS",#N/A,FALSE,"Hoja4";"SUELDOS EJECUTIVOS",#N/A,FALSE,"Hoja5"}</definedName>
    <definedName name="wrn.SALARIOS._.PRESUPUESTO." localSheetId="76" hidden="1">{"SALARIOS",#N/A,FALSE,"Hoja3";"SUELDOS EMPLEADOS",#N/A,FALSE,"Hoja4";"SUELDOS EJECUTIVOS",#N/A,FALSE,"Hoja5"}</definedName>
    <definedName name="wrn.SALARIOS._.PRESUPUESTO." localSheetId="75" hidden="1">{"SALARIOS",#N/A,FALSE,"Hoja3";"SUELDOS EMPLEADOS",#N/A,FALSE,"Hoja4";"SUELDOS EJECUTIVOS",#N/A,FALSE,"Hoja5"}</definedName>
    <definedName name="wrn.SALARIOS._.PRESUPUESTO." localSheetId="19" hidden="1">{"SALARIOS",#N/A,FALSE,"Hoja3";"SUELDOS EMPLEADOS",#N/A,FALSE,"Hoja4";"SUELDOS EJECUTIVOS",#N/A,FALSE,"Hoja5"}</definedName>
    <definedName name="wrn.SALARIOS._.PRESUPUESTO." localSheetId="69" hidden="1">{"SALARIOS",#N/A,FALSE,"Hoja3";"SUELDOS EMPLEADOS",#N/A,FALSE,"Hoja4";"SUELDOS EJECUTIVOS",#N/A,FALSE,"Hoja5"}</definedName>
    <definedName name="wrn.SALARIOS._.PRESUPUESTO." localSheetId="70" hidden="1">{"SALARIOS",#N/A,FALSE,"Hoja3";"SUELDOS EMPLEADOS",#N/A,FALSE,"Hoja4";"SUELDOS EJECUTIVOS",#N/A,FALSE,"Hoja5"}</definedName>
    <definedName name="wrn.SALARIOS._.PRESUPUESTO." localSheetId="26" hidden="1">{"SALARIOS",#N/A,FALSE,"Hoja3";"SUELDOS EMPLEADOS",#N/A,FALSE,"Hoja4";"SUELDOS EJECUTIVOS",#N/A,FALSE,"Hoja5"}</definedName>
    <definedName name="wrn.SALARIOS._.PRESUPUESTO." localSheetId="73" hidden="1">{"SALARIOS",#N/A,FALSE,"Hoja3";"SUELDOS EMPLEADOS",#N/A,FALSE,"Hoja4";"SUELDOS EJECUTIVOS",#N/A,FALSE,"Hoja5"}</definedName>
    <definedName name="wrn.SALARIOS._.PRESUPUESTO." localSheetId="74" hidden="1">{"SALARIOS",#N/A,FALSE,"Hoja3";"SUELDOS EMPLEADOS",#N/A,FALSE,"Hoja4";"SUELDOS EJECUTIVOS",#N/A,FALSE,"Hoja5"}</definedName>
    <definedName name="wrn.SALARIOS._.PRESUPUESTO." localSheetId="28" hidden="1">{"SALARIOS",#N/A,FALSE,"Hoja3";"SUELDOS EMPLEADOS",#N/A,FALSE,"Hoja4";"SUELDOS EJECUTIVOS",#N/A,FALSE,"Hoja5"}</definedName>
    <definedName name="wrn.SALARIOS._.PRESUPUESTO." localSheetId="24" hidden="1">{"SALARIOS",#N/A,FALSE,"Hoja3";"SUELDOS EMPLEADOS",#N/A,FALSE,"Hoja4";"SUELDOS EJECUTIVOS",#N/A,FALSE,"Hoja5"}</definedName>
    <definedName name="wrn.SALARIOS._.PRESUPUESTO." localSheetId="66" hidden="1">{"SALARIOS",#N/A,FALSE,"Hoja3";"SUELDOS EMPLEADOS",#N/A,FALSE,"Hoja4";"SUELDOS EJECUTIVOS",#N/A,FALSE,"Hoja5"}</definedName>
    <definedName name="wrn.SALARIOS._.PRESUPUESTO." localSheetId="64" hidden="1">{"SALARIOS",#N/A,FALSE,"Hoja3";"SUELDOS EMPLEADOS",#N/A,FALSE,"Hoja4";"SUELDOS EJECUTIVOS",#N/A,FALSE,"Hoja5"}</definedName>
    <definedName name="wrn.SALARIOS._.PRESUPUESTO." localSheetId="65" hidden="1">{"SALARIOS",#N/A,FALSE,"Hoja3";"SUELDOS EMPLEADOS",#N/A,FALSE,"Hoja4";"SUELDOS EJECUTIVOS",#N/A,FALSE,"Hoja5"}</definedName>
    <definedName name="wrn.SALARIOS._.PRESUPUESTO." localSheetId="27" hidden="1">{"SALARIOS",#N/A,FALSE,"Hoja3";"SUELDOS EMPLEADOS",#N/A,FALSE,"Hoja4";"SUELDOS EJECUTIVOS",#N/A,FALSE,"Hoja5"}</definedName>
    <definedName name="wrn.SALARIOS._.PRESUPUESTO." localSheetId="71" hidden="1">{"SALARIOS",#N/A,FALSE,"Hoja3";"SUELDOS EMPLEADOS",#N/A,FALSE,"Hoja4";"SUELDOS EJECUTIVOS",#N/A,FALSE,"Hoja5"}</definedName>
    <definedName name="wrn.SALARIOS._.PRESUPUESTO." localSheetId="72" hidden="1">{"SALARIOS",#N/A,FALSE,"Hoja3";"SUELDOS EMPLEADOS",#N/A,FALSE,"Hoja4";"SUELDOS EJECUTIVOS",#N/A,FALSE,"Hoja5"}</definedName>
    <definedName name="wrn.SALARIOS._.PRESUPUESTO." hidden="1">{"SALARIOS",#N/A,FALSE,"Hoja3";"SUELDOS EMPLEADOS",#N/A,FALSE,"Hoja4";"SUELDOS EJECUTIVOS",#N/A,FALSE,"Hoja5"}</definedName>
    <definedName name="wrn.Summary." localSheetId="30"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67"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68"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80"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40"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36"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37"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39"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35"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38"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21"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20"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29"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48"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46"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47"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77"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76"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75"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19"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69"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70"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26"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73"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74"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28"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24"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66"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64"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65"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27"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71"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localSheetId="72"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wrn.Summary."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XREF_COLUMN_1" hidden="1">#REF!</definedName>
    <definedName name="XREF_COLUMN_2" localSheetId="80" hidden="1">#REF!</definedName>
    <definedName name="XREF_COLUMN_2" localSheetId="36" hidden="1">#REF!</definedName>
    <definedName name="XREF_COLUMN_2" localSheetId="35" hidden="1">#REF!</definedName>
    <definedName name="XREF_COLUMN_2" localSheetId="38" hidden="1">#REF!</definedName>
    <definedName name="XREF_COLUMN_2" localSheetId="21" hidden="1">#REF!</definedName>
    <definedName name="XREF_COLUMN_2" localSheetId="20" hidden="1">#REF!</definedName>
    <definedName name="XREF_COLUMN_2" localSheetId="48" hidden="1">#REF!</definedName>
    <definedName name="XREF_COLUMN_2" localSheetId="46" hidden="1">#REF!</definedName>
    <definedName name="XREF_COLUMN_2" localSheetId="47" hidden="1">#REF!</definedName>
    <definedName name="XREF_COLUMN_2" localSheetId="19" hidden="1">#REF!</definedName>
    <definedName name="XREF_COLUMN_2" localSheetId="69" hidden="1">#REF!</definedName>
    <definedName name="XREF_COLUMN_2" localSheetId="70" hidden="1">#REF!</definedName>
    <definedName name="XREF_COLUMN_2" localSheetId="65" hidden="1">#REF!</definedName>
    <definedName name="XREF_COLUMN_2" hidden="1">#REF!</definedName>
    <definedName name="XREF_COLUMN_3" localSheetId="80" hidden="1">#REF!</definedName>
    <definedName name="XREF_COLUMN_3" localSheetId="36" hidden="1">#REF!</definedName>
    <definedName name="XREF_COLUMN_3" localSheetId="35" hidden="1">#REF!</definedName>
    <definedName name="XREF_COLUMN_3" localSheetId="38" hidden="1">#REF!</definedName>
    <definedName name="XREF_COLUMN_3" localSheetId="21" hidden="1">#REF!</definedName>
    <definedName name="XREF_COLUMN_3" localSheetId="20" hidden="1">#REF!</definedName>
    <definedName name="XREF_COLUMN_3" localSheetId="48" hidden="1">#REF!</definedName>
    <definedName name="XREF_COLUMN_3" localSheetId="46" hidden="1">#REF!</definedName>
    <definedName name="XREF_COLUMN_3" localSheetId="47" hidden="1">#REF!</definedName>
    <definedName name="XREF_COLUMN_3" localSheetId="19" hidden="1">#REF!</definedName>
    <definedName name="XREF_COLUMN_3" localSheetId="69" hidden="1">#REF!</definedName>
    <definedName name="XREF_COLUMN_3" localSheetId="70" hidden="1">#REF!</definedName>
    <definedName name="XREF_COLUMN_3" localSheetId="65" hidden="1">#REF!</definedName>
    <definedName name="XREF_COLUMN_3" hidden="1">#REF!</definedName>
    <definedName name="XREF_COLUMN_4" localSheetId="65" hidden="1">#REF!</definedName>
    <definedName name="XREF_COLUMN_4" hidden="1">#REF!</definedName>
    <definedName name="XRefActiveRow" localSheetId="65" hidden="1">#REF!</definedName>
    <definedName name="XRefActiveRow" hidden="1">#REF!</definedName>
    <definedName name="XRefColumnsCount" hidden="1">4</definedName>
    <definedName name="XRefCopy1" localSheetId="80" hidden="1">#REF!</definedName>
    <definedName name="XRefCopy1" localSheetId="36" hidden="1">#REF!</definedName>
    <definedName name="XRefCopy1" localSheetId="35" hidden="1">#REF!</definedName>
    <definedName name="XRefCopy1" localSheetId="38" hidden="1">#REF!</definedName>
    <definedName name="XRefCopy1" localSheetId="21" hidden="1">#REF!</definedName>
    <definedName name="XRefCopy1" localSheetId="20" hidden="1">#REF!</definedName>
    <definedName name="XRefCopy1" localSheetId="48" hidden="1">#REF!</definedName>
    <definedName name="XRefCopy1" localSheetId="46" hidden="1">#REF!</definedName>
    <definedName name="XRefCopy1" localSheetId="47" hidden="1">#REF!</definedName>
    <definedName name="XRefCopy1" localSheetId="19" hidden="1">#REF!</definedName>
    <definedName name="XRefCopy1" localSheetId="69" hidden="1">#REF!</definedName>
    <definedName name="XRefCopy1" localSheetId="70" hidden="1">#REF!</definedName>
    <definedName name="XRefCopy1" localSheetId="65" hidden="1">#REF!</definedName>
    <definedName name="XRefCopy1" hidden="1">#REF!</definedName>
    <definedName name="XRefCopy1Row" localSheetId="80" hidden="1">#REF!</definedName>
    <definedName name="XRefCopy1Row" localSheetId="36" hidden="1">#REF!</definedName>
    <definedName name="XRefCopy1Row" localSheetId="35" hidden="1">#REF!</definedName>
    <definedName name="XRefCopy1Row" localSheetId="38" hidden="1">#REF!</definedName>
    <definedName name="XRefCopy1Row" localSheetId="21" hidden="1">#REF!</definedName>
    <definedName name="XRefCopy1Row" localSheetId="20" hidden="1">#REF!</definedName>
    <definedName name="XRefCopy1Row" localSheetId="48" hidden="1">#REF!</definedName>
    <definedName name="XRefCopy1Row" localSheetId="46" hidden="1">#REF!</definedName>
    <definedName name="XRefCopy1Row" localSheetId="47" hidden="1">#REF!</definedName>
    <definedName name="XRefCopy1Row" localSheetId="19" hidden="1">#REF!</definedName>
    <definedName name="XRefCopy1Row" localSheetId="69" hidden="1">#REF!</definedName>
    <definedName name="XRefCopy1Row" localSheetId="70" hidden="1">#REF!</definedName>
    <definedName name="XRefCopy1Row" localSheetId="65" hidden="1">#REF!</definedName>
    <definedName name="XRefCopy1Row" hidden="1">#REF!</definedName>
    <definedName name="XRefCopy2" localSheetId="80" hidden="1">#REF!</definedName>
    <definedName name="XRefCopy2" localSheetId="36" hidden="1">#REF!</definedName>
    <definedName name="XRefCopy2" localSheetId="35" hidden="1">#REF!</definedName>
    <definedName name="XRefCopy2" localSheetId="38" hidden="1">#REF!</definedName>
    <definedName name="XRefCopy2" localSheetId="21" hidden="1">#REF!</definedName>
    <definedName name="XRefCopy2" localSheetId="20" hidden="1">#REF!</definedName>
    <definedName name="XRefCopy2" localSheetId="48" hidden="1">#REF!</definedName>
    <definedName name="XRefCopy2" localSheetId="46" hidden="1">#REF!</definedName>
    <definedName name="XRefCopy2" localSheetId="47" hidden="1">#REF!</definedName>
    <definedName name="XRefCopy2" localSheetId="19" hidden="1">#REF!</definedName>
    <definedName name="XRefCopy2" localSheetId="69" hidden="1">#REF!</definedName>
    <definedName name="XRefCopy2" localSheetId="70" hidden="1">#REF!</definedName>
    <definedName name="XRefCopy2" localSheetId="65" hidden="1">#REF!</definedName>
    <definedName name="XRefCopy2" hidden="1">#REF!</definedName>
    <definedName name="XRefCopy2Row" localSheetId="80" hidden="1">#REF!</definedName>
    <definedName name="XRefCopy2Row" localSheetId="36" hidden="1">#REF!</definedName>
    <definedName name="XRefCopy2Row" localSheetId="35" hidden="1">#REF!</definedName>
    <definedName name="XRefCopy2Row" localSheetId="38" hidden="1">#REF!</definedName>
    <definedName name="XRefCopy2Row" localSheetId="21" hidden="1">#REF!</definedName>
    <definedName name="XRefCopy2Row" localSheetId="20" hidden="1">#REF!</definedName>
    <definedName name="XRefCopy2Row" localSheetId="48" hidden="1">#REF!</definedName>
    <definedName name="XRefCopy2Row" localSheetId="46" hidden="1">#REF!</definedName>
    <definedName name="XRefCopy2Row" localSheetId="47" hidden="1">#REF!</definedName>
    <definedName name="XRefCopy2Row" localSheetId="19" hidden="1">#REF!</definedName>
    <definedName name="XRefCopy2Row" localSheetId="69" hidden="1">#REF!</definedName>
    <definedName name="XRefCopy2Row" localSheetId="70" hidden="1">#REF!</definedName>
    <definedName name="XRefCopy2Row" localSheetId="65" hidden="1">#REF!</definedName>
    <definedName name="XRefCopy2Row" hidden="1">#REF!</definedName>
    <definedName name="XRefCopy3" localSheetId="30" hidden="1">#REF!</definedName>
    <definedName name="XRefCopy3" localSheetId="67" hidden="1">#REF!</definedName>
    <definedName name="XRefCopy3" localSheetId="68" hidden="1">#REF!</definedName>
    <definedName name="XRefCopy3" localSheetId="80" hidden="1">#REF!</definedName>
    <definedName name="XRefCopy3" localSheetId="40" hidden="1">#REF!</definedName>
    <definedName name="XRefCopy3" localSheetId="36" hidden="1">#REF!</definedName>
    <definedName name="XRefCopy3" localSheetId="37" hidden="1">#REF!</definedName>
    <definedName name="XRefCopy3" localSheetId="39" hidden="1">#REF!</definedName>
    <definedName name="XRefCopy3" localSheetId="35" hidden="1">#REF!</definedName>
    <definedName name="XRefCopy3" localSheetId="38" hidden="1">#REF!</definedName>
    <definedName name="XRefCopy3" localSheetId="21" hidden="1">#REF!</definedName>
    <definedName name="XRefCopy3" localSheetId="20" hidden="1">#REF!</definedName>
    <definedName name="XRefCopy3" localSheetId="29" hidden="1">#REF!</definedName>
    <definedName name="XRefCopy3" localSheetId="48" hidden="1">#REF!</definedName>
    <definedName name="XRefCopy3" localSheetId="46" hidden="1">#REF!</definedName>
    <definedName name="XRefCopy3" localSheetId="47" hidden="1">#REF!</definedName>
    <definedName name="XRefCopy3" localSheetId="77" hidden="1">#REF!</definedName>
    <definedName name="XRefCopy3" localSheetId="76" hidden="1">#REF!</definedName>
    <definedName name="XRefCopy3" localSheetId="75" hidden="1">#REF!</definedName>
    <definedName name="XRefCopy3" localSheetId="19" hidden="1">#REF!</definedName>
    <definedName name="XRefCopy3" localSheetId="69" hidden="1">#REF!</definedName>
    <definedName name="XRefCopy3" localSheetId="70" hidden="1">#REF!</definedName>
    <definedName name="XRefCopy3" localSheetId="26" hidden="1">#REF!</definedName>
    <definedName name="XRefCopy3" localSheetId="73" hidden="1">#REF!</definedName>
    <definedName name="XRefCopy3" localSheetId="74" hidden="1">#REF!</definedName>
    <definedName name="XRefCopy3" localSheetId="28" hidden="1">#REF!</definedName>
    <definedName name="XRefCopy3" localSheetId="24" hidden="1">#REF!</definedName>
    <definedName name="XRefCopy3" localSheetId="66" hidden="1">#REF!</definedName>
    <definedName name="XRefCopy3" localSheetId="64" hidden="1">#REF!</definedName>
    <definedName name="XRefCopy3" localSheetId="65" hidden="1">#REF!</definedName>
    <definedName name="XRefCopy3" localSheetId="27" hidden="1">#REF!</definedName>
    <definedName name="XRefCopy3" localSheetId="71" hidden="1">#REF!</definedName>
    <definedName name="XRefCopy3" localSheetId="72" hidden="1">#REF!</definedName>
    <definedName name="XRefCopy3" hidden="1">#REF!</definedName>
    <definedName name="XRefCopy3Row" localSheetId="30" hidden="1">#REF!</definedName>
    <definedName name="XRefCopy3Row" localSheetId="67" hidden="1">#REF!</definedName>
    <definedName name="XRefCopy3Row" localSheetId="68" hidden="1">#REF!</definedName>
    <definedName name="XRefCopy3Row" localSheetId="80" hidden="1">#REF!</definedName>
    <definedName name="XRefCopy3Row" localSheetId="40" hidden="1">#REF!</definedName>
    <definedName name="XRefCopy3Row" localSheetId="36" hidden="1">#REF!</definedName>
    <definedName name="XRefCopy3Row" localSheetId="37" hidden="1">#REF!</definedName>
    <definedName name="XRefCopy3Row" localSheetId="39" hidden="1">#REF!</definedName>
    <definedName name="XRefCopy3Row" localSheetId="35" hidden="1">#REF!</definedName>
    <definedName name="XRefCopy3Row" localSheetId="38" hidden="1">#REF!</definedName>
    <definedName name="XRefCopy3Row" localSheetId="21" hidden="1">#REF!</definedName>
    <definedName name="XRefCopy3Row" localSheetId="20" hidden="1">#REF!</definedName>
    <definedName name="XRefCopy3Row" localSheetId="29" hidden="1">#REF!</definedName>
    <definedName name="XRefCopy3Row" localSheetId="48" hidden="1">#REF!</definedName>
    <definedName name="XRefCopy3Row" localSheetId="46" hidden="1">#REF!</definedName>
    <definedName name="XRefCopy3Row" localSheetId="47" hidden="1">#REF!</definedName>
    <definedName name="XRefCopy3Row" localSheetId="77" hidden="1">#REF!</definedName>
    <definedName name="XRefCopy3Row" localSheetId="76" hidden="1">#REF!</definedName>
    <definedName name="XRefCopy3Row" localSheetId="75" hidden="1">#REF!</definedName>
    <definedName name="XRefCopy3Row" localSheetId="19" hidden="1">#REF!</definedName>
    <definedName name="XRefCopy3Row" localSheetId="69" hidden="1">#REF!</definedName>
    <definedName name="XRefCopy3Row" localSheetId="70" hidden="1">#REF!</definedName>
    <definedName name="XRefCopy3Row" localSheetId="26" hidden="1">#REF!</definedName>
    <definedName name="XRefCopy3Row" localSheetId="73" hidden="1">#REF!</definedName>
    <definedName name="XRefCopy3Row" localSheetId="74" hidden="1">#REF!</definedName>
    <definedName name="XRefCopy3Row" localSheetId="28" hidden="1">#REF!</definedName>
    <definedName name="XRefCopy3Row" localSheetId="24" hidden="1">#REF!</definedName>
    <definedName name="XRefCopy3Row" localSheetId="66" hidden="1">#REF!</definedName>
    <definedName name="XRefCopy3Row" localSheetId="64" hidden="1">#REF!</definedName>
    <definedName name="XRefCopy3Row" localSheetId="65" hidden="1">#REF!</definedName>
    <definedName name="XRefCopy3Row" localSheetId="27" hidden="1">#REF!</definedName>
    <definedName name="XRefCopy3Row" localSheetId="71" hidden="1">#REF!</definedName>
    <definedName name="XRefCopy3Row" localSheetId="72" hidden="1">#REF!</definedName>
    <definedName name="XRefCopy3Row" hidden="1">#REF!</definedName>
    <definedName name="XRefCopy4Row" localSheetId="30" hidden="1">#REF!</definedName>
    <definedName name="XRefCopy4Row" localSheetId="67" hidden="1">#REF!</definedName>
    <definedName name="XRefCopy4Row" localSheetId="68" hidden="1">#REF!</definedName>
    <definedName name="XRefCopy4Row" localSheetId="80" hidden="1">#REF!</definedName>
    <definedName name="XRefCopy4Row" localSheetId="40" hidden="1">#REF!</definedName>
    <definedName name="XRefCopy4Row" localSheetId="36" hidden="1">#REF!</definedName>
    <definedName name="XRefCopy4Row" localSheetId="37" hidden="1">#REF!</definedName>
    <definedName name="XRefCopy4Row" localSheetId="39" hidden="1">#REF!</definedName>
    <definedName name="XRefCopy4Row" localSheetId="35" hidden="1">#REF!</definedName>
    <definedName name="XRefCopy4Row" localSheetId="38" hidden="1">#REF!</definedName>
    <definedName name="XRefCopy4Row" localSheetId="21" hidden="1">#REF!</definedName>
    <definedName name="XRefCopy4Row" localSheetId="20" hidden="1">#REF!</definedName>
    <definedName name="XRefCopy4Row" localSheetId="29" hidden="1">#REF!</definedName>
    <definedName name="XRefCopy4Row" localSheetId="48" hidden="1">#REF!</definedName>
    <definedName name="XRefCopy4Row" localSheetId="46" hidden="1">#REF!</definedName>
    <definedName name="XRefCopy4Row" localSheetId="47" hidden="1">#REF!</definedName>
    <definedName name="XRefCopy4Row" localSheetId="77" hidden="1">#REF!</definedName>
    <definedName name="XRefCopy4Row" localSheetId="76" hidden="1">#REF!</definedName>
    <definedName name="XRefCopy4Row" localSheetId="75" hidden="1">#REF!</definedName>
    <definedName name="XRefCopy4Row" localSheetId="19" hidden="1">#REF!</definedName>
    <definedName name="XRefCopy4Row" localSheetId="69" hidden="1">#REF!</definedName>
    <definedName name="XRefCopy4Row" localSheetId="70" hidden="1">#REF!</definedName>
    <definedName name="XRefCopy4Row" localSheetId="26" hidden="1">#REF!</definedName>
    <definedName name="XRefCopy4Row" localSheetId="73" hidden="1">#REF!</definedName>
    <definedName name="XRefCopy4Row" localSheetId="74" hidden="1">#REF!</definedName>
    <definedName name="XRefCopy4Row" localSheetId="28" hidden="1">#REF!</definedName>
    <definedName name="XRefCopy4Row" localSheetId="24" hidden="1">#REF!</definedName>
    <definedName name="XRefCopy4Row" localSheetId="66" hidden="1">#REF!</definedName>
    <definedName name="XRefCopy4Row" localSheetId="64" hidden="1">#REF!</definedName>
    <definedName name="XRefCopy4Row" localSheetId="65" hidden="1">#REF!</definedName>
    <definedName name="XRefCopy4Row" localSheetId="27" hidden="1">#REF!</definedName>
    <definedName name="XRefCopy4Row" localSheetId="71" hidden="1">#REF!</definedName>
    <definedName name="XRefCopy4Row" localSheetId="72" hidden="1">#REF!</definedName>
    <definedName name="XRefCopy4Row" hidden="1">#REF!</definedName>
    <definedName name="XRefCopy5" localSheetId="65" hidden="1">#REF!</definedName>
    <definedName name="XRefCopy5" hidden="1">#REF!</definedName>
    <definedName name="XRefCopy5Row" localSheetId="30" hidden="1">#REF!</definedName>
    <definedName name="XRefCopy5Row" localSheetId="67" hidden="1">#REF!</definedName>
    <definedName name="XRefCopy5Row" localSheetId="68" hidden="1">#REF!</definedName>
    <definedName name="XRefCopy5Row" localSheetId="80" hidden="1">#REF!</definedName>
    <definedName name="XRefCopy5Row" localSheetId="40" hidden="1">#REF!</definedName>
    <definedName name="XRefCopy5Row" localSheetId="36" hidden="1">#REF!</definedName>
    <definedName name="XRefCopy5Row" localSheetId="37" hidden="1">#REF!</definedName>
    <definedName name="XRefCopy5Row" localSheetId="39" hidden="1">#REF!</definedName>
    <definedName name="XRefCopy5Row" localSheetId="35" hidden="1">#REF!</definedName>
    <definedName name="XRefCopy5Row" localSheetId="38" hidden="1">#REF!</definedName>
    <definedName name="XRefCopy5Row" localSheetId="21" hidden="1">#REF!</definedName>
    <definedName name="XRefCopy5Row" localSheetId="20" hidden="1">#REF!</definedName>
    <definedName name="XRefCopy5Row" localSheetId="29" hidden="1">#REF!</definedName>
    <definedName name="XRefCopy5Row" localSheetId="48" hidden="1">#REF!</definedName>
    <definedName name="XRefCopy5Row" localSheetId="46" hidden="1">#REF!</definedName>
    <definedName name="XRefCopy5Row" localSheetId="47" hidden="1">#REF!</definedName>
    <definedName name="XRefCopy5Row" localSheetId="77" hidden="1">#REF!</definedName>
    <definedName name="XRefCopy5Row" localSheetId="76" hidden="1">#REF!</definedName>
    <definedName name="XRefCopy5Row" localSheetId="75" hidden="1">#REF!</definedName>
    <definedName name="XRefCopy5Row" localSheetId="19" hidden="1">#REF!</definedName>
    <definedName name="XRefCopy5Row" localSheetId="69" hidden="1">#REF!</definedName>
    <definedName name="XRefCopy5Row" localSheetId="70" hidden="1">#REF!</definedName>
    <definedName name="XRefCopy5Row" localSheetId="26" hidden="1">#REF!</definedName>
    <definedName name="XRefCopy5Row" localSheetId="73" hidden="1">#REF!</definedName>
    <definedName name="XRefCopy5Row" localSheetId="74" hidden="1">#REF!</definedName>
    <definedName name="XRefCopy5Row" localSheetId="28" hidden="1">#REF!</definedName>
    <definedName name="XRefCopy5Row" localSheetId="24" hidden="1">#REF!</definedName>
    <definedName name="XRefCopy5Row" localSheetId="66" hidden="1">#REF!</definedName>
    <definedName name="XRefCopy5Row" localSheetId="64" hidden="1">#REF!</definedName>
    <definedName name="XRefCopy5Row" localSheetId="65" hidden="1">#REF!</definedName>
    <definedName name="XRefCopy5Row" localSheetId="27" hidden="1">#REF!</definedName>
    <definedName name="XRefCopy5Row" localSheetId="71" hidden="1">#REF!</definedName>
    <definedName name="XRefCopy5Row" localSheetId="72" hidden="1">#REF!</definedName>
    <definedName name="XRefCopy5Row" hidden="1">#REF!</definedName>
    <definedName name="XRefCopyRangeCount" hidden="1">5</definedName>
    <definedName name="XRefPaste1" localSheetId="30" hidden="1">#REF!</definedName>
    <definedName name="XRefPaste1" localSheetId="67" hidden="1">#REF!</definedName>
    <definedName name="XRefPaste1" localSheetId="68" hidden="1">#REF!</definedName>
    <definedName name="XRefPaste1" localSheetId="80" hidden="1">#REF!</definedName>
    <definedName name="XRefPaste1" localSheetId="40" hidden="1">#REF!</definedName>
    <definedName name="XRefPaste1" localSheetId="36" hidden="1">#REF!</definedName>
    <definedName name="XRefPaste1" localSheetId="37" hidden="1">#REF!</definedName>
    <definedName name="XRefPaste1" localSheetId="39" hidden="1">#REF!</definedName>
    <definedName name="XRefPaste1" localSheetId="35" hidden="1">#REF!</definedName>
    <definedName name="XRefPaste1" localSheetId="38" hidden="1">#REF!</definedName>
    <definedName name="XRefPaste1" localSheetId="21" hidden="1">#REF!</definedName>
    <definedName name="XRefPaste1" localSheetId="20" hidden="1">#REF!</definedName>
    <definedName name="XRefPaste1" localSheetId="29" hidden="1">#REF!</definedName>
    <definedName name="XRefPaste1" localSheetId="48" hidden="1">#REF!</definedName>
    <definedName name="XRefPaste1" localSheetId="46" hidden="1">#REF!</definedName>
    <definedName name="XRefPaste1" localSheetId="47" hidden="1">#REF!</definedName>
    <definedName name="XRefPaste1" localSheetId="77" hidden="1">#REF!</definedName>
    <definedName name="XRefPaste1" localSheetId="76" hidden="1">#REF!</definedName>
    <definedName name="XRefPaste1" localSheetId="75" hidden="1">#REF!</definedName>
    <definedName name="XRefPaste1" localSheetId="19" hidden="1">#REF!</definedName>
    <definedName name="XRefPaste1" localSheetId="69" hidden="1">#REF!</definedName>
    <definedName name="XRefPaste1" localSheetId="70" hidden="1">#REF!</definedName>
    <definedName name="XRefPaste1" localSheetId="26" hidden="1">#REF!</definedName>
    <definedName name="XRefPaste1" localSheetId="73" hidden="1">#REF!</definedName>
    <definedName name="XRefPaste1" localSheetId="74" hidden="1">#REF!</definedName>
    <definedName name="XRefPaste1" localSheetId="28" hidden="1">#REF!</definedName>
    <definedName name="XRefPaste1" localSheetId="24" hidden="1">#REF!</definedName>
    <definedName name="XRefPaste1" localSheetId="66" hidden="1">#REF!</definedName>
    <definedName name="XRefPaste1" localSheetId="64" hidden="1">#REF!</definedName>
    <definedName name="XRefPaste1" localSheetId="65" hidden="1">#REF!</definedName>
    <definedName name="XRefPaste1" localSheetId="27" hidden="1">#REF!</definedName>
    <definedName name="XRefPaste1" localSheetId="71" hidden="1">#REF!</definedName>
    <definedName name="XRefPaste1" localSheetId="72" hidden="1">#REF!</definedName>
    <definedName name="XRefPaste1" hidden="1">#REF!</definedName>
    <definedName name="XRefPaste1Row" localSheetId="30" hidden="1">#REF!</definedName>
    <definedName name="XRefPaste1Row" localSheetId="67" hidden="1">#REF!</definedName>
    <definedName name="XRefPaste1Row" localSheetId="68" hidden="1">#REF!</definedName>
    <definedName name="XRefPaste1Row" localSheetId="80" hidden="1">#REF!</definedName>
    <definedName name="XRefPaste1Row" localSheetId="40" hidden="1">#REF!</definedName>
    <definedName name="XRefPaste1Row" localSheetId="36" hidden="1">#REF!</definedName>
    <definedName name="XRefPaste1Row" localSheetId="37" hidden="1">#REF!</definedName>
    <definedName name="XRefPaste1Row" localSheetId="39" hidden="1">#REF!</definedName>
    <definedName name="XRefPaste1Row" localSheetId="35" hidden="1">#REF!</definedName>
    <definedName name="XRefPaste1Row" localSheetId="38" hidden="1">#REF!</definedName>
    <definedName name="XRefPaste1Row" localSheetId="21" hidden="1">#REF!</definedName>
    <definedName name="XRefPaste1Row" localSheetId="20" hidden="1">#REF!</definedName>
    <definedName name="XRefPaste1Row" localSheetId="29" hidden="1">#REF!</definedName>
    <definedName name="XRefPaste1Row" localSheetId="48" hidden="1">#REF!</definedName>
    <definedName name="XRefPaste1Row" localSheetId="46" hidden="1">#REF!</definedName>
    <definedName name="XRefPaste1Row" localSheetId="47" hidden="1">#REF!</definedName>
    <definedName name="XRefPaste1Row" localSheetId="77" hidden="1">#REF!</definedName>
    <definedName name="XRefPaste1Row" localSheetId="76" hidden="1">#REF!</definedName>
    <definedName name="XRefPaste1Row" localSheetId="75" hidden="1">#REF!</definedName>
    <definedName name="XRefPaste1Row" localSheetId="19" hidden="1">#REF!</definedName>
    <definedName name="XRefPaste1Row" localSheetId="69" hidden="1">#REF!</definedName>
    <definedName name="XRefPaste1Row" localSheetId="70" hidden="1">#REF!</definedName>
    <definedName name="XRefPaste1Row" localSheetId="26" hidden="1">#REF!</definedName>
    <definedName name="XRefPaste1Row" localSheetId="73" hidden="1">#REF!</definedName>
    <definedName name="XRefPaste1Row" localSheetId="74" hidden="1">#REF!</definedName>
    <definedName name="XRefPaste1Row" localSheetId="28" hidden="1">#REF!</definedName>
    <definedName name="XRefPaste1Row" localSheetId="24" hidden="1">#REF!</definedName>
    <definedName name="XRefPaste1Row" localSheetId="66" hidden="1">#REF!</definedName>
    <definedName name="XRefPaste1Row" localSheetId="64" hidden="1">#REF!</definedName>
    <definedName name="XRefPaste1Row" localSheetId="65" hidden="1">#REF!</definedName>
    <definedName name="XRefPaste1Row" localSheetId="27" hidden="1">#REF!</definedName>
    <definedName name="XRefPaste1Row" localSheetId="71" hidden="1">#REF!</definedName>
    <definedName name="XRefPaste1Row" localSheetId="72" hidden="1">#REF!</definedName>
    <definedName name="XRefPaste1Row" hidden="1">#REF!</definedName>
    <definedName name="XRefPasteRangeCount" hidden="1">1</definedName>
    <definedName name="xx" localSheetId="30" hidden="1">{#N/A,#N/A,FALSE,"Aging Summary";#N/A,#N/A,FALSE,"Ratio Analysis";#N/A,#N/A,FALSE,"Test 120 Day Accts";#N/A,#N/A,FALSE,"Tickmarks"}</definedName>
    <definedName name="xx" localSheetId="67" hidden="1">{#N/A,#N/A,FALSE,"Aging Summary";#N/A,#N/A,FALSE,"Ratio Analysis";#N/A,#N/A,FALSE,"Test 120 Day Accts";#N/A,#N/A,FALSE,"Tickmarks"}</definedName>
    <definedName name="xx" localSheetId="68" hidden="1">{#N/A,#N/A,FALSE,"Aging Summary";#N/A,#N/A,FALSE,"Ratio Analysis";#N/A,#N/A,FALSE,"Test 120 Day Accts";#N/A,#N/A,FALSE,"Tickmarks"}</definedName>
    <definedName name="xx" localSheetId="80" hidden="1">{#N/A,#N/A,FALSE,"Aging Summary";#N/A,#N/A,FALSE,"Ratio Analysis";#N/A,#N/A,FALSE,"Test 120 Day Accts";#N/A,#N/A,FALSE,"Tickmarks"}</definedName>
    <definedName name="xx" localSheetId="40" hidden="1">{#N/A,#N/A,FALSE,"Aging Summary";#N/A,#N/A,FALSE,"Ratio Analysis";#N/A,#N/A,FALSE,"Test 120 Day Accts";#N/A,#N/A,FALSE,"Tickmarks"}</definedName>
    <definedName name="xx" localSheetId="36" hidden="1">{#N/A,#N/A,FALSE,"Aging Summary";#N/A,#N/A,FALSE,"Ratio Analysis";#N/A,#N/A,FALSE,"Test 120 Day Accts";#N/A,#N/A,FALSE,"Tickmarks"}</definedName>
    <definedName name="xx" localSheetId="37" hidden="1">{#N/A,#N/A,FALSE,"Aging Summary";#N/A,#N/A,FALSE,"Ratio Analysis";#N/A,#N/A,FALSE,"Test 120 Day Accts";#N/A,#N/A,FALSE,"Tickmarks"}</definedName>
    <definedName name="xx" localSheetId="39" hidden="1">{#N/A,#N/A,FALSE,"Aging Summary";#N/A,#N/A,FALSE,"Ratio Analysis";#N/A,#N/A,FALSE,"Test 120 Day Accts";#N/A,#N/A,FALSE,"Tickmarks"}</definedName>
    <definedName name="xx" localSheetId="35" hidden="1">{#N/A,#N/A,FALSE,"Aging Summary";#N/A,#N/A,FALSE,"Ratio Analysis";#N/A,#N/A,FALSE,"Test 120 Day Accts";#N/A,#N/A,FALSE,"Tickmarks"}</definedName>
    <definedName name="xx" localSheetId="38" hidden="1">{#N/A,#N/A,FALSE,"Aging Summary";#N/A,#N/A,FALSE,"Ratio Analysis";#N/A,#N/A,FALSE,"Test 120 Day Accts";#N/A,#N/A,FALSE,"Tickmarks"}</definedName>
    <definedName name="xx" localSheetId="21" hidden="1">{#N/A,#N/A,FALSE,"Aging Summary";#N/A,#N/A,FALSE,"Ratio Analysis";#N/A,#N/A,FALSE,"Test 120 Day Accts";#N/A,#N/A,FALSE,"Tickmarks"}</definedName>
    <definedName name="xx" localSheetId="20" hidden="1">{#N/A,#N/A,FALSE,"Aging Summary";#N/A,#N/A,FALSE,"Ratio Analysis";#N/A,#N/A,FALSE,"Test 120 Day Accts";#N/A,#N/A,FALSE,"Tickmarks"}</definedName>
    <definedName name="xx" localSheetId="29" hidden="1">{#N/A,#N/A,FALSE,"Aging Summary";#N/A,#N/A,FALSE,"Ratio Analysis";#N/A,#N/A,FALSE,"Test 120 Day Accts";#N/A,#N/A,FALSE,"Tickmarks"}</definedName>
    <definedName name="xx" localSheetId="48" hidden="1">{#N/A,#N/A,FALSE,"Aging Summary";#N/A,#N/A,FALSE,"Ratio Analysis";#N/A,#N/A,FALSE,"Test 120 Day Accts";#N/A,#N/A,FALSE,"Tickmarks"}</definedName>
    <definedName name="xx" localSheetId="46" hidden="1">{#N/A,#N/A,FALSE,"Aging Summary";#N/A,#N/A,FALSE,"Ratio Analysis";#N/A,#N/A,FALSE,"Test 120 Day Accts";#N/A,#N/A,FALSE,"Tickmarks"}</definedName>
    <definedName name="xx" localSheetId="47" hidden="1">{#N/A,#N/A,FALSE,"Aging Summary";#N/A,#N/A,FALSE,"Ratio Analysis";#N/A,#N/A,FALSE,"Test 120 Day Accts";#N/A,#N/A,FALSE,"Tickmarks"}</definedName>
    <definedName name="xx" localSheetId="77" hidden="1">{#N/A,#N/A,FALSE,"Aging Summary";#N/A,#N/A,FALSE,"Ratio Analysis";#N/A,#N/A,FALSE,"Test 120 Day Accts";#N/A,#N/A,FALSE,"Tickmarks"}</definedName>
    <definedName name="xx" localSheetId="76" hidden="1">{#N/A,#N/A,FALSE,"Aging Summary";#N/A,#N/A,FALSE,"Ratio Analysis";#N/A,#N/A,FALSE,"Test 120 Day Accts";#N/A,#N/A,FALSE,"Tickmarks"}</definedName>
    <definedName name="xx" localSheetId="75" hidden="1">{#N/A,#N/A,FALSE,"Aging Summary";#N/A,#N/A,FALSE,"Ratio Analysis";#N/A,#N/A,FALSE,"Test 120 Day Accts";#N/A,#N/A,FALSE,"Tickmarks"}</definedName>
    <definedName name="xx" localSheetId="19" hidden="1">{#N/A,#N/A,FALSE,"Aging Summary";#N/A,#N/A,FALSE,"Ratio Analysis";#N/A,#N/A,FALSE,"Test 120 Day Accts";#N/A,#N/A,FALSE,"Tickmarks"}</definedName>
    <definedName name="xx" localSheetId="69" hidden="1">{#N/A,#N/A,FALSE,"Aging Summary";#N/A,#N/A,FALSE,"Ratio Analysis";#N/A,#N/A,FALSE,"Test 120 Day Accts";#N/A,#N/A,FALSE,"Tickmarks"}</definedName>
    <definedName name="xx" localSheetId="70" hidden="1">{#N/A,#N/A,FALSE,"Aging Summary";#N/A,#N/A,FALSE,"Ratio Analysis";#N/A,#N/A,FALSE,"Test 120 Day Accts";#N/A,#N/A,FALSE,"Tickmarks"}</definedName>
    <definedName name="xx" localSheetId="26" hidden="1">{#N/A,#N/A,FALSE,"Aging Summary";#N/A,#N/A,FALSE,"Ratio Analysis";#N/A,#N/A,FALSE,"Test 120 Day Accts";#N/A,#N/A,FALSE,"Tickmarks"}</definedName>
    <definedName name="xx" localSheetId="73" hidden="1">{#N/A,#N/A,FALSE,"Aging Summary";#N/A,#N/A,FALSE,"Ratio Analysis";#N/A,#N/A,FALSE,"Test 120 Day Accts";#N/A,#N/A,FALSE,"Tickmarks"}</definedName>
    <definedName name="xx" localSheetId="74" hidden="1">{#N/A,#N/A,FALSE,"Aging Summary";#N/A,#N/A,FALSE,"Ratio Analysis";#N/A,#N/A,FALSE,"Test 120 Day Accts";#N/A,#N/A,FALSE,"Tickmarks"}</definedName>
    <definedName name="xx" localSheetId="28" hidden="1">{#N/A,#N/A,FALSE,"Aging Summary";#N/A,#N/A,FALSE,"Ratio Analysis";#N/A,#N/A,FALSE,"Test 120 Day Accts";#N/A,#N/A,FALSE,"Tickmarks"}</definedName>
    <definedName name="xx" localSheetId="24" hidden="1">{#N/A,#N/A,FALSE,"Aging Summary";#N/A,#N/A,FALSE,"Ratio Analysis";#N/A,#N/A,FALSE,"Test 120 Day Accts";#N/A,#N/A,FALSE,"Tickmarks"}</definedName>
    <definedName name="xx" localSheetId="66" hidden="1">{#N/A,#N/A,FALSE,"Aging Summary";#N/A,#N/A,FALSE,"Ratio Analysis";#N/A,#N/A,FALSE,"Test 120 Day Accts";#N/A,#N/A,FALSE,"Tickmarks"}</definedName>
    <definedName name="xx" localSheetId="64" hidden="1">{#N/A,#N/A,FALSE,"Aging Summary";#N/A,#N/A,FALSE,"Ratio Analysis";#N/A,#N/A,FALSE,"Test 120 Day Accts";#N/A,#N/A,FALSE,"Tickmarks"}</definedName>
    <definedName name="xx" localSheetId="65" hidden="1">{#N/A,#N/A,FALSE,"Aging Summary";#N/A,#N/A,FALSE,"Ratio Analysis";#N/A,#N/A,FALSE,"Test 120 Day Accts";#N/A,#N/A,FALSE,"Tickmarks"}</definedName>
    <definedName name="xx" localSheetId="27" hidden="1">{#N/A,#N/A,FALSE,"Aging Summary";#N/A,#N/A,FALSE,"Ratio Analysis";#N/A,#N/A,FALSE,"Test 120 Day Accts";#N/A,#N/A,FALSE,"Tickmarks"}</definedName>
    <definedName name="xx" localSheetId="71" hidden="1">{#N/A,#N/A,FALSE,"Aging Summary";#N/A,#N/A,FALSE,"Ratio Analysis";#N/A,#N/A,FALSE,"Test 120 Day Accts";#N/A,#N/A,FALSE,"Tickmarks"}</definedName>
    <definedName name="xx" localSheetId="72" hidden="1">{#N/A,#N/A,FALSE,"Aging Summary";#N/A,#N/A,FALSE,"Ratio Analysis";#N/A,#N/A,FALSE,"Test 120 Day Accts";#N/A,#N/A,FALSE,"Tickmarks"}</definedName>
    <definedName name="xx" hidden="1">{#N/A,#N/A,FALSE,"Aging Summary";#N/A,#N/A,FALSE,"Ratio Analysis";#N/A,#N/A,FALSE,"Test 120 Day Accts";#N/A,#N/A,FALSE,"Tickmarks"}</definedName>
    <definedName name="xxxx" localSheetId="30"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67"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68"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80"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40"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36"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37"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39"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35"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38"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2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20"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29"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48"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46"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47"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77"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76"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75"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19"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69"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70"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26"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73"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74"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28"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24"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66"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64"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65"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27"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7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72"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z" localSheetId="30" hidden="1">{"Portrait",#N/A,FALSE,"BOILER";"boiler_1",#N/A,FALSE,"BOILER";"boiler_2",#N/A,FALSE,"BOILER";"boiler_3",#N/A,FALSE,"BOILER";"results",#N/A,FALSE,"BOILER"}</definedName>
    <definedName name="z" localSheetId="67" hidden="1">{"Portrait",#N/A,FALSE,"BOILER";"boiler_1",#N/A,FALSE,"BOILER";"boiler_2",#N/A,FALSE,"BOILER";"boiler_3",#N/A,FALSE,"BOILER";"results",#N/A,FALSE,"BOILER"}</definedName>
    <definedName name="z" localSheetId="68" hidden="1">{"Portrait",#N/A,FALSE,"BOILER";"boiler_1",#N/A,FALSE,"BOILER";"boiler_2",#N/A,FALSE,"BOILER";"boiler_3",#N/A,FALSE,"BOILER";"results",#N/A,FALSE,"BOILER"}</definedName>
    <definedName name="z" localSheetId="80" hidden="1">{"Portrait",#N/A,FALSE,"BOILER";"boiler_1",#N/A,FALSE,"BOILER";"boiler_2",#N/A,FALSE,"BOILER";"boiler_3",#N/A,FALSE,"BOILER";"results",#N/A,FALSE,"BOILER"}</definedName>
    <definedName name="z" localSheetId="40" hidden="1">{"Portrait",#N/A,FALSE,"BOILER";"boiler_1",#N/A,FALSE,"BOILER";"boiler_2",#N/A,FALSE,"BOILER";"boiler_3",#N/A,FALSE,"BOILER";"results",#N/A,FALSE,"BOILER"}</definedName>
    <definedName name="z" localSheetId="36" hidden="1">{"Portrait",#N/A,FALSE,"BOILER";"boiler_1",#N/A,FALSE,"BOILER";"boiler_2",#N/A,FALSE,"BOILER";"boiler_3",#N/A,FALSE,"BOILER";"results",#N/A,FALSE,"BOILER"}</definedName>
    <definedName name="z" localSheetId="37" hidden="1">{"Portrait",#N/A,FALSE,"BOILER";"boiler_1",#N/A,FALSE,"BOILER";"boiler_2",#N/A,FALSE,"BOILER";"boiler_3",#N/A,FALSE,"BOILER";"results",#N/A,FALSE,"BOILER"}</definedName>
    <definedName name="z" localSheetId="39" hidden="1">{"Portrait",#N/A,FALSE,"BOILER";"boiler_1",#N/A,FALSE,"BOILER";"boiler_2",#N/A,FALSE,"BOILER";"boiler_3",#N/A,FALSE,"BOILER";"results",#N/A,FALSE,"BOILER"}</definedName>
    <definedName name="z" localSheetId="35" hidden="1">{"Portrait",#N/A,FALSE,"BOILER";"boiler_1",#N/A,FALSE,"BOILER";"boiler_2",#N/A,FALSE,"BOILER";"boiler_3",#N/A,FALSE,"BOILER";"results",#N/A,FALSE,"BOILER"}</definedName>
    <definedName name="z" localSheetId="38" hidden="1">{"Portrait",#N/A,FALSE,"BOILER";"boiler_1",#N/A,FALSE,"BOILER";"boiler_2",#N/A,FALSE,"BOILER";"boiler_3",#N/A,FALSE,"BOILER";"results",#N/A,FALSE,"BOILER"}</definedName>
    <definedName name="z" localSheetId="21" hidden="1">{"Portrait",#N/A,FALSE,"BOILER";"boiler_1",#N/A,FALSE,"BOILER";"boiler_2",#N/A,FALSE,"BOILER";"boiler_3",#N/A,FALSE,"BOILER";"results",#N/A,FALSE,"BOILER"}</definedName>
    <definedName name="z" localSheetId="20" hidden="1">{"Portrait",#N/A,FALSE,"BOILER";"boiler_1",#N/A,FALSE,"BOILER";"boiler_2",#N/A,FALSE,"BOILER";"boiler_3",#N/A,FALSE,"BOILER";"results",#N/A,FALSE,"BOILER"}</definedName>
    <definedName name="z" localSheetId="29" hidden="1">{"Portrait",#N/A,FALSE,"BOILER";"boiler_1",#N/A,FALSE,"BOILER";"boiler_2",#N/A,FALSE,"BOILER";"boiler_3",#N/A,FALSE,"BOILER";"results",#N/A,FALSE,"BOILER"}</definedName>
    <definedName name="z" localSheetId="48" hidden="1">{"Portrait",#N/A,FALSE,"BOILER";"boiler_1",#N/A,FALSE,"BOILER";"boiler_2",#N/A,FALSE,"BOILER";"boiler_3",#N/A,FALSE,"BOILER";"results",#N/A,FALSE,"BOILER"}</definedName>
    <definedName name="z" localSheetId="46" hidden="1">{"Portrait",#N/A,FALSE,"BOILER";"boiler_1",#N/A,FALSE,"BOILER";"boiler_2",#N/A,FALSE,"BOILER";"boiler_3",#N/A,FALSE,"BOILER";"results",#N/A,FALSE,"BOILER"}</definedName>
    <definedName name="z" localSheetId="47" hidden="1">{"Portrait",#N/A,FALSE,"BOILER";"boiler_1",#N/A,FALSE,"BOILER";"boiler_2",#N/A,FALSE,"BOILER";"boiler_3",#N/A,FALSE,"BOILER";"results",#N/A,FALSE,"BOILER"}</definedName>
    <definedName name="z" localSheetId="77" hidden="1">{"Portrait",#N/A,FALSE,"BOILER";"boiler_1",#N/A,FALSE,"BOILER";"boiler_2",#N/A,FALSE,"BOILER";"boiler_3",#N/A,FALSE,"BOILER";"results",#N/A,FALSE,"BOILER"}</definedName>
    <definedName name="z" localSheetId="76" hidden="1">{"Portrait",#N/A,FALSE,"BOILER";"boiler_1",#N/A,FALSE,"BOILER";"boiler_2",#N/A,FALSE,"BOILER";"boiler_3",#N/A,FALSE,"BOILER";"results",#N/A,FALSE,"BOILER"}</definedName>
    <definedName name="z" localSheetId="75" hidden="1">{"Portrait",#N/A,FALSE,"BOILER";"boiler_1",#N/A,FALSE,"BOILER";"boiler_2",#N/A,FALSE,"BOILER";"boiler_3",#N/A,FALSE,"BOILER";"results",#N/A,FALSE,"BOILER"}</definedName>
    <definedName name="z" localSheetId="19" hidden="1">{"Portrait",#N/A,FALSE,"BOILER";"boiler_1",#N/A,FALSE,"BOILER";"boiler_2",#N/A,FALSE,"BOILER";"boiler_3",#N/A,FALSE,"BOILER";"results",#N/A,FALSE,"BOILER"}</definedName>
    <definedName name="z" localSheetId="69" hidden="1">{"Portrait",#N/A,FALSE,"BOILER";"boiler_1",#N/A,FALSE,"BOILER";"boiler_2",#N/A,FALSE,"BOILER";"boiler_3",#N/A,FALSE,"BOILER";"results",#N/A,FALSE,"BOILER"}</definedName>
    <definedName name="z" localSheetId="70" hidden="1">{"Portrait",#N/A,FALSE,"BOILER";"boiler_1",#N/A,FALSE,"BOILER";"boiler_2",#N/A,FALSE,"BOILER";"boiler_3",#N/A,FALSE,"BOILER";"results",#N/A,FALSE,"BOILER"}</definedName>
    <definedName name="z" localSheetId="26" hidden="1">{"Portrait",#N/A,FALSE,"BOILER";"boiler_1",#N/A,FALSE,"BOILER";"boiler_2",#N/A,FALSE,"BOILER";"boiler_3",#N/A,FALSE,"BOILER";"results",#N/A,FALSE,"BOILER"}</definedName>
    <definedName name="z" localSheetId="73" hidden="1">{"Portrait",#N/A,FALSE,"BOILER";"boiler_1",#N/A,FALSE,"BOILER";"boiler_2",#N/A,FALSE,"BOILER";"boiler_3",#N/A,FALSE,"BOILER";"results",#N/A,FALSE,"BOILER"}</definedName>
    <definedName name="z" localSheetId="74" hidden="1">{"Portrait",#N/A,FALSE,"BOILER";"boiler_1",#N/A,FALSE,"BOILER";"boiler_2",#N/A,FALSE,"BOILER";"boiler_3",#N/A,FALSE,"BOILER";"results",#N/A,FALSE,"BOILER"}</definedName>
    <definedName name="z" localSheetId="28" hidden="1">{"Portrait",#N/A,FALSE,"BOILER";"boiler_1",#N/A,FALSE,"BOILER";"boiler_2",#N/A,FALSE,"BOILER";"boiler_3",#N/A,FALSE,"BOILER";"results",#N/A,FALSE,"BOILER"}</definedName>
    <definedName name="z" localSheetId="24" hidden="1">{"Portrait",#N/A,FALSE,"BOILER";"boiler_1",#N/A,FALSE,"BOILER";"boiler_2",#N/A,FALSE,"BOILER";"boiler_3",#N/A,FALSE,"BOILER";"results",#N/A,FALSE,"BOILER"}</definedName>
    <definedName name="z" localSheetId="66" hidden="1">{"Portrait",#N/A,FALSE,"BOILER";"boiler_1",#N/A,FALSE,"BOILER";"boiler_2",#N/A,FALSE,"BOILER";"boiler_3",#N/A,FALSE,"BOILER";"results",#N/A,FALSE,"BOILER"}</definedName>
    <definedName name="z" localSheetId="64" hidden="1">{"Portrait",#N/A,FALSE,"BOILER";"boiler_1",#N/A,FALSE,"BOILER";"boiler_2",#N/A,FALSE,"BOILER";"boiler_3",#N/A,FALSE,"BOILER";"results",#N/A,FALSE,"BOILER"}</definedName>
    <definedName name="z" localSheetId="65" hidden="1">{"Portrait",#N/A,FALSE,"BOILER";"boiler_1",#N/A,FALSE,"BOILER";"boiler_2",#N/A,FALSE,"BOILER";"boiler_3",#N/A,FALSE,"BOILER";"results",#N/A,FALSE,"BOILER"}</definedName>
    <definedName name="z" localSheetId="27" hidden="1">{"Portrait",#N/A,FALSE,"BOILER";"boiler_1",#N/A,FALSE,"BOILER";"boiler_2",#N/A,FALSE,"BOILER";"boiler_3",#N/A,FALSE,"BOILER";"results",#N/A,FALSE,"BOILER"}</definedName>
    <definedName name="z" localSheetId="71" hidden="1">{"Portrait",#N/A,FALSE,"BOILER";"boiler_1",#N/A,FALSE,"BOILER";"boiler_2",#N/A,FALSE,"BOILER";"boiler_3",#N/A,FALSE,"BOILER";"results",#N/A,FALSE,"BOILER"}</definedName>
    <definedName name="z" localSheetId="72" hidden="1">{"Portrait",#N/A,FALSE,"BOILER";"boiler_1",#N/A,FALSE,"BOILER";"boiler_2",#N/A,FALSE,"BOILER";"boiler_3",#N/A,FALSE,"BOILER";"results",#N/A,FALSE,"BOILER"}</definedName>
    <definedName name="z" hidden="1">{"Portrait",#N/A,FALSE,"BOILER";"boiler_1",#N/A,FALSE,"BOILER";"boiler_2",#N/A,FALSE,"BOILER";"boiler_3",#N/A,FALSE,"BOILER";"results",#N/A,FALSE,"BOILER"}</definedName>
    <definedName name="Z_0B113C9C_A1A9_11D3_A311_0008C739212F_.wvu.PrintArea" hidden="1">#REF!</definedName>
    <definedName name="Z_1C03E4A5_0E99_11D5_896C_00008646D7BA_.wvu.Rows" hidden="1">#REF!</definedName>
    <definedName name="Z_74BB7D31_A24A_11D3_95F1_000000000000_.wvu.PrintArea" localSheetId="30" hidden="1">#REF!</definedName>
    <definedName name="Z_74BB7D31_A24A_11D3_95F1_000000000000_.wvu.PrintArea" localSheetId="67" hidden="1">#REF!</definedName>
    <definedName name="Z_74BB7D31_A24A_11D3_95F1_000000000000_.wvu.PrintArea" localSheetId="68" hidden="1">#REF!</definedName>
    <definedName name="Z_74BB7D31_A24A_11D3_95F1_000000000000_.wvu.PrintArea" localSheetId="80" hidden="1">#REF!</definedName>
    <definedName name="Z_74BB7D31_A24A_11D3_95F1_000000000000_.wvu.PrintArea" localSheetId="40" hidden="1">#REF!</definedName>
    <definedName name="Z_74BB7D31_A24A_11D3_95F1_000000000000_.wvu.PrintArea" localSheetId="36" hidden="1">#REF!</definedName>
    <definedName name="Z_74BB7D31_A24A_11D3_95F1_000000000000_.wvu.PrintArea" localSheetId="37" hidden="1">#REF!</definedName>
    <definedName name="Z_74BB7D31_A24A_11D3_95F1_000000000000_.wvu.PrintArea" localSheetId="39" hidden="1">#REF!</definedName>
    <definedName name="Z_74BB7D31_A24A_11D3_95F1_000000000000_.wvu.PrintArea" localSheetId="35" hidden="1">#REF!</definedName>
    <definedName name="Z_74BB7D31_A24A_11D3_95F1_000000000000_.wvu.PrintArea" localSheetId="38" hidden="1">#REF!</definedName>
    <definedName name="Z_74BB7D31_A24A_11D3_95F1_000000000000_.wvu.PrintArea" localSheetId="21" hidden="1">#REF!</definedName>
    <definedName name="Z_74BB7D31_A24A_11D3_95F1_000000000000_.wvu.PrintArea" localSheetId="20" hidden="1">#REF!</definedName>
    <definedName name="Z_74BB7D31_A24A_11D3_95F1_000000000000_.wvu.PrintArea" localSheetId="29" hidden="1">#REF!</definedName>
    <definedName name="Z_74BB7D31_A24A_11D3_95F1_000000000000_.wvu.PrintArea" localSheetId="48" hidden="1">#REF!</definedName>
    <definedName name="Z_74BB7D31_A24A_11D3_95F1_000000000000_.wvu.PrintArea" localSheetId="46" hidden="1">#REF!</definedName>
    <definedName name="Z_74BB7D31_A24A_11D3_95F1_000000000000_.wvu.PrintArea" localSheetId="47" hidden="1">#REF!</definedName>
    <definedName name="Z_74BB7D31_A24A_11D3_95F1_000000000000_.wvu.PrintArea" localSheetId="77" hidden="1">#REF!</definedName>
    <definedName name="Z_74BB7D31_A24A_11D3_95F1_000000000000_.wvu.PrintArea" localSheetId="76" hidden="1">#REF!</definedName>
    <definedName name="Z_74BB7D31_A24A_11D3_95F1_000000000000_.wvu.PrintArea" localSheetId="75" hidden="1">#REF!</definedName>
    <definedName name="Z_74BB7D31_A24A_11D3_95F1_000000000000_.wvu.PrintArea" localSheetId="19" hidden="1">#REF!</definedName>
    <definedName name="Z_74BB7D31_A24A_11D3_95F1_000000000000_.wvu.PrintArea" localSheetId="69" hidden="1">#REF!</definedName>
    <definedName name="Z_74BB7D31_A24A_11D3_95F1_000000000000_.wvu.PrintArea" localSheetId="70" hidden="1">#REF!</definedName>
    <definedName name="Z_74BB7D31_A24A_11D3_95F1_000000000000_.wvu.PrintArea" localSheetId="26" hidden="1">#REF!</definedName>
    <definedName name="Z_74BB7D31_A24A_11D3_95F1_000000000000_.wvu.PrintArea" localSheetId="73" hidden="1">#REF!</definedName>
    <definedName name="Z_74BB7D31_A24A_11D3_95F1_000000000000_.wvu.PrintArea" localSheetId="74" hidden="1">#REF!</definedName>
    <definedName name="Z_74BB7D31_A24A_11D3_95F1_000000000000_.wvu.PrintArea" localSheetId="28" hidden="1">#REF!</definedName>
    <definedName name="Z_74BB7D31_A24A_11D3_95F1_000000000000_.wvu.PrintArea" localSheetId="24" hidden="1">#REF!</definedName>
    <definedName name="Z_74BB7D31_A24A_11D3_95F1_000000000000_.wvu.PrintArea" localSheetId="66" hidden="1">#REF!</definedName>
    <definedName name="Z_74BB7D31_A24A_11D3_95F1_000000000000_.wvu.PrintArea" localSheetId="64" hidden="1">#REF!</definedName>
    <definedName name="Z_74BB7D31_A24A_11D3_95F1_000000000000_.wvu.PrintArea" localSheetId="65" hidden="1">#REF!</definedName>
    <definedName name="Z_74BB7D31_A24A_11D3_95F1_000000000000_.wvu.PrintArea" localSheetId="27" hidden="1">#REF!</definedName>
    <definedName name="Z_74BB7D31_A24A_11D3_95F1_000000000000_.wvu.PrintArea" localSheetId="71" hidden="1">#REF!</definedName>
    <definedName name="Z_74BB7D31_A24A_11D3_95F1_000000000000_.wvu.PrintArea" localSheetId="72" hidden="1">#REF!</definedName>
    <definedName name="Z_74BB7D31_A24A_11D3_95F1_000000000000_.wvu.PrintArea" hidden="1">#REF!</definedName>
    <definedName name="Zip">#REF!</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148" l="1"/>
  <c r="C75" i="225" l="1"/>
  <c r="C7" i="148" l="1"/>
  <c r="D6" i="155" l="1"/>
  <c r="D7" i="155"/>
  <c r="D8" i="155"/>
  <c r="D9" i="155"/>
  <c r="D10" i="155"/>
  <c r="D11" i="155"/>
  <c r="D12" i="155"/>
  <c r="D13" i="155"/>
  <c r="D14" i="155"/>
  <c r="D15" i="155"/>
  <c r="D5" i="155"/>
  <c r="D23" i="50"/>
  <c r="AV5" i="216" l="1"/>
  <c r="AV6" i="216"/>
  <c r="AV7" i="216"/>
  <c r="AV8" i="216"/>
  <c r="AV9" i="216"/>
  <c r="AV10" i="216"/>
  <c r="AV11" i="216"/>
  <c r="AV12" i="216"/>
  <c r="AV13" i="216"/>
  <c r="AV14" i="216"/>
  <c r="AV15" i="216"/>
  <c r="AV16" i="216"/>
  <c r="AV17" i="216"/>
  <c r="AV18" i="216"/>
  <c r="AV19" i="216"/>
  <c r="AV20" i="216"/>
  <c r="AV21" i="216"/>
  <c r="AV22" i="216"/>
  <c r="AV23" i="216"/>
  <c r="AV24" i="216"/>
  <c r="AV17" i="134" l="1"/>
  <c r="AV18" i="134"/>
  <c r="AV19" i="134"/>
  <c r="AV20" i="134"/>
  <c r="AV21" i="134"/>
  <c r="D20" i="134"/>
  <c r="D12" i="133"/>
  <c r="AV12" i="133"/>
  <c r="C35" i="201"/>
  <c r="B38" i="201" s="1"/>
  <c r="D5" i="201"/>
  <c r="D6" i="201"/>
  <c r="D7" i="201"/>
  <c r="D8" i="201"/>
  <c r="L7" i="185"/>
  <c r="AB7" i="209" l="1"/>
  <c r="AC7" i="209"/>
  <c r="AD7" i="209"/>
  <c r="AE7" i="209"/>
  <c r="AF7" i="209"/>
  <c r="AG7" i="209"/>
  <c r="AH7" i="209"/>
  <c r="AI7" i="209"/>
  <c r="AJ7" i="209"/>
  <c r="AK7" i="209"/>
  <c r="AL7" i="209"/>
  <c r="AM7" i="209"/>
  <c r="AN7" i="209"/>
  <c r="AO7" i="209"/>
  <c r="AP7" i="209"/>
  <c r="AQ7" i="209"/>
  <c r="AR7" i="209"/>
  <c r="AS7" i="209"/>
  <c r="AT7" i="209"/>
  <c r="AU7" i="209"/>
  <c r="M9" i="209"/>
  <c r="N9" i="209"/>
  <c r="O9" i="209"/>
  <c r="P9" i="209"/>
  <c r="Q9" i="209"/>
  <c r="R9" i="209"/>
  <c r="S9" i="209"/>
  <c r="T9" i="209"/>
  <c r="U9" i="209"/>
  <c r="V9" i="209"/>
  <c r="W9" i="209"/>
  <c r="X9" i="209"/>
  <c r="Y9" i="209"/>
  <c r="Z9" i="209"/>
  <c r="AA9" i="209"/>
  <c r="AB9" i="209"/>
  <c r="AC9" i="209"/>
  <c r="AD9" i="209"/>
  <c r="AE9" i="209"/>
  <c r="AF9" i="209"/>
  <c r="AG9" i="209"/>
  <c r="AH9" i="209"/>
  <c r="AI9" i="209"/>
  <c r="AJ9" i="209"/>
  <c r="AK9" i="209"/>
  <c r="AL9" i="209"/>
  <c r="AM9" i="209"/>
  <c r="AN9" i="209"/>
  <c r="AO9" i="209"/>
  <c r="AP9" i="209"/>
  <c r="AQ9" i="209"/>
  <c r="AR9" i="209"/>
  <c r="AS9" i="209"/>
  <c r="AT9" i="209"/>
  <c r="AU9" i="209"/>
  <c r="M10" i="209"/>
  <c r="N10" i="209"/>
  <c r="O10" i="209"/>
  <c r="P10" i="209"/>
  <c r="Q10" i="209"/>
  <c r="R10" i="209"/>
  <c r="S10" i="209"/>
  <c r="T10" i="209"/>
  <c r="U10" i="209"/>
  <c r="V10" i="209"/>
  <c r="W10" i="209"/>
  <c r="X10" i="209"/>
  <c r="Y10" i="209"/>
  <c r="Z10" i="209"/>
  <c r="AA10" i="209"/>
  <c r="AB10" i="209"/>
  <c r="AC10" i="209"/>
  <c r="AD10" i="209"/>
  <c r="AE10" i="209"/>
  <c r="AF10" i="209"/>
  <c r="AG10" i="209"/>
  <c r="AH10" i="209"/>
  <c r="AI10" i="209"/>
  <c r="AJ10" i="209"/>
  <c r="AK10" i="209"/>
  <c r="AL10" i="209"/>
  <c r="AM10" i="209"/>
  <c r="AN10" i="209"/>
  <c r="AO10" i="209"/>
  <c r="AP10" i="209"/>
  <c r="AQ10" i="209"/>
  <c r="AR10" i="209"/>
  <c r="AS10" i="209"/>
  <c r="AT10" i="209"/>
  <c r="AU10" i="209"/>
  <c r="AI12" i="209"/>
  <c r="AJ12" i="209"/>
  <c r="AK12" i="209"/>
  <c r="AL12" i="209"/>
  <c r="AM12" i="209"/>
  <c r="AN12" i="209"/>
  <c r="AO12" i="209"/>
  <c r="AP12" i="209"/>
  <c r="AQ12" i="209"/>
  <c r="AR12" i="209"/>
  <c r="AS12" i="209"/>
  <c r="AT12" i="209"/>
  <c r="AU12" i="209"/>
  <c r="S14" i="209"/>
  <c r="T14" i="209"/>
  <c r="U14" i="209"/>
  <c r="V14" i="209"/>
  <c r="W14" i="209"/>
  <c r="X14" i="209"/>
  <c r="Y14" i="209"/>
  <c r="Z14" i="209"/>
  <c r="AA14" i="209"/>
  <c r="AB14" i="209"/>
  <c r="AC14" i="209"/>
  <c r="AD14" i="209"/>
  <c r="AE14" i="209"/>
  <c r="AF14" i="209"/>
  <c r="AG14" i="209"/>
  <c r="AH14" i="209"/>
  <c r="AI14" i="209"/>
  <c r="AJ14" i="209"/>
  <c r="AK14" i="209"/>
  <c r="AL14" i="209"/>
  <c r="AM14" i="209"/>
  <c r="AN14" i="209"/>
  <c r="AO14" i="209"/>
  <c r="AP14" i="209"/>
  <c r="AQ14" i="209"/>
  <c r="AR14" i="209"/>
  <c r="AS14" i="209"/>
  <c r="AT14" i="209"/>
  <c r="AU14" i="209"/>
  <c r="M15" i="209"/>
  <c r="N15" i="209"/>
  <c r="O15" i="209"/>
  <c r="P15" i="209"/>
  <c r="Q15" i="209"/>
  <c r="R15" i="209"/>
  <c r="S15" i="209"/>
  <c r="T15" i="209"/>
  <c r="U15" i="209"/>
  <c r="V15" i="209"/>
  <c r="W15" i="209"/>
  <c r="X15" i="209"/>
  <c r="Y15" i="209"/>
  <c r="Z15" i="209"/>
  <c r="AA15" i="209"/>
  <c r="AB15" i="209"/>
  <c r="AC15" i="209"/>
  <c r="AD15" i="209"/>
  <c r="AE15" i="209"/>
  <c r="AF15" i="209"/>
  <c r="AG15" i="209"/>
  <c r="AH15" i="209"/>
  <c r="AI15" i="209"/>
  <c r="AJ15" i="209"/>
  <c r="AK15" i="209"/>
  <c r="AL15" i="209"/>
  <c r="AM15" i="209"/>
  <c r="AN15" i="209"/>
  <c r="AO15" i="209"/>
  <c r="AP15" i="209"/>
  <c r="AQ15" i="209"/>
  <c r="AR15" i="209"/>
  <c r="AS15" i="209"/>
  <c r="AT15" i="209"/>
  <c r="AU15" i="209"/>
  <c r="M16" i="209"/>
  <c r="N16" i="209"/>
  <c r="O16" i="209"/>
  <c r="P16" i="209"/>
  <c r="Q16" i="209"/>
  <c r="R16" i="209"/>
  <c r="S16" i="209"/>
  <c r="T16" i="209"/>
  <c r="U16" i="209"/>
  <c r="V16" i="209"/>
  <c r="W16" i="209"/>
  <c r="X16" i="209"/>
  <c r="Y16" i="209"/>
  <c r="Z16" i="209"/>
  <c r="AA16" i="209"/>
  <c r="AB16" i="209"/>
  <c r="AC16" i="209"/>
  <c r="AD16" i="209"/>
  <c r="AE16" i="209"/>
  <c r="AF16" i="209"/>
  <c r="AG16" i="209"/>
  <c r="AH16" i="209"/>
  <c r="AI16" i="209"/>
  <c r="AJ16" i="209"/>
  <c r="AK16" i="209"/>
  <c r="AL16" i="209"/>
  <c r="AM16" i="209"/>
  <c r="AN16" i="209"/>
  <c r="AO16" i="209"/>
  <c r="AP16" i="209"/>
  <c r="AQ16" i="209"/>
  <c r="AR16" i="209"/>
  <c r="AS16" i="209"/>
  <c r="AT16" i="209"/>
  <c r="AU16" i="209"/>
  <c r="M20" i="209"/>
  <c r="N20" i="209"/>
  <c r="O20" i="209"/>
  <c r="P20" i="209"/>
  <c r="Q20" i="209"/>
  <c r="R20" i="209"/>
  <c r="S20" i="209"/>
  <c r="T20" i="209"/>
  <c r="U20" i="209"/>
  <c r="V20" i="209"/>
  <c r="W20" i="209"/>
  <c r="X20" i="209"/>
  <c r="Y20" i="209"/>
  <c r="Z20" i="209"/>
  <c r="AA20" i="209"/>
  <c r="AB20" i="209"/>
  <c r="AC20" i="209"/>
  <c r="AD20" i="209"/>
  <c r="AE20" i="209"/>
  <c r="AF20" i="209"/>
  <c r="AG20" i="209"/>
  <c r="AH20" i="209"/>
  <c r="AI20" i="209"/>
  <c r="AJ20" i="209"/>
  <c r="AK20" i="209"/>
  <c r="AL20" i="209"/>
  <c r="AM20" i="209"/>
  <c r="AN20" i="209"/>
  <c r="AO20" i="209"/>
  <c r="AP20" i="209"/>
  <c r="AQ20" i="209"/>
  <c r="AR20" i="209"/>
  <c r="AS20" i="209"/>
  <c r="AT20" i="209"/>
  <c r="AU20" i="209"/>
  <c r="L10" i="209"/>
  <c r="D10" i="209"/>
  <c r="C10" i="209"/>
  <c r="B10" i="209"/>
  <c r="AV10" i="209" l="1"/>
  <c r="AV6" i="113" l="1"/>
  <c r="AV7" i="113"/>
  <c r="AV8" i="113"/>
  <c r="AV9" i="113"/>
  <c r="AV10" i="113"/>
  <c r="AV11" i="113"/>
  <c r="M13" i="183"/>
  <c r="N13" i="183"/>
  <c r="O13" i="183"/>
  <c r="P13" i="183"/>
  <c r="Q13" i="183"/>
  <c r="R13" i="183"/>
  <c r="S13" i="183"/>
  <c r="T13" i="183"/>
  <c r="U13" i="183"/>
  <c r="V13" i="183"/>
  <c r="W13" i="183"/>
  <c r="X13" i="183"/>
  <c r="M14" i="183"/>
  <c r="N14" i="183"/>
  <c r="O14" i="183"/>
  <c r="P14" i="183"/>
  <c r="Q14" i="183"/>
  <c r="R14" i="183"/>
  <c r="S14" i="183"/>
  <c r="T14" i="183"/>
  <c r="U14" i="183"/>
  <c r="V14" i="183"/>
  <c r="W14" i="183"/>
  <c r="X14" i="183"/>
  <c r="M15" i="183"/>
  <c r="N15" i="183"/>
  <c r="O15" i="183"/>
  <c r="P15" i="183"/>
  <c r="Q15" i="183"/>
  <c r="R15" i="183"/>
  <c r="S15" i="183"/>
  <c r="T15" i="183"/>
  <c r="U15" i="183"/>
  <c r="V15" i="183"/>
  <c r="W15" i="183"/>
  <c r="X15" i="183"/>
  <c r="M16" i="183"/>
  <c r="N16" i="183"/>
  <c r="O16" i="183"/>
  <c r="P16" i="183"/>
  <c r="Q16" i="183"/>
  <c r="R16" i="183"/>
  <c r="S16" i="183"/>
  <c r="T16" i="183"/>
  <c r="U16" i="183"/>
  <c r="V16" i="183"/>
  <c r="W16" i="183"/>
  <c r="X16" i="183"/>
  <c r="M17" i="183"/>
  <c r="N17" i="183"/>
  <c r="O17" i="183"/>
  <c r="P17" i="183"/>
  <c r="Q17" i="183"/>
  <c r="R17" i="183"/>
  <c r="S17" i="183"/>
  <c r="T17" i="183"/>
  <c r="U17" i="183"/>
  <c r="V17" i="183"/>
  <c r="W17" i="183"/>
  <c r="X17" i="183"/>
  <c r="M18" i="183"/>
  <c r="N18" i="183"/>
  <c r="O18" i="183"/>
  <c r="P18" i="183"/>
  <c r="Q18" i="183"/>
  <c r="R18" i="183"/>
  <c r="S18" i="183"/>
  <c r="T18" i="183"/>
  <c r="U18" i="183"/>
  <c r="V18" i="183"/>
  <c r="W18" i="183"/>
  <c r="X18" i="183"/>
  <c r="A17" i="114"/>
  <c r="A18" i="114"/>
  <c r="A19" i="114"/>
  <c r="A16" i="114"/>
  <c r="M13" i="114"/>
  <c r="N13" i="114"/>
  <c r="O13" i="114"/>
  <c r="P13" i="114"/>
  <c r="Q13" i="114"/>
  <c r="R13" i="114"/>
  <c r="S13" i="114"/>
  <c r="T13" i="114"/>
  <c r="U13" i="114"/>
  <c r="V13" i="114"/>
  <c r="M14" i="114"/>
  <c r="N14" i="114"/>
  <c r="O14" i="114"/>
  <c r="P14" i="114"/>
  <c r="Q14" i="114"/>
  <c r="R14" i="114"/>
  <c r="S14" i="114"/>
  <c r="T14" i="114"/>
  <c r="U14" i="114"/>
  <c r="V14" i="114"/>
  <c r="M15" i="114"/>
  <c r="N15" i="114"/>
  <c r="O15" i="114"/>
  <c r="P15" i="114"/>
  <c r="Q15" i="114"/>
  <c r="R15" i="114"/>
  <c r="S15" i="114"/>
  <c r="T15" i="114"/>
  <c r="U15" i="114"/>
  <c r="V15" i="114"/>
  <c r="M16" i="114"/>
  <c r="N16" i="114"/>
  <c r="O16" i="114"/>
  <c r="P16" i="114"/>
  <c r="Q16" i="114"/>
  <c r="R16" i="114"/>
  <c r="S16" i="114"/>
  <c r="T16" i="114"/>
  <c r="U16" i="114"/>
  <c r="V16" i="114"/>
  <c r="M17" i="114"/>
  <c r="N17" i="114"/>
  <c r="O17" i="114"/>
  <c r="P17" i="114"/>
  <c r="Q17" i="114"/>
  <c r="R17" i="114"/>
  <c r="S17" i="114"/>
  <c r="T17" i="114"/>
  <c r="U17" i="114"/>
  <c r="V17" i="114"/>
  <c r="M18" i="114"/>
  <c r="N18" i="114"/>
  <c r="O18" i="114"/>
  <c r="P18" i="114"/>
  <c r="Q18" i="114"/>
  <c r="R18" i="114"/>
  <c r="S18" i="114"/>
  <c r="T18" i="114"/>
  <c r="U18" i="114"/>
  <c r="V18" i="114"/>
  <c r="M5" i="114" l="1"/>
  <c r="N5" i="114"/>
  <c r="O5" i="114"/>
  <c r="P5" i="114"/>
  <c r="Q5" i="114"/>
  <c r="R5" i="114"/>
  <c r="S5" i="114"/>
  <c r="T5" i="114"/>
  <c r="U5" i="114"/>
  <c r="V5" i="114"/>
  <c r="W5" i="114"/>
  <c r="X5" i="114"/>
  <c r="Y5" i="114"/>
  <c r="Z5" i="114"/>
  <c r="AA5" i="114"/>
  <c r="AB5" i="114"/>
  <c r="AC5" i="114"/>
  <c r="AD5" i="114"/>
  <c r="AE5" i="114"/>
  <c r="AF5" i="114"/>
  <c r="AG5" i="114"/>
  <c r="AH5" i="114"/>
  <c r="AI5" i="114"/>
  <c r="AJ5" i="114"/>
  <c r="AK5" i="114"/>
  <c r="AL5" i="114"/>
  <c r="AM5" i="114"/>
  <c r="AN5" i="114"/>
  <c r="AO5" i="114"/>
  <c r="AP5" i="114"/>
  <c r="AQ5" i="114"/>
  <c r="AR5" i="114"/>
  <c r="AS5" i="114"/>
  <c r="AT5" i="114"/>
  <c r="AU5" i="114"/>
  <c r="M6" i="114"/>
  <c r="N6" i="114"/>
  <c r="O6" i="114"/>
  <c r="P6" i="114"/>
  <c r="Q6" i="114"/>
  <c r="R6" i="114"/>
  <c r="S6" i="114"/>
  <c r="T6" i="114"/>
  <c r="U6" i="114"/>
  <c r="V6" i="114"/>
  <c r="W6" i="114"/>
  <c r="X6" i="114"/>
  <c r="Y6" i="114"/>
  <c r="Z6" i="114"/>
  <c r="AA6" i="114"/>
  <c r="AB6" i="114"/>
  <c r="AC6" i="114"/>
  <c r="AD6" i="114"/>
  <c r="AE6" i="114"/>
  <c r="AF6" i="114"/>
  <c r="AG6" i="114"/>
  <c r="AH6" i="114"/>
  <c r="AI6" i="114"/>
  <c r="AJ6" i="114"/>
  <c r="AK6" i="114"/>
  <c r="AL6" i="114"/>
  <c r="AM6" i="114"/>
  <c r="AN6" i="114"/>
  <c r="AO6" i="114"/>
  <c r="AP6" i="114"/>
  <c r="AQ6" i="114"/>
  <c r="AR6" i="114"/>
  <c r="AS6" i="114"/>
  <c r="AT6" i="114"/>
  <c r="AU6" i="114"/>
  <c r="W25" i="229"/>
  <c r="V25" i="229"/>
  <c r="U25" i="229"/>
  <c r="T25" i="229"/>
  <c r="O25" i="229"/>
  <c r="N25" i="229"/>
  <c r="M25" i="229"/>
  <c r="L25" i="229"/>
  <c r="A25" i="229"/>
  <c r="AU10" i="229"/>
  <c r="AT10" i="229"/>
  <c r="AS10" i="229"/>
  <c r="AR10" i="229"/>
  <c r="AQ10" i="229"/>
  <c r="AA25" i="229" s="1"/>
  <c r="AP10" i="229"/>
  <c r="Z25" i="229" s="1"/>
  <c r="AO10" i="229"/>
  <c r="Y25" i="229" s="1"/>
  <c r="AN10" i="229"/>
  <c r="X25" i="229" s="1"/>
  <c r="AM10" i="229"/>
  <c r="AL10" i="229"/>
  <c r="AK10" i="229"/>
  <c r="AJ10" i="229"/>
  <c r="AI10" i="229"/>
  <c r="S25" i="229" s="1"/>
  <c r="AH10" i="229"/>
  <c r="R25" i="229" s="1"/>
  <c r="AG10" i="229"/>
  <c r="Q25" i="229" s="1"/>
  <c r="AF10" i="229"/>
  <c r="P25" i="229" s="1"/>
  <c r="AE10" i="229"/>
  <c r="AD10" i="229"/>
  <c r="AC10" i="229"/>
  <c r="AB10" i="229"/>
  <c r="AA10" i="229"/>
  <c r="Z10" i="229"/>
  <c r="Y10" i="229"/>
  <c r="X10" i="229"/>
  <c r="W10" i="229"/>
  <c r="V10" i="229"/>
  <c r="U10" i="229"/>
  <c r="T10" i="229"/>
  <c r="S10" i="229"/>
  <c r="R10" i="229"/>
  <c r="Q10" i="229"/>
  <c r="P10" i="229"/>
  <c r="O10" i="229"/>
  <c r="N10" i="229"/>
  <c r="M10" i="229"/>
  <c r="L10" i="229"/>
  <c r="K10" i="229"/>
  <c r="J10" i="229"/>
  <c r="I10" i="229"/>
  <c r="H10" i="229"/>
  <c r="G10" i="229"/>
  <c r="F10" i="229"/>
  <c r="E10" i="229"/>
  <c r="D10" i="229"/>
  <c r="D25" i="229" s="1"/>
  <c r="C10" i="229"/>
  <c r="C25" i="229" s="1"/>
  <c r="B10" i="229"/>
  <c r="B25" i="229" s="1"/>
  <c r="Y20" i="36"/>
  <c r="L22" i="36"/>
  <c r="M22" i="36"/>
  <c r="N22" i="36"/>
  <c r="O22" i="36"/>
  <c r="S22" i="36"/>
  <c r="T22" i="36"/>
  <c r="U22" i="36"/>
  <c r="V22" i="36"/>
  <c r="W22" i="36"/>
  <c r="O24" i="36"/>
  <c r="P24" i="36"/>
  <c r="Q24" i="36"/>
  <c r="R24" i="36"/>
  <c r="S24" i="36"/>
  <c r="W24" i="36"/>
  <c r="X24" i="36"/>
  <c r="Y24" i="36"/>
  <c r="O26" i="36"/>
  <c r="Q26" i="36"/>
  <c r="W26" i="36"/>
  <c r="Y26" i="36"/>
  <c r="M11" i="36"/>
  <c r="N11" i="36"/>
  <c r="O11" i="36"/>
  <c r="P11" i="36"/>
  <c r="Q11" i="36"/>
  <c r="R11" i="36"/>
  <c r="S11" i="36"/>
  <c r="T11" i="36"/>
  <c r="U11" i="36"/>
  <c r="V11" i="36"/>
  <c r="W11" i="36"/>
  <c r="X11" i="36"/>
  <c r="Y11" i="36"/>
  <c r="Z11" i="36"/>
  <c r="L26" i="36" s="1"/>
  <c r="AA11" i="36"/>
  <c r="M26" i="36" s="1"/>
  <c r="AB11" i="36"/>
  <c r="N26" i="36" s="1"/>
  <c r="AC11" i="36"/>
  <c r="AD11" i="36"/>
  <c r="P26" i="36" s="1"/>
  <c r="AE11" i="36"/>
  <c r="AF11" i="36"/>
  <c r="R26" i="36" s="1"/>
  <c r="AG11" i="36"/>
  <c r="S26" i="36" s="1"/>
  <c r="AH11" i="36"/>
  <c r="T26" i="36" s="1"/>
  <c r="AI11" i="36"/>
  <c r="U26" i="36" s="1"/>
  <c r="AJ11" i="36"/>
  <c r="V26" i="36" s="1"/>
  <c r="AK11" i="36"/>
  <c r="AL11" i="36"/>
  <c r="X26" i="36" s="1"/>
  <c r="AM11" i="36"/>
  <c r="AN11" i="36"/>
  <c r="AO11" i="36"/>
  <c r="AP11" i="36"/>
  <c r="AQ11" i="36"/>
  <c r="AR11" i="36"/>
  <c r="AS11" i="36"/>
  <c r="AT11" i="36"/>
  <c r="AU11" i="36"/>
  <c r="L11" i="36"/>
  <c r="D11" i="36"/>
  <c r="C11" i="36"/>
  <c r="B11" i="36"/>
  <c r="AI5" i="36"/>
  <c r="U20" i="36" s="1"/>
  <c r="AJ5" i="36"/>
  <c r="V20" i="36" s="1"/>
  <c r="AK5" i="36"/>
  <c r="W20" i="36" s="1"/>
  <c r="AL5" i="36"/>
  <c r="X20" i="36" s="1"/>
  <c r="AM5" i="36"/>
  <c r="AN5" i="36"/>
  <c r="AO5" i="36"/>
  <c r="T7" i="36"/>
  <c r="U7" i="36"/>
  <c r="V7" i="36"/>
  <c r="W7" i="36"/>
  <c r="X7" i="36"/>
  <c r="Y7" i="36"/>
  <c r="Z7" i="36"/>
  <c r="AA7" i="36"/>
  <c r="AB7" i="36"/>
  <c r="AC7" i="36"/>
  <c r="AD7" i="36"/>
  <c r="P22" i="36" s="1"/>
  <c r="AE7" i="36"/>
  <c r="Q22" i="36" s="1"/>
  <c r="AF7" i="36"/>
  <c r="R22" i="36" s="1"/>
  <c r="AG7" i="36"/>
  <c r="AH7" i="36"/>
  <c r="AI7" i="36"/>
  <c r="AJ7" i="36"/>
  <c r="AK7" i="36"/>
  <c r="AL7" i="36"/>
  <c r="X22" i="36" s="1"/>
  <c r="AM7" i="36"/>
  <c r="Y22" i="36" s="1"/>
  <c r="AN7" i="36"/>
  <c r="AO7" i="36"/>
  <c r="AP7" i="36"/>
  <c r="AQ7" i="36"/>
  <c r="AR7" i="36"/>
  <c r="AS7" i="36"/>
  <c r="AT7" i="36"/>
  <c r="AU7" i="36"/>
  <c r="M9" i="36"/>
  <c r="N9" i="36"/>
  <c r="O9" i="36"/>
  <c r="P9" i="36"/>
  <c r="Q9" i="36"/>
  <c r="R9" i="36"/>
  <c r="S9" i="36"/>
  <c r="T9" i="36"/>
  <c r="U9" i="36"/>
  <c r="V9" i="36"/>
  <c r="W9" i="36"/>
  <c r="X9" i="36"/>
  <c r="Y9" i="36"/>
  <c r="Z9" i="36"/>
  <c r="L24" i="36" s="1"/>
  <c r="AA9" i="36"/>
  <c r="M24" i="36" s="1"/>
  <c r="AB9" i="36"/>
  <c r="N24" i="36" s="1"/>
  <c r="AC9" i="36"/>
  <c r="AD9" i="36"/>
  <c r="AE9" i="36"/>
  <c r="AF9" i="36"/>
  <c r="AG9" i="36"/>
  <c r="AH9" i="36"/>
  <c r="T24" i="36" s="1"/>
  <c r="AI9" i="36"/>
  <c r="U24" i="36" s="1"/>
  <c r="AJ9" i="36"/>
  <c r="V24" i="36" s="1"/>
  <c r="AK9" i="36"/>
  <c r="AL9" i="36"/>
  <c r="AM9" i="36"/>
  <c r="AN9" i="36"/>
  <c r="AO9" i="36"/>
  <c r="AP9" i="36"/>
  <c r="AQ9" i="36"/>
  <c r="AR9" i="36"/>
  <c r="AS9" i="36"/>
  <c r="AT9" i="36"/>
  <c r="AU9" i="36"/>
  <c r="L6" i="76"/>
  <c r="L7" i="76"/>
  <c r="L9" i="76"/>
  <c r="L13" i="76"/>
  <c r="L14" i="76"/>
  <c r="L15" i="76"/>
  <c r="L16" i="76"/>
  <c r="L17" i="76"/>
  <c r="L18" i="76"/>
  <c r="L19" i="76"/>
  <c r="E6" i="76"/>
  <c r="F6" i="76"/>
  <c r="G6" i="76"/>
  <c r="H6" i="76"/>
  <c r="J6" i="76"/>
  <c r="E7" i="76"/>
  <c r="F7" i="76"/>
  <c r="G7" i="76"/>
  <c r="H7" i="76"/>
  <c r="J7" i="76"/>
  <c r="E9" i="76"/>
  <c r="F9" i="76"/>
  <c r="G9" i="76"/>
  <c r="H9" i="76"/>
  <c r="J9" i="76"/>
  <c r="E12" i="76"/>
  <c r="F12" i="76"/>
  <c r="G12" i="76"/>
  <c r="H12" i="76"/>
  <c r="J12" i="76"/>
  <c r="E13" i="76"/>
  <c r="F13" i="76"/>
  <c r="G13" i="76"/>
  <c r="H13" i="76"/>
  <c r="J13" i="76"/>
  <c r="E14" i="76"/>
  <c r="F14" i="76"/>
  <c r="G14" i="76"/>
  <c r="H14" i="76"/>
  <c r="J14" i="76"/>
  <c r="E15" i="76"/>
  <c r="F15" i="76"/>
  <c r="G15" i="76"/>
  <c r="H15" i="76"/>
  <c r="J15" i="76"/>
  <c r="E16" i="76"/>
  <c r="F16" i="76"/>
  <c r="G16" i="76"/>
  <c r="H16" i="76"/>
  <c r="J16" i="76"/>
  <c r="E17" i="76"/>
  <c r="F17" i="76"/>
  <c r="G17" i="76"/>
  <c r="H17" i="76"/>
  <c r="J17" i="76"/>
  <c r="E18" i="76"/>
  <c r="F18" i="76"/>
  <c r="G18" i="76"/>
  <c r="H18" i="76"/>
  <c r="J18" i="76"/>
  <c r="E19" i="76"/>
  <c r="F19" i="76"/>
  <c r="G19" i="76"/>
  <c r="H19" i="76"/>
  <c r="J19" i="76"/>
  <c r="E22" i="76"/>
  <c r="A21" i="76"/>
  <c r="A22" i="76"/>
  <c r="A23" i="76"/>
  <c r="A24" i="76"/>
  <c r="A6" i="76"/>
  <c r="B6" i="76"/>
  <c r="C6" i="76"/>
  <c r="D6" i="76"/>
  <c r="A7" i="76"/>
  <c r="B7" i="76"/>
  <c r="C7" i="76"/>
  <c r="D7" i="76"/>
  <c r="A8" i="76"/>
  <c r="A9" i="76"/>
  <c r="B9" i="76"/>
  <c r="C9" i="76"/>
  <c r="D9" i="76"/>
  <c r="A10" i="76"/>
  <c r="B10" i="76"/>
  <c r="A11" i="76"/>
  <c r="B11" i="76"/>
  <c r="A12" i="76"/>
  <c r="B12" i="76"/>
  <c r="C12" i="76"/>
  <c r="D12" i="76"/>
  <c r="A13" i="76"/>
  <c r="B13" i="76"/>
  <c r="C13" i="76"/>
  <c r="D13" i="76"/>
  <c r="A14" i="76"/>
  <c r="B14" i="76"/>
  <c r="C14" i="76"/>
  <c r="D14" i="76"/>
  <c r="A15" i="76"/>
  <c r="B15" i="76"/>
  <c r="C15" i="76"/>
  <c r="D15" i="76"/>
  <c r="A16" i="76"/>
  <c r="C16" i="76"/>
  <c r="D16" i="76"/>
  <c r="A17" i="76"/>
  <c r="C17" i="76"/>
  <c r="D17" i="76"/>
  <c r="A18" i="76"/>
  <c r="C18" i="76"/>
  <c r="D18" i="76"/>
  <c r="A19" i="76"/>
  <c r="B19" i="76"/>
  <c r="C19" i="76"/>
  <c r="D19" i="76"/>
  <c r="A20" i="76"/>
  <c r="J4" i="76"/>
  <c r="F4" i="76"/>
  <c r="G4" i="76"/>
  <c r="H4" i="76"/>
  <c r="E4" i="76"/>
  <c r="L22" i="229"/>
  <c r="N22" i="229"/>
  <c r="R22" i="229"/>
  <c r="N27" i="229"/>
  <c r="V27" i="229"/>
  <c r="A21" i="229"/>
  <c r="A22" i="229"/>
  <c r="A23" i="229"/>
  <c r="A24" i="229"/>
  <c r="A26" i="229"/>
  <c r="A27" i="229"/>
  <c r="AB7" i="229"/>
  <c r="AC7" i="229"/>
  <c r="M22" i="229" s="1"/>
  <c r="AD7" i="229"/>
  <c r="AE7" i="229"/>
  <c r="O22" i="229" s="1"/>
  <c r="AF7" i="229"/>
  <c r="P22" i="229" s="1"/>
  <c r="AG7" i="229"/>
  <c r="Q22" i="229" s="1"/>
  <c r="AH7" i="229"/>
  <c r="AI7" i="229"/>
  <c r="S22" i="229" s="1"/>
  <c r="AJ7" i="229"/>
  <c r="T22" i="229" s="1"/>
  <c r="AK7" i="229"/>
  <c r="U22" i="229" s="1"/>
  <c r="AL7" i="229"/>
  <c r="V22" i="229" s="1"/>
  <c r="AM7" i="229"/>
  <c r="W22" i="229" s="1"/>
  <c r="AN7" i="229"/>
  <c r="X22" i="229" s="1"/>
  <c r="AO7" i="229"/>
  <c r="Y22" i="229" s="1"/>
  <c r="AP7" i="229"/>
  <c r="Z22" i="229" s="1"/>
  <c r="AQ7" i="229"/>
  <c r="AA22" i="229" s="1"/>
  <c r="AR7" i="229"/>
  <c r="AS7" i="229"/>
  <c r="AT7" i="229"/>
  <c r="AU7" i="229"/>
  <c r="M9" i="229"/>
  <c r="N9" i="229"/>
  <c r="O9" i="229"/>
  <c r="P9" i="229"/>
  <c r="Q9" i="229"/>
  <c r="R9" i="229"/>
  <c r="S9" i="229"/>
  <c r="T9" i="229"/>
  <c r="U9" i="229"/>
  <c r="V9" i="229"/>
  <c r="W9" i="229"/>
  <c r="X9" i="229"/>
  <c r="Y9" i="229"/>
  <c r="Z9" i="229"/>
  <c r="AA9" i="229"/>
  <c r="AB9" i="229"/>
  <c r="L24" i="229" s="1"/>
  <c r="AC9" i="229"/>
  <c r="M24" i="229" s="1"/>
  <c r="AD9" i="229"/>
  <c r="N24" i="229" s="1"/>
  <c r="AE9" i="229"/>
  <c r="O24" i="229" s="1"/>
  <c r="AF9" i="229"/>
  <c r="P24" i="229" s="1"/>
  <c r="AG9" i="229"/>
  <c r="Q24" i="229" s="1"/>
  <c r="AH9" i="229"/>
  <c r="R24" i="229" s="1"/>
  <c r="AI9" i="229"/>
  <c r="S24" i="229" s="1"/>
  <c r="AJ9" i="229"/>
  <c r="T24" i="229" s="1"/>
  <c r="AK9" i="229"/>
  <c r="U24" i="229" s="1"/>
  <c r="AL9" i="229"/>
  <c r="V24" i="229" s="1"/>
  <c r="AM9" i="229"/>
  <c r="W24" i="229" s="1"/>
  <c r="AN9" i="229"/>
  <c r="X24" i="229" s="1"/>
  <c r="AO9" i="229"/>
  <c r="Y24" i="229" s="1"/>
  <c r="AP9" i="229"/>
  <c r="Z24" i="229" s="1"/>
  <c r="AQ9" i="229"/>
  <c r="AA24" i="229" s="1"/>
  <c r="AR9" i="229"/>
  <c r="AS9" i="229"/>
  <c r="AT9" i="229"/>
  <c r="AU9" i="229"/>
  <c r="M12" i="229"/>
  <c r="N12" i="229"/>
  <c r="O12" i="229"/>
  <c r="P12" i="229"/>
  <c r="Q12" i="229"/>
  <c r="R12" i="229"/>
  <c r="S12" i="229"/>
  <c r="T12" i="229"/>
  <c r="U12" i="229"/>
  <c r="V12" i="229"/>
  <c r="W12" i="229"/>
  <c r="X12" i="229"/>
  <c r="Y12" i="229"/>
  <c r="Z12" i="229"/>
  <c r="AA12" i="229"/>
  <c r="AB12" i="229"/>
  <c r="L27" i="229" s="1"/>
  <c r="AC12" i="229"/>
  <c r="M27" i="229" s="1"/>
  <c r="AD12" i="229"/>
  <c r="AE12" i="229"/>
  <c r="O27" i="229" s="1"/>
  <c r="AF12" i="229"/>
  <c r="P27" i="229" s="1"/>
  <c r="AG12" i="229"/>
  <c r="Q27" i="229" s="1"/>
  <c r="AH12" i="229"/>
  <c r="R27" i="229" s="1"/>
  <c r="AI12" i="229"/>
  <c r="S27" i="229" s="1"/>
  <c r="AJ12" i="229"/>
  <c r="T27" i="229" s="1"/>
  <c r="AK12" i="229"/>
  <c r="U27" i="229" s="1"/>
  <c r="AL12" i="229"/>
  <c r="AM12" i="229"/>
  <c r="W27" i="229" s="1"/>
  <c r="AN12" i="229"/>
  <c r="X27" i="229" s="1"/>
  <c r="AO12" i="229"/>
  <c r="Y27" i="229" s="1"/>
  <c r="AP12" i="229"/>
  <c r="Z27" i="229" s="1"/>
  <c r="AQ12" i="229"/>
  <c r="AA27" i="229" s="1"/>
  <c r="AR12" i="229"/>
  <c r="AS12" i="229"/>
  <c r="AT12" i="229"/>
  <c r="AU12" i="229"/>
  <c r="AV8" i="10"/>
  <c r="AW8" i="10"/>
  <c r="AX8" i="10"/>
  <c r="AY8" i="10"/>
  <c r="AZ8" i="10"/>
  <c r="BA9" i="10" s="1"/>
  <c r="BA8" i="10"/>
  <c r="BB9" i="10" s="1"/>
  <c r="BB8" i="10"/>
  <c r="BC9" i="10" s="1"/>
  <c r="BC8" i="10"/>
  <c r="BD9" i="10" s="1"/>
  <c r="BD8" i="10"/>
  <c r="BE8" i="10"/>
  <c r="BF8" i="10"/>
  <c r="BG8" i="10"/>
  <c r="BH8" i="10"/>
  <c r="BI9" i="10" s="1"/>
  <c r="BI8" i="10"/>
  <c r="BJ9" i="10" s="1"/>
  <c r="BJ8" i="10"/>
  <c r="AW9" i="10"/>
  <c r="AX9" i="10"/>
  <c r="AY9" i="10"/>
  <c r="AZ9" i="10"/>
  <c r="BE9" i="10"/>
  <c r="BF9" i="10"/>
  <c r="BG9" i="10"/>
  <c r="BH9" i="10"/>
  <c r="M7" i="10"/>
  <c r="BK7" i="10" s="1"/>
  <c r="N7" i="10"/>
  <c r="O7" i="10"/>
  <c r="P7" i="10"/>
  <c r="Q7" i="10"/>
  <c r="R7" i="10"/>
  <c r="S7" i="10"/>
  <c r="T7" i="10"/>
  <c r="U7" i="10"/>
  <c r="V7" i="10"/>
  <c r="W7" i="10"/>
  <c r="X7" i="10"/>
  <c r="Y7" i="10"/>
  <c r="Z7" i="10"/>
  <c r="AA7" i="10"/>
  <c r="AB7" i="10"/>
  <c r="AC7" i="10"/>
  <c r="AD7" i="10"/>
  <c r="AE7" i="10"/>
  <c r="AF7" i="10"/>
  <c r="AG7" i="10"/>
  <c r="AH7" i="10"/>
  <c r="AI7" i="10"/>
  <c r="AJ7" i="10"/>
  <c r="AK7" i="10"/>
  <c r="AL7" i="10"/>
  <c r="AM7" i="10"/>
  <c r="AN7" i="10"/>
  <c r="AO7" i="10"/>
  <c r="AP7" i="10"/>
  <c r="AQ7" i="10"/>
  <c r="AR7" i="10"/>
  <c r="AS7" i="10"/>
  <c r="AT7" i="10"/>
  <c r="AU7" i="10"/>
  <c r="E9" i="84"/>
  <c r="E4" i="84"/>
  <c r="C3" i="84"/>
  <c r="A3" i="84"/>
  <c r="A6" i="84"/>
  <c r="A7" i="84"/>
  <c r="A5" i="84"/>
  <c r="C25" i="22"/>
  <c r="D25" i="22"/>
  <c r="E25" i="22"/>
  <c r="F25" i="22"/>
  <c r="G25" i="22"/>
  <c r="H25" i="22"/>
  <c r="I25" i="22"/>
  <c r="C9" i="148"/>
  <c r="D9" i="148"/>
  <c r="E9" i="148"/>
  <c r="AV10" i="229" l="1"/>
  <c r="B28" i="39"/>
  <c r="B30" i="39"/>
  <c r="M7" i="243"/>
  <c r="N7" i="243"/>
  <c r="O7" i="243"/>
  <c r="P7" i="243"/>
  <c r="Q7" i="243"/>
  <c r="R7" i="243"/>
  <c r="S7" i="243"/>
  <c r="T7" i="243"/>
  <c r="U7" i="243"/>
  <c r="V7" i="243"/>
  <c r="W7" i="243"/>
  <c r="X7" i="243"/>
  <c r="Y7" i="243"/>
  <c r="Z7" i="243"/>
  <c r="AA7" i="243"/>
  <c r="AB7" i="243"/>
  <c r="L17" i="243" s="1"/>
  <c r="AC7" i="243"/>
  <c r="AD7" i="243"/>
  <c r="N17" i="243" s="1"/>
  <c r="AE7" i="243"/>
  <c r="AF7" i="243"/>
  <c r="AG7" i="243"/>
  <c r="AH7" i="243"/>
  <c r="R17" i="243" s="1"/>
  <c r="AI7" i="243"/>
  <c r="S17" i="243" s="1"/>
  <c r="AJ7" i="243"/>
  <c r="T17" i="243" s="1"/>
  <c r="AK7" i="243"/>
  <c r="AL7" i="243"/>
  <c r="AM7" i="243"/>
  <c r="AN7" i="243"/>
  <c r="AO7" i="243"/>
  <c r="AP7" i="243"/>
  <c r="AQ7" i="243"/>
  <c r="AA17" i="243" s="1"/>
  <c r="AR7" i="243"/>
  <c r="AS7" i="243"/>
  <c r="AT7" i="243"/>
  <c r="AU7" i="243"/>
  <c r="L7" i="243"/>
  <c r="D7" i="243"/>
  <c r="C7" i="243"/>
  <c r="B7" i="243"/>
  <c r="M5" i="243"/>
  <c r="N5" i="243"/>
  <c r="O5" i="243"/>
  <c r="P5" i="243"/>
  <c r="Q5" i="243"/>
  <c r="R5" i="243"/>
  <c r="S5" i="243"/>
  <c r="T5" i="243"/>
  <c r="U5" i="243"/>
  <c r="V5" i="243"/>
  <c r="W5" i="243"/>
  <c r="X5" i="243"/>
  <c r="Y5" i="243"/>
  <c r="Z5" i="243"/>
  <c r="AA5" i="243"/>
  <c r="AB5" i="243"/>
  <c r="AC5" i="243"/>
  <c r="AD5" i="243"/>
  <c r="AE5" i="243"/>
  <c r="O15" i="243" s="1"/>
  <c r="AF5" i="243"/>
  <c r="AG5" i="243"/>
  <c r="Q15" i="243" s="1"/>
  <c r="AH5" i="243"/>
  <c r="R15" i="243" s="1"/>
  <c r="AI5" i="243"/>
  <c r="S15" i="243" s="1"/>
  <c r="AJ5" i="243"/>
  <c r="AK5" i="243"/>
  <c r="AL5" i="243"/>
  <c r="V15" i="243" s="1"/>
  <c r="AM5" i="243"/>
  <c r="AN5" i="243"/>
  <c r="X15" i="243" s="1"/>
  <c r="AO5" i="243"/>
  <c r="Y15" i="243" s="1"/>
  <c r="AP5" i="243"/>
  <c r="Z15" i="243" s="1"/>
  <c r="AQ5" i="243"/>
  <c r="AA15" i="243" s="1"/>
  <c r="AR5" i="243"/>
  <c r="AS5" i="243"/>
  <c r="AT5" i="243"/>
  <c r="AU5" i="243"/>
  <c r="L5" i="243"/>
  <c r="D5" i="243"/>
  <c r="D15" i="243" s="1"/>
  <c r="C5" i="243"/>
  <c r="C15" i="243" s="1"/>
  <c r="B5" i="243"/>
  <c r="A20" i="243"/>
  <c r="A19" i="243"/>
  <c r="A18" i="243"/>
  <c r="V17" i="243"/>
  <c r="A17" i="243"/>
  <c r="A16" i="243"/>
  <c r="W15" i="243"/>
  <c r="N15" i="243"/>
  <c r="A15" i="243"/>
  <c r="L13" i="243"/>
  <c r="B13" i="243"/>
  <c r="Z17" i="243"/>
  <c r="Y17" i="243"/>
  <c r="X17" i="243"/>
  <c r="W17" i="243"/>
  <c r="U17" i="243"/>
  <c r="Q17" i="243"/>
  <c r="P17" i="243"/>
  <c r="O17" i="243"/>
  <c r="M17" i="243"/>
  <c r="D17" i="243"/>
  <c r="C17" i="243"/>
  <c r="B17" i="243"/>
  <c r="U15" i="243"/>
  <c r="M15" i="243"/>
  <c r="F4" i="243"/>
  <c r="G4" i="243" s="1"/>
  <c r="H4" i="243" s="1"/>
  <c r="I4" i="243" s="1"/>
  <c r="J4" i="243" s="1"/>
  <c r="K4" i="243" s="1"/>
  <c r="L4" i="243" s="1"/>
  <c r="M4" i="243" s="1"/>
  <c r="N4" i="243" s="1"/>
  <c r="O4" i="243" s="1"/>
  <c r="P4" i="243" s="1"/>
  <c r="Q4" i="243" s="1"/>
  <c r="R4" i="243" s="1"/>
  <c r="S4" i="243" s="1"/>
  <c r="T4" i="243" s="1"/>
  <c r="U4" i="243" s="1"/>
  <c r="V4" i="243" s="1"/>
  <c r="W4" i="243" s="1"/>
  <c r="X4" i="243" s="1"/>
  <c r="Y4" i="243" s="1"/>
  <c r="Z4" i="243" s="1"/>
  <c r="AA4" i="243" s="1"/>
  <c r="AB4" i="243" s="1"/>
  <c r="M5" i="203"/>
  <c r="N5" i="203"/>
  <c r="O5" i="203"/>
  <c r="P5" i="203"/>
  <c r="Q5" i="203"/>
  <c r="R5" i="203"/>
  <c r="S5" i="203"/>
  <c r="T5" i="203"/>
  <c r="U5" i="203"/>
  <c r="V5" i="203"/>
  <c r="W5" i="203"/>
  <c r="X5" i="203"/>
  <c r="Y5" i="203"/>
  <c r="Z5" i="203"/>
  <c r="AA5" i="203"/>
  <c r="AB5" i="203"/>
  <c r="AC5" i="203"/>
  <c r="AD5" i="203"/>
  <c r="AE5" i="203"/>
  <c r="AF5" i="203"/>
  <c r="AG5" i="203"/>
  <c r="AH5" i="203"/>
  <c r="AI5" i="203"/>
  <c r="AJ5" i="203"/>
  <c r="AK5" i="203"/>
  <c r="AL5" i="203"/>
  <c r="AM5" i="203"/>
  <c r="AN5" i="203"/>
  <c r="AO5" i="203"/>
  <c r="AP5" i="203"/>
  <c r="AQ5" i="203"/>
  <c r="AR5" i="203"/>
  <c r="AS5" i="203"/>
  <c r="AT5" i="203"/>
  <c r="AU5" i="203"/>
  <c r="L5" i="203"/>
  <c r="D5" i="203"/>
  <c r="C5" i="203"/>
  <c r="B5" i="203"/>
  <c r="M5" i="231"/>
  <c r="N5" i="231"/>
  <c r="O5" i="231"/>
  <c r="P5" i="231"/>
  <c r="Q5" i="231"/>
  <c r="R5" i="231"/>
  <c r="S5" i="231"/>
  <c r="T5" i="231"/>
  <c r="U5" i="231"/>
  <c r="V5" i="231"/>
  <c r="W5" i="231"/>
  <c r="X5" i="231"/>
  <c r="Y5" i="231"/>
  <c r="Z5" i="231"/>
  <c r="AA5" i="231"/>
  <c r="AB5" i="231"/>
  <c r="L20" i="231" s="1"/>
  <c r="AC5" i="231"/>
  <c r="AD5" i="231"/>
  <c r="AE5" i="231"/>
  <c r="AF5" i="231"/>
  <c r="P20" i="231" s="1"/>
  <c r="AG5" i="231"/>
  <c r="Q20" i="231" s="1"/>
  <c r="AH5" i="231"/>
  <c r="R20" i="231" s="1"/>
  <c r="AI5" i="231"/>
  <c r="S20" i="231" s="1"/>
  <c r="AJ5" i="231"/>
  <c r="T20" i="231" s="1"/>
  <c r="AK5" i="231"/>
  <c r="AL5" i="231"/>
  <c r="AM5" i="231"/>
  <c r="AN5" i="231"/>
  <c r="X20" i="231" s="1"/>
  <c r="AO5" i="231"/>
  <c r="Y20" i="231" s="1"/>
  <c r="AP5" i="231"/>
  <c r="AP13" i="231" s="1"/>
  <c r="AQ5" i="231"/>
  <c r="AA20" i="231" s="1"/>
  <c r="AR5" i="231"/>
  <c r="AR13" i="231" s="1"/>
  <c r="AS5" i="231"/>
  <c r="AT5" i="231"/>
  <c r="AU5" i="231"/>
  <c r="M6" i="231"/>
  <c r="N6" i="231"/>
  <c r="O6" i="231"/>
  <c r="P6" i="231"/>
  <c r="Q6" i="231"/>
  <c r="R6" i="231"/>
  <c r="S6" i="231"/>
  <c r="T6" i="231"/>
  <c r="U6" i="231"/>
  <c r="V6" i="231"/>
  <c r="W6" i="231"/>
  <c r="X6" i="231"/>
  <c r="Y6" i="231"/>
  <c r="Z6" i="231"/>
  <c r="AA6" i="231"/>
  <c r="AB6" i="231"/>
  <c r="AC6" i="231"/>
  <c r="AD6" i="231"/>
  <c r="AE6" i="231"/>
  <c r="AF6" i="231"/>
  <c r="P21" i="231" s="1"/>
  <c r="AG6" i="231"/>
  <c r="Q21" i="231" s="1"/>
  <c r="AH6" i="231"/>
  <c r="AI6" i="231"/>
  <c r="AJ6" i="231"/>
  <c r="AK6" i="231"/>
  <c r="AL6" i="231"/>
  <c r="AL13" i="231" s="1"/>
  <c r="AM6" i="231"/>
  <c r="AM13" i="231" s="1"/>
  <c r="AN6" i="231"/>
  <c r="X21" i="231" s="1"/>
  <c r="AO6" i="231"/>
  <c r="Y21" i="231" s="1"/>
  <c r="AP6" i="231"/>
  <c r="AQ6" i="231"/>
  <c r="AR6" i="231"/>
  <c r="AS6" i="231"/>
  <c r="AT6" i="231"/>
  <c r="AU6" i="231"/>
  <c r="M7" i="231"/>
  <c r="N7" i="231"/>
  <c r="O7" i="231"/>
  <c r="P7" i="231"/>
  <c r="Q7" i="231"/>
  <c r="R7" i="231"/>
  <c r="S7" i="231"/>
  <c r="T7" i="231"/>
  <c r="U7" i="231"/>
  <c r="V7" i="231"/>
  <c r="W7" i="231"/>
  <c r="X7" i="231"/>
  <c r="Y7" i="231"/>
  <c r="Z7" i="231"/>
  <c r="AA7" i="231"/>
  <c r="AB7" i="231"/>
  <c r="L22" i="231" s="1"/>
  <c r="AC7" i="231"/>
  <c r="M22" i="231" s="1"/>
  <c r="AD7" i="231"/>
  <c r="N22" i="231" s="1"/>
  <c r="AE7" i="231"/>
  <c r="AF7" i="231"/>
  <c r="AG7" i="231"/>
  <c r="AH7" i="231"/>
  <c r="R22" i="231" s="1"/>
  <c r="AI7" i="231"/>
  <c r="S22" i="231" s="1"/>
  <c r="AJ7" i="231"/>
  <c r="T22" i="231" s="1"/>
  <c r="AK7" i="231"/>
  <c r="U22" i="231" s="1"/>
  <c r="AL7" i="231"/>
  <c r="V22" i="231" s="1"/>
  <c r="AM7" i="231"/>
  <c r="AN7" i="231"/>
  <c r="AO7" i="231"/>
  <c r="AP7" i="231"/>
  <c r="Z22" i="231" s="1"/>
  <c r="AQ7" i="231"/>
  <c r="AA22" i="231" s="1"/>
  <c r="AR7" i="231"/>
  <c r="AS7" i="231"/>
  <c r="AT7" i="231"/>
  <c r="AU7" i="231"/>
  <c r="M8" i="231"/>
  <c r="N8" i="231"/>
  <c r="O8" i="231"/>
  <c r="P8" i="231"/>
  <c r="Q8" i="231"/>
  <c r="R8" i="231"/>
  <c r="S8" i="231"/>
  <c r="T8" i="231"/>
  <c r="U8" i="231"/>
  <c r="V8" i="231"/>
  <c r="W8" i="231"/>
  <c r="X8" i="231"/>
  <c r="Y8" i="231"/>
  <c r="Z8" i="231"/>
  <c r="AA8" i="231"/>
  <c r="AB8" i="231"/>
  <c r="AC8" i="231"/>
  <c r="AD8" i="231"/>
  <c r="AE8" i="231"/>
  <c r="AF8" i="231"/>
  <c r="P23" i="231" s="1"/>
  <c r="AG8" i="231"/>
  <c r="Q23" i="231" s="1"/>
  <c r="AH8" i="231"/>
  <c r="R23" i="231" s="1"/>
  <c r="AI8" i="231"/>
  <c r="S23" i="231" s="1"/>
  <c r="AJ8" i="231"/>
  <c r="AK8" i="231"/>
  <c r="AL8" i="231"/>
  <c r="AM8" i="231"/>
  <c r="AN8" i="231"/>
  <c r="X23" i="231" s="1"/>
  <c r="AO8" i="231"/>
  <c r="Y23" i="231" s="1"/>
  <c r="AP8" i="231"/>
  <c r="Z23" i="231" s="1"/>
  <c r="AQ8" i="231"/>
  <c r="AA23" i="231" s="1"/>
  <c r="AR8" i="231"/>
  <c r="AS8" i="231"/>
  <c r="AT8" i="231"/>
  <c r="AU8" i="231"/>
  <c r="M9" i="231"/>
  <c r="N9" i="231"/>
  <c r="O9" i="231"/>
  <c r="P9" i="231"/>
  <c r="Q9" i="231"/>
  <c r="R9" i="231"/>
  <c r="S9" i="231"/>
  <c r="T9" i="231"/>
  <c r="U9" i="231"/>
  <c r="V9" i="231"/>
  <c r="W9" i="231"/>
  <c r="X9" i="231"/>
  <c r="Y9" i="231"/>
  <c r="Z9" i="231"/>
  <c r="AA9" i="231"/>
  <c r="AB9" i="231"/>
  <c r="AC9" i="231"/>
  <c r="AD9" i="231"/>
  <c r="AE9" i="231"/>
  <c r="AF9" i="231"/>
  <c r="P24" i="231" s="1"/>
  <c r="AG9" i="231"/>
  <c r="AH9" i="231"/>
  <c r="AI9" i="231"/>
  <c r="AJ9" i="231"/>
  <c r="AK9" i="231"/>
  <c r="AL9" i="231"/>
  <c r="AM9" i="231"/>
  <c r="AN9" i="231"/>
  <c r="X24" i="231" s="1"/>
  <c r="AO9" i="231"/>
  <c r="AP9" i="231"/>
  <c r="AQ9" i="231"/>
  <c r="AR9" i="231"/>
  <c r="AS9" i="231"/>
  <c r="AT9" i="231"/>
  <c r="AU9" i="231"/>
  <c r="AU13" i="231" s="1"/>
  <c r="M10" i="231"/>
  <c r="N10" i="231"/>
  <c r="O10" i="231"/>
  <c r="P10" i="231"/>
  <c r="Q10" i="231"/>
  <c r="R10" i="231"/>
  <c r="S10" i="231"/>
  <c r="T10" i="231"/>
  <c r="U10" i="231"/>
  <c r="V10" i="231"/>
  <c r="W10" i="231"/>
  <c r="X10" i="231"/>
  <c r="Y10" i="231"/>
  <c r="Z10" i="231"/>
  <c r="AA10" i="231"/>
  <c r="AB10" i="231"/>
  <c r="L25" i="231" s="1"/>
  <c r="AC10" i="231"/>
  <c r="M25" i="231" s="1"/>
  <c r="AD10" i="231"/>
  <c r="AE10" i="231"/>
  <c r="AF10" i="231"/>
  <c r="AG10" i="231"/>
  <c r="Q25" i="231" s="1"/>
  <c r="AH10" i="231"/>
  <c r="R25" i="231" s="1"/>
  <c r="AI10" i="231"/>
  <c r="S25" i="231" s="1"/>
  <c r="AJ10" i="231"/>
  <c r="T25" i="231" s="1"/>
  <c r="AK10" i="231"/>
  <c r="U25" i="231" s="1"/>
  <c r="AL10" i="231"/>
  <c r="AM10" i="231"/>
  <c r="AN10" i="231"/>
  <c r="AO10" i="231"/>
  <c r="Y25" i="231" s="1"/>
  <c r="AP10" i="231"/>
  <c r="Z25" i="231" s="1"/>
  <c r="AQ10" i="231"/>
  <c r="AA25" i="231" s="1"/>
  <c r="AR10" i="231"/>
  <c r="AS10" i="231"/>
  <c r="AS13" i="231" s="1"/>
  <c r="AT10" i="231"/>
  <c r="AU10" i="231"/>
  <c r="M11" i="231"/>
  <c r="N11" i="231"/>
  <c r="O11" i="231"/>
  <c r="P11" i="231"/>
  <c r="Q11" i="231"/>
  <c r="R11" i="231"/>
  <c r="S11" i="231"/>
  <c r="T11" i="231"/>
  <c r="U11" i="231"/>
  <c r="V11" i="231"/>
  <c r="W11" i="231"/>
  <c r="X11" i="231"/>
  <c r="Y11" i="231"/>
  <c r="Z11" i="231"/>
  <c r="AA11" i="231"/>
  <c r="AB11" i="231"/>
  <c r="AC11" i="231"/>
  <c r="AD11" i="231"/>
  <c r="AE11" i="231"/>
  <c r="AF11" i="231"/>
  <c r="P26" i="231" s="1"/>
  <c r="AG11" i="231"/>
  <c r="Q26" i="231" s="1"/>
  <c r="AH11" i="231"/>
  <c r="R26" i="231" s="1"/>
  <c r="AI11" i="231"/>
  <c r="AJ11" i="231"/>
  <c r="AK11" i="231"/>
  <c r="AL11" i="231"/>
  <c r="AM11" i="231"/>
  <c r="AN11" i="231"/>
  <c r="X26" i="231" s="1"/>
  <c r="AO11" i="231"/>
  <c r="Y26" i="231" s="1"/>
  <c r="AP11" i="231"/>
  <c r="Z26" i="231" s="1"/>
  <c r="AQ11" i="231"/>
  <c r="AR11" i="231"/>
  <c r="AS11" i="231"/>
  <c r="AT11" i="231"/>
  <c r="AU11" i="231"/>
  <c r="M12" i="231"/>
  <c r="AV12" i="231" s="1"/>
  <c r="N12" i="231"/>
  <c r="O12" i="231"/>
  <c r="P12" i="231"/>
  <c r="Q12" i="231"/>
  <c r="R12" i="231"/>
  <c r="S12" i="231"/>
  <c r="T12" i="231"/>
  <c r="U12" i="231"/>
  <c r="V12" i="231"/>
  <c r="W12" i="231"/>
  <c r="X12" i="231"/>
  <c r="Y12" i="231"/>
  <c r="Z12" i="231"/>
  <c r="AA12" i="231"/>
  <c r="AB12" i="231"/>
  <c r="AC12" i="231"/>
  <c r="AD12" i="231"/>
  <c r="AE12" i="231"/>
  <c r="AF12" i="231"/>
  <c r="AG12" i="231"/>
  <c r="AH12" i="231"/>
  <c r="AI12" i="231"/>
  <c r="AJ12" i="231"/>
  <c r="AK12" i="231"/>
  <c r="AL12" i="231"/>
  <c r="AM12" i="231"/>
  <c r="AN12" i="231"/>
  <c r="AO12" i="231"/>
  <c r="AP12" i="231"/>
  <c r="AQ12" i="231"/>
  <c r="AR12" i="231"/>
  <c r="AS12" i="231"/>
  <c r="AT12" i="231"/>
  <c r="AU12" i="231"/>
  <c r="M20" i="231"/>
  <c r="U20" i="231"/>
  <c r="AT13" i="231"/>
  <c r="G4" i="231"/>
  <c r="H4" i="231" s="1"/>
  <c r="I4" i="231" s="1"/>
  <c r="J4" i="231" s="1"/>
  <c r="K4" i="231" s="1"/>
  <c r="L4" i="231" s="1"/>
  <c r="M4" i="231" s="1"/>
  <c r="N4" i="231" s="1"/>
  <c r="O4" i="231" s="1"/>
  <c r="P4" i="231" s="1"/>
  <c r="Q4" i="231" s="1"/>
  <c r="R4" i="231" s="1"/>
  <c r="S4" i="231" s="1"/>
  <c r="T4" i="231" s="1"/>
  <c r="U4" i="231" s="1"/>
  <c r="V4" i="231" s="1"/>
  <c r="W4" i="231" s="1"/>
  <c r="X4" i="231" s="1"/>
  <c r="Y4" i="231" s="1"/>
  <c r="Z4" i="231" s="1"/>
  <c r="AA4" i="231" s="1"/>
  <c r="AB4" i="231" s="1"/>
  <c r="AC4" i="231" s="1"/>
  <c r="AD4" i="231" s="1"/>
  <c r="AE4" i="231" s="1"/>
  <c r="AF4" i="231" s="1"/>
  <c r="AG4" i="231" s="1"/>
  <c r="AH4" i="231" s="1"/>
  <c r="AI4" i="231" s="1"/>
  <c r="AJ4" i="231" s="1"/>
  <c r="AK4" i="231" s="1"/>
  <c r="AL4" i="231" s="1"/>
  <c r="AM4" i="231" s="1"/>
  <c r="AN4" i="231" s="1"/>
  <c r="AO4" i="231" s="1"/>
  <c r="AP4" i="231" s="1"/>
  <c r="AQ4" i="231" s="1"/>
  <c r="AR4" i="231" s="1"/>
  <c r="AS4" i="231" s="1"/>
  <c r="AT4" i="231" s="1"/>
  <c r="AU4" i="231" s="1"/>
  <c r="L29" i="50"/>
  <c r="D29" i="50"/>
  <c r="C29" i="50"/>
  <c r="B29" i="50"/>
  <c r="N20" i="231"/>
  <c r="O20" i="231"/>
  <c r="V20" i="231"/>
  <c r="W20" i="231"/>
  <c r="L21" i="231"/>
  <c r="M21" i="231"/>
  <c r="N21" i="231"/>
  <c r="O21" i="231"/>
  <c r="R21" i="231"/>
  <c r="S21" i="231"/>
  <c r="T21" i="231"/>
  <c r="U21" i="231"/>
  <c r="V21" i="231"/>
  <c r="W21" i="231"/>
  <c r="Z21" i="231"/>
  <c r="AA21" i="231"/>
  <c r="O22" i="231"/>
  <c r="P22" i="231"/>
  <c r="Q22" i="231"/>
  <c r="W22" i="231"/>
  <c r="X22" i="231"/>
  <c r="Y22" i="231"/>
  <c r="L23" i="231"/>
  <c r="M23" i="231"/>
  <c r="N23" i="231"/>
  <c r="O23" i="231"/>
  <c r="T23" i="231"/>
  <c r="U23" i="231"/>
  <c r="V23" i="231"/>
  <c r="W23" i="231"/>
  <c r="L24" i="231"/>
  <c r="M24" i="231"/>
  <c r="N24" i="231"/>
  <c r="O24" i="231"/>
  <c r="Q24" i="231"/>
  <c r="R24" i="231"/>
  <c r="S24" i="231"/>
  <c r="T24" i="231"/>
  <c r="U24" i="231"/>
  <c r="V24" i="231"/>
  <c r="W24" i="231"/>
  <c r="Y24" i="231"/>
  <c r="Z24" i="231"/>
  <c r="AA24" i="231"/>
  <c r="N25" i="231"/>
  <c r="O25" i="231"/>
  <c r="P25" i="231"/>
  <c r="V25" i="231"/>
  <c r="W25" i="231"/>
  <c r="X25" i="231"/>
  <c r="L26" i="231"/>
  <c r="M26" i="231"/>
  <c r="N26" i="231"/>
  <c r="O26" i="231"/>
  <c r="S26" i="231"/>
  <c r="T26" i="231"/>
  <c r="U26" i="231"/>
  <c r="V26" i="231"/>
  <c r="W26" i="231"/>
  <c r="AA26" i="231"/>
  <c r="L27" i="231"/>
  <c r="M27" i="231"/>
  <c r="N27" i="231"/>
  <c r="O27" i="231"/>
  <c r="P27" i="231"/>
  <c r="Q27" i="231"/>
  <c r="R27" i="231"/>
  <c r="S27" i="231"/>
  <c r="T27" i="231"/>
  <c r="U27" i="231"/>
  <c r="V27" i="231"/>
  <c r="W27" i="231"/>
  <c r="X27" i="231"/>
  <c r="Y27" i="231"/>
  <c r="Z27" i="231"/>
  <c r="AA27" i="231"/>
  <c r="A21" i="231"/>
  <c r="B21" i="231"/>
  <c r="C21" i="231"/>
  <c r="D21" i="231"/>
  <c r="A22" i="231"/>
  <c r="B22" i="231"/>
  <c r="C22" i="231"/>
  <c r="D22" i="231"/>
  <c r="A23" i="231"/>
  <c r="B23" i="231"/>
  <c r="C23" i="231"/>
  <c r="D23" i="231"/>
  <c r="A24" i="231"/>
  <c r="B24" i="231"/>
  <c r="C24" i="231"/>
  <c r="D24" i="231"/>
  <c r="A25" i="231"/>
  <c r="B25" i="231"/>
  <c r="C25" i="231"/>
  <c r="D25" i="231"/>
  <c r="A26" i="231"/>
  <c r="B26" i="231"/>
  <c r="C26" i="231"/>
  <c r="D26" i="231"/>
  <c r="A27" i="231"/>
  <c r="B27" i="231"/>
  <c r="C27" i="231"/>
  <c r="D27" i="231"/>
  <c r="L12" i="231"/>
  <c r="D12" i="231"/>
  <c r="C12" i="231"/>
  <c r="B12" i="231"/>
  <c r="L11" i="231"/>
  <c r="D11" i="231"/>
  <c r="C11" i="231"/>
  <c r="B11" i="231"/>
  <c r="L10" i="231"/>
  <c r="D10" i="231"/>
  <c r="C10" i="231"/>
  <c r="B10" i="231"/>
  <c r="L9" i="231"/>
  <c r="D9" i="231"/>
  <c r="C9" i="231"/>
  <c r="B9" i="231"/>
  <c r="L5" i="231"/>
  <c r="D5" i="231"/>
  <c r="C5" i="231"/>
  <c r="B5" i="231"/>
  <c r="AD39" i="193"/>
  <c r="AE39" i="193"/>
  <c r="AF39" i="193"/>
  <c r="AG39" i="193"/>
  <c r="AH39" i="193"/>
  <c r="AI39" i="193"/>
  <c r="AJ39" i="193"/>
  <c r="AK39" i="193"/>
  <c r="AL39" i="193"/>
  <c r="AM39" i="193"/>
  <c r="AN39" i="193"/>
  <c r="AO39" i="193"/>
  <c r="AP39" i="193"/>
  <c r="AQ39" i="193"/>
  <c r="AR39" i="193"/>
  <c r="AS39" i="193"/>
  <c r="AT39" i="193"/>
  <c r="AU39" i="193"/>
  <c r="AK26" i="193"/>
  <c r="AL26" i="193"/>
  <c r="AM26" i="193"/>
  <c r="AN26" i="193"/>
  <c r="AO26" i="193"/>
  <c r="AP26" i="193"/>
  <c r="AQ26" i="193"/>
  <c r="AR26" i="193"/>
  <c r="AS26" i="193"/>
  <c r="AT26" i="193"/>
  <c r="AU26" i="193"/>
  <c r="AA27" i="193"/>
  <c r="AB27" i="193"/>
  <c r="AC27" i="193"/>
  <c r="AD27" i="193"/>
  <c r="AE27" i="193"/>
  <c r="AF27" i="193"/>
  <c r="AG27" i="193"/>
  <c r="AH27" i="193"/>
  <c r="AI27" i="193"/>
  <c r="AJ27" i="193"/>
  <c r="AK27" i="193"/>
  <c r="AL27" i="193"/>
  <c r="AM27" i="193"/>
  <c r="AN27" i="193"/>
  <c r="AO27" i="193"/>
  <c r="AP27" i="193"/>
  <c r="AQ27" i="193"/>
  <c r="AR27" i="193"/>
  <c r="AS27" i="193"/>
  <c r="AT27" i="193"/>
  <c r="AU27" i="193"/>
  <c r="AA28" i="193"/>
  <c r="AB28" i="193"/>
  <c r="AC28" i="193"/>
  <c r="AD28" i="193"/>
  <c r="AE28" i="193"/>
  <c r="AF28" i="193"/>
  <c r="AG28" i="193"/>
  <c r="AH28" i="193"/>
  <c r="AI28" i="193"/>
  <c r="AJ28" i="193"/>
  <c r="AK28" i="193"/>
  <c r="AL28" i="193"/>
  <c r="AM28" i="193"/>
  <c r="AN28" i="193"/>
  <c r="AO28" i="193"/>
  <c r="AP28" i="193"/>
  <c r="AQ28" i="193"/>
  <c r="AR28" i="193"/>
  <c r="AS28" i="193"/>
  <c r="AT28" i="193"/>
  <c r="AU28" i="193"/>
  <c r="AA29" i="193"/>
  <c r="AB29" i="193"/>
  <c r="AC29" i="193"/>
  <c r="AD29" i="193"/>
  <c r="AE29" i="193"/>
  <c r="AF29" i="193"/>
  <c r="AG29" i="193"/>
  <c r="AH29" i="193"/>
  <c r="AI29" i="193"/>
  <c r="AJ29" i="193"/>
  <c r="AK29" i="193"/>
  <c r="AL29" i="193"/>
  <c r="AM29" i="193"/>
  <c r="AN29" i="193"/>
  <c r="AO29" i="193"/>
  <c r="AP29" i="193"/>
  <c r="AQ29" i="193"/>
  <c r="AR29" i="193"/>
  <c r="AS29" i="193"/>
  <c r="AT29" i="193"/>
  <c r="AU29" i="193"/>
  <c r="AA30" i="193"/>
  <c r="AB30" i="193"/>
  <c r="AC30" i="193"/>
  <c r="AD30" i="193"/>
  <c r="AE30" i="193"/>
  <c r="AF30" i="193"/>
  <c r="AG30" i="193"/>
  <c r="AH30" i="193"/>
  <c r="AI30" i="193"/>
  <c r="AJ30" i="193"/>
  <c r="AK30" i="193"/>
  <c r="AL30" i="193"/>
  <c r="AM30" i="193"/>
  <c r="AN30" i="193"/>
  <c r="AO30" i="193"/>
  <c r="AP30" i="193"/>
  <c r="AQ30" i="193"/>
  <c r="AR30" i="193"/>
  <c r="AS30" i="193"/>
  <c r="AT30" i="193"/>
  <c r="AU30" i="193"/>
  <c r="AK25" i="193"/>
  <c r="AL25" i="193"/>
  <c r="AM25" i="193"/>
  <c r="AN25" i="193"/>
  <c r="AO25" i="193"/>
  <c r="AP25" i="193"/>
  <c r="AQ25" i="193"/>
  <c r="AR25" i="193"/>
  <c r="AS25" i="193"/>
  <c r="AT25" i="193"/>
  <c r="AU25" i="193"/>
  <c r="A16" i="193"/>
  <c r="D15" i="193"/>
  <c r="E15" i="193"/>
  <c r="F15" i="193"/>
  <c r="G15" i="193"/>
  <c r="H15" i="193"/>
  <c r="I15" i="193"/>
  <c r="J15" i="193"/>
  <c r="K15" i="193"/>
  <c r="A15" i="193"/>
  <c r="D6" i="193"/>
  <c r="D29" i="193"/>
  <c r="AV7" i="243" l="1"/>
  <c r="T15" i="243"/>
  <c r="L15" i="243"/>
  <c r="AC4" i="243"/>
  <c r="L14" i="243"/>
  <c r="AV5" i="243"/>
  <c r="B15" i="243"/>
  <c r="P15" i="243"/>
  <c r="AU29" i="50"/>
  <c r="AU15" i="231"/>
  <c r="AM15" i="231"/>
  <c r="W30" i="231" s="1"/>
  <c r="AN14" i="231"/>
  <c r="X29" i="231" s="1"/>
  <c r="AP15" i="231"/>
  <c r="Z30" i="231" s="1"/>
  <c r="AQ13" i="231"/>
  <c r="AR14" i="231" s="1"/>
  <c r="Z20" i="231"/>
  <c r="AO13" i="231"/>
  <c r="Y28" i="231" s="1"/>
  <c r="AN13" i="231"/>
  <c r="AS14" i="231"/>
  <c r="AR29" i="50"/>
  <c r="AU14" i="231"/>
  <c r="AT29" i="50"/>
  <c r="AT15" i="231"/>
  <c r="AL15" i="231"/>
  <c r="V30" i="231" s="1"/>
  <c r="AL29" i="50"/>
  <c r="V28" i="231"/>
  <c r="AT14" i="231"/>
  <c r="AS29" i="50"/>
  <c r="Z28" i="231"/>
  <c r="AP29" i="50"/>
  <c r="X28" i="231"/>
  <c r="AN29" i="50"/>
  <c r="W28" i="231"/>
  <c r="AM29" i="50"/>
  <c r="AS15" i="231"/>
  <c r="AM14" i="231"/>
  <c r="W29" i="231" s="1"/>
  <c r="AR15" i="231"/>
  <c r="AV11" i="231"/>
  <c r="AV10" i="231"/>
  <c r="AV9" i="231"/>
  <c r="D39" i="193"/>
  <c r="AD4" i="243" l="1"/>
  <c r="M14" i="243"/>
  <c r="AA28" i="231"/>
  <c r="AQ15" i="231"/>
  <c r="AA30" i="231" s="1"/>
  <c r="AQ29" i="50"/>
  <c r="AQ14" i="231"/>
  <c r="AA29" i="231" s="1"/>
  <c r="AO29" i="50"/>
  <c r="AN15" i="231"/>
  <c r="X30" i="231" s="1"/>
  <c r="AO14" i="231"/>
  <c r="Y29" i="231" s="1"/>
  <c r="AO15" i="231"/>
  <c r="Y30" i="231" s="1"/>
  <c r="AP14" i="231"/>
  <c r="Z29" i="231" s="1"/>
  <c r="N14" i="243" l="1"/>
  <c r="AE4" i="243"/>
  <c r="O14" i="243" l="1"/>
  <c r="AF4" i="243"/>
  <c r="P14" i="243" l="1"/>
  <c r="AG4" i="243"/>
  <c r="Q14" i="243" l="1"/>
  <c r="AH4" i="243"/>
  <c r="AI4" i="243" l="1"/>
  <c r="R14" i="243"/>
  <c r="AJ4" i="243" l="1"/>
  <c r="S14" i="243"/>
  <c r="AK4" i="243" l="1"/>
  <c r="T14" i="243"/>
  <c r="AL4" i="243" l="1"/>
  <c r="U14" i="243"/>
  <c r="V14" i="243" l="1"/>
  <c r="AM4" i="243"/>
  <c r="W14" i="243" l="1"/>
  <c r="AN4" i="243"/>
  <c r="X14" i="243" l="1"/>
  <c r="AO4" i="243"/>
  <c r="Y14" i="243" l="1"/>
  <c r="AP4" i="243"/>
  <c r="AQ4" i="243" l="1"/>
  <c r="Z14" i="243"/>
  <c r="AR4" i="243" l="1"/>
  <c r="AS4" i="243" s="1"/>
  <c r="AT4" i="243" s="1"/>
  <c r="AU4" i="243" s="1"/>
  <c r="AA14" i="243"/>
  <c r="AU40" i="193" l="1"/>
  <c r="AU7" i="193" s="1"/>
  <c r="AT40" i="193"/>
  <c r="AS40" i="193"/>
  <c r="AS7" i="193" s="1"/>
  <c r="AR40" i="193"/>
  <c r="AQ40" i="193"/>
  <c r="AP40" i="193"/>
  <c r="AK40" i="193"/>
  <c r="AK7" i="193" s="1"/>
  <c r="L40" i="193"/>
  <c r="L7" i="193" s="1"/>
  <c r="K38" i="193"/>
  <c r="J38" i="193"/>
  <c r="I38" i="193"/>
  <c r="H38" i="193"/>
  <c r="G38" i="193"/>
  <c r="F38" i="193"/>
  <c r="E38" i="193"/>
  <c r="AI5" i="210"/>
  <c r="AJ5" i="210"/>
  <c r="AK5" i="210"/>
  <c r="AL5" i="210"/>
  <c r="AM5" i="210"/>
  <c r="AN5" i="210"/>
  <c r="AO5" i="210"/>
  <c r="M6" i="210"/>
  <c r="N6" i="210"/>
  <c r="O6" i="210"/>
  <c r="P6" i="210"/>
  <c r="Q6" i="210"/>
  <c r="R6" i="210"/>
  <c r="S6" i="210"/>
  <c r="T6" i="210"/>
  <c r="U6" i="210"/>
  <c r="V6" i="210"/>
  <c r="W6" i="210"/>
  <c r="X6" i="210"/>
  <c r="Y6" i="210"/>
  <c r="Z6" i="210"/>
  <c r="AA6" i="210"/>
  <c r="AB6" i="210"/>
  <c r="AC6" i="210"/>
  <c r="AD6" i="210"/>
  <c r="AE6" i="210"/>
  <c r="AF6" i="210"/>
  <c r="AG6" i="210"/>
  <c r="AH6" i="210"/>
  <c r="AI6" i="210"/>
  <c r="AJ6" i="210"/>
  <c r="AK6" i="210"/>
  <c r="AL6" i="210"/>
  <c r="AM6" i="210"/>
  <c r="AN6" i="210"/>
  <c r="AO6" i="210"/>
  <c r="AP6" i="210"/>
  <c r="AQ6" i="210"/>
  <c r="AR6" i="210"/>
  <c r="AS6" i="210"/>
  <c r="AT6" i="210"/>
  <c r="AU6" i="210"/>
  <c r="M7" i="210"/>
  <c r="N7" i="210"/>
  <c r="O7" i="210"/>
  <c r="P7" i="210"/>
  <c r="Q7" i="210"/>
  <c r="R7" i="210"/>
  <c r="S7" i="210"/>
  <c r="T7" i="210"/>
  <c r="U7" i="210"/>
  <c r="V7" i="210"/>
  <c r="W7" i="210"/>
  <c r="X7" i="210"/>
  <c r="Y7" i="210"/>
  <c r="Z7" i="210"/>
  <c r="AA7" i="210"/>
  <c r="AB7" i="210"/>
  <c r="AC7" i="210"/>
  <c r="AD7" i="210"/>
  <c r="AE7" i="210"/>
  <c r="AF7" i="210"/>
  <c r="AG7" i="210"/>
  <c r="AH7" i="210"/>
  <c r="AI7" i="210"/>
  <c r="AJ7" i="210"/>
  <c r="AK7" i="210"/>
  <c r="AL7" i="210"/>
  <c r="AM7" i="210"/>
  <c r="AN7" i="210"/>
  <c r="AO7" i="210"/>
  <c r="AP7" i="210"/>
  <c r="AQ7" i="210"/>
  <c r="AR7" i="210"/>
  <c r="AS7" i="210"/>
  <c r="AT7" i="210"/>
  <c r="AU7" i="210"/>
  <c r="AK8" i="210"/>
  <c r="M9" i="210"/>
  <c r="N9" i="210"/>
  <c r="O9" i="210"/>
  <c r="P9" i="210"/>
  <c r="Q9" i="210"/>
  <c r="R9" i="210"/>
  <c r="S9" i="210"/>
  <c r="T9" i="210"/>
  <c r="U9" i="210"/>
  <c r="V9" i="210"/>
  <c r="W9" i="210"/>
  <c r="X9" i="210"/>
  <c r="Y9" i="210"/>
  <c r="Z9" i="210"/>
  <c r="AA9" i="210"/>
  <c r="AB9" i="210"/>
  <c r="AC9" i="210"/>
  <c r="AD9" i="210"/>
  <c r="AE9" i="210"/>
  <c r="AF9" i="210"/>
  <c r="AG9" i="210"/>
  <c r="AH9" i="210"/>
  <c r="AI9" i="210"/>
  <c r="AJ9" i="210"/>
  <c r="AK9" i="210"/>
  <c r="AL9" i="210"/>
  <c r="AM9" i="210"/>
  <c r="AN9" i="210"/>
  <c r="AO9" i="210"/>
  <c r="AP9" i="210"/>
  <c r="AQ9" i="210"/>
  <c r="AR9" i="210"/>
  <c r="AS9" i="210"/>
  <c r="AT9" i="210"/>
  <c r="AU9" i="210"/>
  <c r="T10" i="210"/>
  <c r="U10" i="210"/>
  <c r="V10" i="210"/>
  <c r="W10" i="210"/>
  <c r="X10" i="210"/>
  <c r="Y10" i="210"/>
  <c r="Z10" i="210"/>
  <c r="AA10" i="210"/>
  <c r="AB10" i="210"/>
  <c r="AC10" i="210"/>
  <c r="AD10" i="210"/>
  <c r="AE10" i="210"/>
  <c r="AF10" i="210"/>
  <c r="AG10" i="210"/>
  <c r="AH10" i="210"/>
  <c r="AI10" i="210"/>
  <c r="AJ10" i="210"/>
  <c r="AK10" i="210"/>
  <c r="AL10" i="210"/>
  <c r="AM10" i="210"/>
  <c r="AN10" i="210"/>
  <c r="AO10" i="210"/>
  <c r="AP10" i="210"/>
  <c r="AQ10" i="210"/>
  <c r="AR10" i="210"/>
  <c r="AS10" i="210"/>
  <c r="AT10" i="210"/>
  <c r="AU10" i="210"/>
  <c r="S11" i="210"/>
  <c r="T11" i="210"/>
  <c r="U11" i="210"/>
  <c r="V11" i="210"/>
  <c r="W11" i="210"/>
  <c r="X11" i="210"/>
  <c r="Y11" i="210"/>
  <c r="Z11" i="210"/>
  <c r="AA11" i="210"/>
  <c r="AB11" i="210"/>
  <c r="AC11" i="210"/>
  <c r="AD11" i="210"/>
  <c r="AE11" i="210"/>
  <c r="AF11" i="210"/>
  <c r="AG11" i="210"/>
  <c r="AH11" i="210"/>
  <c r="AI11" i="210"/>
  <c r="AJ11" i="210"/>
  <c r="AK11" i="210"/>
  <c r="AL11" i="210"/>
  <c r="AM11" i="210"/>
  <c r="AN11" i="210"/>
  <c r="AO11" i="210"/>
  <c r="AP11" i="210"/>
  <c r="AQ11" i="210"/>
  <c r="AR11" i="210"/>
  <c r="AS11" i="210"/>
  <c r="AT11" i="210"/>
  <c r="AU11" i="210"/>
  <c r="M12" i="210"/>
  <c r="N12" i="210"/>
  <c r="O12" i="210"/>
  <c r="P12" i="210"/>
  <c r="Q12" i="210"/>
  <c r="R12" i="210"/>
  <c r="S12" i="210"/>
  <c r="T12" i="210"/>
  <c r="U12" i="210"/>
  <c r="V12" i="210"/>
  <c r="W12" i="210"/>
  <c r="X12" i="210"/>
  <c r="Y12" i="210"/>
  <c r="Z12" i="210"/>
  <c r="AA12" i="210"/>
  <c r="AB12" i="210"/>
  <c r="AC12" i="210"/>
  <c r="AD12" i="210"/>
  <c r="AE12" i="210"/>
  <c r="AG12" i="210"/>
  <c r="AH12" i="210"/>
  <c r="AI12" i="210"/>
  <c r="AJ12" i="210"/>
  <c r="AK12" i="210"/>
  <c r="AL12" i="210"/>
  <c r="AM12" i="210"/>
  <c r="AN12" i="210"/>
  <c r="AO12" i="210"/>
  <c r="AP12" i="210"/>
  <c r="AQ12" i="210"/>
  <c r="AR12" i="210"/>
  <c r="AS12" i="210"/>
  <c r="AT12" i="210"/>
  <c r="AU12" i="210"/>
  <c r="M13" i="210"/>
  <c r="N13" i="210"/>
  <c r="O13" i="210"/>
  <c r="P13" i="210"/>
  <c r="Q13" i="210"/>
  <c r="R13" i="210"/>
  <c r="S13" i="210"/>
  <c r="T13" i="210"/>
  <c r="U13" i="210"/>
  <c r="V13" i="210"/>
  <c r="W13" i="210"/>
  <c r="X13" i="210"/>
  <c r="Y13" i="210"/>
  <c r="Z13" i="210"/>
  <c r="AA13" i="210"/>
  <c r="AB13" i="210"/>
  <c r="AC13" i="210"/>
  <c r="AD13" i="210"/>
  <c r="AE13" i="210"/>
  <c r="AF13" i="210"/>
  <c r="AG13" i="210"/>
  <c r="AH13" i="210"/>
  <c r="AI13" i="210"/>
  <c r="AJ13" i="210"/>
  <c r="AK13" i="210"/>
  <c r="AL13" i="210"/>
  <c r="AM13" i="210"/>
  <c r="AN13" i="210"/>
  <c r="AO13" i="210"/>
  <c r="AP13" i="210"/>
  <c r="AQ13" i="210"/>
  <c r="AR13" i="210"/>
  <c r="AS13" i="210"/>
  <c r="AT13" i="210"/>
  <c r="AU13" i="210"/>
  <c r="M14" i="210"/>
  <c r="N14" i="210"/>
  <c r="O14" i="210"/>
  <c r="P14" i="210"/>
  <c r="Q14" i="210"/>
  <c r="R14" i="210"/>
  <c r="S14" i="210"/>
  <c r="T14" i="210"/>
  <c r="U14" i="210"/>
  <c r="V14" i="210"/>
  <c r="W14" i="210"/>
  <c r="X14" i="210"/>
  <c r="Y14" i="210"/>
  <c r="Z14" i="210"/>
  <c r="AA14" i="210"/>
  <c r="AB14" i="210"/>
  <c r="AC14" i="210"/>
  <c r="AD14" i="210"/>
  <c r="AE14" i="210"/>
  <c r="AF14" i="210"/>
  <c r="AG14" i="210"/>
  <c r="AH14" i="210"/>
  <c r="AI14" i="210"/>
  <c r="AJ14" i="210"/>
  <c r="AK14" i="210"/>
  <c r="AL14" i="210"/>
  <c r="AM14" i="210"/>
  <c r="AN14" i="210"/>
  <c r="AO14" i="210"/>
  <c r="AP14" i="210"/>
  <c r="AQ14" i="210"/>
  <c r="AR14" i="210"/>
  <c r="AS14" i="210"/>
  <c r="AT14" i="210"/>
  <c r="AU14" i="210"/>
  <c r="M15" i="210"/>
  <c r="N15" i="210"/>
  <c r="O15" i="210"/>
  <c r="P15" i="210"/>
  <c r="Q15" i="210"/>
  <c r="R15" i="210"/>
  <c r="S15" i="210"/>
  <c r="T15" i="210"/>
  <c r="U15" i="210"/>
  <c r="V15" i="210"/>
  <c r="W15" i="210"/>
  <c r="X15" i="210"/>
  <c r="Y15" i="210"/>
  <c r="Z15" i="210"/>
  <c r="AA15" i="210"/>
  <c r="AB15" i="210"/>
  <c r="AC15" i="210"/>
  <c r="AD15" i="210"/>
  <c r="AE15" i="210"/>
  <c r="AF15" i="210"/>
  <c r="AG15" i="210"/>
  <c r="AH15" i="210"/>
  <c r="AI15" i="210"/>
  <c r="AJ15" i="210"/>
  <c r="AK15" i="210"/>
  <c r="AL15" i="210"/>
  <c r="AM15" i="210"/>
  <c r="AN15" i="210"/>
  <c r="AO15" i="210"/>
  <c r="AP15" i="210"/>
  <c r="AQ15" i="210"/>
  <c r="AR15" i="210"/>
  <c r="AS15" i="210"/>
  <c r="AT15" i="210"/>
  <c r="AU15" i="210"/>
  <c r="M16" i="210"/>
  <c r="N16" i="210"/>
  <c r="O16" i="210"/>
  <c r="P16" i="210"/>
  <c r="Q16" i="210"/>
  <c r="R16" i="210"/>
  <c r="S16" i="210"/>
  <c r="T16" i="210"/>
  <c r="U16" i="210"/>
  <c r="V16" i="210"/>
  <c r="W16" i="210"/>
  <c r="X16" i="210"/>
  <c r="Y16" i="210"/>
  <c r="Z16" i="210"/>
  <c r="AA16" i="210"/>
  <c r="AB16" i="210"/>
  <c r="AC16" i="210"/>
  <c r="AD16" i="210"/>
  <c r="AE16" i="210"/>
  <c r="AF16" i="210"/>
  <c r="AG16" i="210"/>
  <c r="AH16" i="210"/>
  <c r="AI16" i="210"/>
  <c r="AJ16" i="210"/>
  <c r="AK16" i="210"/>
  <c r="AL16" i="210"/>
  <c r="AM16" i="210"/>
  <c r="AN16" i="210"/>
  <c r="AO16" i="210"/>
  <c r="AP16" i="210"/>
  <c r="AQ16" i="210"/>
  <c r="AR16" i="210"/>
  <c r="AS16" i="210"/>
  <c r="AT16" i="210"/>
  <c r="AU16" i="210"/>
  <c r="M17" i="210"/>
  <c r="N17" i="210"/>
  <c r="O17" i="210"/>
  <c r="P17" i="210"/>
  <c r="Q17" i="210"/>
  <c r="R17" i="210"/>
  <c r="S17" i="210"/>
  <c r="T17" i="210"/>
  <c r="U17" i="210"/>
  <c r="V17" i="210"/>
  <c r="W17" i="210"/>
  <c r="X17" i="210"/>
  <c r="Y17" i="210"/>
  <c r="Z17" i="210"/>
  <c r="AA17" i="210"/>
  <c r="AB17" i="210"/>
  <c r="AC17" i="210"/>
  <c r="AD17" i="210"/>
  <c r="AE17" i="210"/>
  <c r="AF17" i="210"/>
  <c r="AG17" i="210"/>
  <c r="AH17" i="210"/>
  <c r="AI17" i="210"/>
  <c r="AJ17" i="210"/>
  <c r="AK17" i="210"/>
  <c r="AL17" i="210"/>
  <c r="AM17" i="210"/>
  <c r="AN17" i="210"/>
  <c r="AO17" i="210"/>
  <c r="AP17" i="210"/>
  <c r="AQ17" i="210"/>
  <c r="AR17" i="210"/>
  <c r="AS17" i="210"/>
  <c r="AT17" i="210"/>
  <c r="AU17" i="210"/>
  <c r="M18" i="210"/>
  <c r="N18" i="210"/>
  <c r="O18" i="210"/>
  <c r="P18" i="210"/>
  <c r="Q18" i="210"/>
  <c r="R18" i="210"/>
  <c r="S18" i="210"/>
  <c r="T18" i="210"/>
  <c r="U18" i="210"/>
  <c r="V18" i="210"/>
  <c r="W18" i="210"/>
  <c r="X18" i="210"/>
  <c r="Y18" i="210"/>
  <c r="Z18" i="210"/>
  <c r="AA18" i="210"/>
  <c r="AB18" i="210"/>
  <c r="AC18" i="210"/>
  <c r="AD18" i="210"/>
  <c r="AE18" i="210"/>
  <c r="AF18" i="210"/>
  <c r="AG18" i="210"/>
  <c r="AH18" i="210"/>
  <c r="AI18" i="210"/>
  <c r="AJ18" i="210"/>
  <c r="AK18" i="210"/>
  <c r="AL18" i="210"/>
  <c r="AM18" i="210"/>
  <c r="AN18" i="210"/>
  <c r="AO18" i="210"/>
  <c r="AP18" i="210"/>
  <c r="AQ18" i="210"/>
  <c r="AR18" i="210"/>
  <c r="AS18" i="210"/>
  <c r="AT18" i="210"/>
  <c r="AU18" i="210"/>
  <c r="M19" i="210"/>
  <c r="N19" i="210"/>
  <c r="O19" i="210"/>
  <c r="P19" i="210"/>
  <c r="Q19" i="210"/>
  <c r="R19" i="210"/>
  <c r="S19" i="210"/>
  <c r="T19" i="210"/>
  <c r="U19" i="210"/>
  <c r="V19" i="210"/>
  <c r="W19" i="210"/>
  <c r="X19" i="210"/>
  <c r="Y19" i="210"/>
  <c r="Z19" i="210"/>
  <c r="AA19" i="210"/>
  <c r="AB19" i="210"/>
  <c r="AC19" i="210"/>
  <c r="AD19" i="210"/>
  <c r="AE19" i="210"/>
  <c r="AF19" i="210"/>
  <c r="AG19" i="210"/>
  <c r="AH19" i="210"/>
  <c r="AI19" i="210"/>
  <c r="AJ19" i="210"/>
  <c r="AK19" i="210"/>
  <c r="AL19" i="210"/>
  <c r="AM19" i="210"/>
  <c r="AN19" i="210"/>
  <c r="AO19" i="210"/>
  <c r="AP19" i="210"/>
  <c r="AQ19" i="210"/>
  <c r="AR19" i="210"/>
  <c r="AS19" i="210"/>
  <c r="AT19" i="210"/>
  <c r="AU19" i="210"/>
  <c r="AF75" i="225"/>
  <c r="AF8" i="210" s="1"/>
  <c r="AG75" i="225"/>
  <c r="AG8" i="210" s="1"/>
  <c r="AH75" i="225"/>
  <c r="AH8" i="210" s="1"/>
  <c r="AI75" i="225"/>
  <c r="AI8" i="210" s="1"/>
  <c r="AJ75" i="225"/>
  <c r="AJ8" i="210" s="1"/>
  <c r="AK75" i="225"/>
  <c r="AL75" i="225"/>
  <c r="AL8" i="210" s="1"/>
  <c r="AM75" i="225"/>
  <c r="AN75" i="225"/>
  <c r="AN8" i="210" s="1"/>
  <c r="AO75" i="225"/>
  <c r="AO8" i="210" s="1"/>
  <c r="AP75" i="225"/>
  <c r="AP8" i="210" s="1"/>
  <c r="AQ75" i="225"/>
  <c r="AQ8" i="210" s="1"/>
  <c r="AR75" i="225"/>
  <c r="AR8" i="210" s="1"/>
  <c r="AS75" i="225"/>
  <c r="AS8" i="210" s="1"/>
  <c r="AT75" i="225"/>
  <c r="AT8" i="210" s="1"/>
  <c r="AU75" i="225"/>
  <c r="D6" i="225"/>
  <c r="D7" i="225"/>
  <c r="D8" i="225"/>
  <c r="D9" i="225"/>
  <c r="D10" i="225"/>
  <c r="D11" i="225"/>
  <c r="D12" i="225"/>
  <c r="D13" i="225"/>
  <c r="D14" i="225"/>
  <c r="D15" i="225"/>
  <c r="D16" i="225"/>
  <c r="D17" i="225"/>
  <c r="D18" i="225"/>
  <c r="D19" i="225"/>
  <c r="D20" i="225"/>
  <c r="D21" i="225"/>
  <c r="D22" i="225"/>
  <c r="D23" i="225"/>
  <c r="D24" i="225"/>
  <c r="D25" i="225"/>
  <c r="D26" i="225"/>
  <c r="D27" i="225"/>
  <c r="D28" i="225"/>
  <c r="D29" i="225"/>
  <c r="D30" i="225"/>
  <c r="D31" i="225"/>
  <c r="D32" i="225"/>
  <c r="D33" i="225"/>
  <c r="D34" i="225"/>
  <c r="D35" i="225"/>
  <c r="D36" i="225"/>
  <c r="D37" i="225"/>
  <c r="D38" i="225"/>
  <c r="D39" i="225"/>
  <c r="D40" i="225"/>
  <c r="D41" i="225"/>
  <c r="D42" i="225"/>
  <c r="D43" i="225"/>
  <c r="D44" i="225"/>
  <c r="D45" i="225"/>
  <c r="D46" i="225"/>
  <c r="D47" i="225"/>
  <c r="D48" i="225"/>
  <c r="D49" i="225"/>
  <c r="D50" i="225"/>
  <c r="D51" i="225"/>
  <c r="D52" i="225"/>
  <c r="D53" i="225"/>
  <c r="D54" i="225"/>
  <c r="D55" i="225"/>
  <c r="D56" i="225"/>
  <c r="D57" i="225"/>
  <c r="D58" i="225"/>
  <c r="D59" i="225"/>
  <c r="D60" i="225"/>
  <c r="D61" i="225"/>
  <c r="D62" i="225"/>
  <c r="D63" i="225"/>
  <c r="D64" i="225"/>
  <c r="D65" i="225"/>
  <c r="D66" i="225"/>
  <c r="D67" i="225"/>
  <c r="D68" i="225"/>
  <c r="D69" i="225"/>
  <c r="D70" i="225"/>
  <c r="D71" i="225"/>
  <c r="D72" i="225"/>
  <c r="D73" i="225"/>
  <c r="D74" i="225"/>
  <c r="D5" i="225"/>
  <c r="D6" i="227"/>
  <c r="D7" i="227"/>
  <c r="D8" i="227"/>
  <c r="D9" i="227"/>
  <c r="D10" i="227"/>
  <c r="D11" i="227"/>
  <c r="D12" i="227"/>
  <c r="D13" i="227"/>
  <c r="D14" i="227"/>
  <c r="D15" i="227"/>
  <c r="D16" i="227"/>
  <c r="D17" i="227"/>
  <c r="D18" i="227"/>
  <c r="D5" i="227"/>
  <c r="AR41" i="193" l="1"/>
  <c r="AQ7" i="193"/>
  <c r="AU41" i="193"/>
  <c r="AT7" i="193"/>
  <c r="AQ41" i="193"/>
  <c r="AP7" i="193"/>
  <c r="AS41" i="193"/>
  <c r="AR7" i="193"/>
  <c r="AN76" i="225"/>
  <c r="AU76" i="225"/>
  <c r="AM8" i="210"/>
  <c r="AU8" i="210"/>
  <c r="AT41" i="193"/>
  <c r="AM40" i="193"/>
  <c r="AU42" i="193"/>
  <c r="AT42" i="193"/>
  <c r="AS42" i="193"/>
  <c r="AK42" i="193"/>
  <c r="AR42" i="193"/>
  <c r="AQ42" i="193"/>
  <c r="AP42" i="193"/>
  <c r="L42" i="193"/>
  <c r="C40" i="193"/>
  <c r="C7" i="193" s="1"/>
  <c r="M40" i="193"/>
  <c r="M7" i="193" s="1"/>
  <c r="AL40" i="193"/>
  <c r="AQ76" i="225"/>
  <c r="AM76" i="225"/>
  <c r="AT76" i="225"/>
  <c r="AL76" i="225"/>
  <c r="AS76" i="225"/>
  <c r="AK76" i="225"/>
  <c r="AR76" i="225"/>
  <c r="AJ76" i="225"/>
  <c r="AI76" i="225"/>
  <c r="AP76" i="225"/>
  <c r="AH76" i="225"/>
  <c r="AO76" i="225"/>
  <c r="AG76" i="225"/>
  <c r="AM42" i="193" l="1"/>
  <c r="AM7" i="193"/>
  <c r="AL42" i="193"/>
  <c r="AL7" i="193"/>
  <c r="D40" i="193"/>
  <c r="B43" i="193"/>
  <c r="B7" i="193" s="1"/>
  <c r="B16" i="193" s="1"/>
  <c r="AV39" i="193"/>
  <c r="N40" i="193"/>
  <c r="N7" i="193" s="1"/>
  <c r="N41" i="193"/>
  <c r="M41" i="193"/>
  <c r="AO40" i="193"/>
  <c r="AO7" i="193" s="1"/>
  <c r="AN40" i="193"/>
  <c r="AN7" i="193" s="1"/>
  <c r="M42" i="193"/>
  <c r="AM41" i="193"/>
  <c r="AL41" i="193"/>
  <c r="AO41" i="193" l="1"/>
  <c r="AN42" i="193"/>
  <c r="AN41" i="193"/>
  <c r="AP41" i="193"/>
  <c r="AO42" i="193"/>
  <c r="O40" i="193"/>
  <c r="O7" i="193" s="1"/>
  <c r="O41" i="193"/>
  <c r="N42" i="193"/>
  <c r="P40" i="193" l="1"/>
  <c r="O42" i="193"/>
  <c r="P41" i="193" l="1"/>
  <c r="P7" i="193"/>
  <c r="Q40" i="193"/>
  <c r="P42" i="193"/>
  <c r="Q41" i="193" l="1"/>
  <c r="Q7" i="193"/>
  <c r="Q42" i="193"/>
  <c r="R40" i="193"/>
  <c r="R7" i="193" s="1"/>
  <c r="R42" i="193" l="1"/>
  <c r="S40" i="193"/>
  <c r="S7" i="193" s="1"/>
  <c r="R41" i="193"/>
  <c r="T40" i="193" l="1"/>
  <c r="S42" i="193"/>
  <c r="S41" i="193"/>
  <c r="T41" i="193" l="1"/>
  <c r="T7" i="193"/>
  <c r="U40" i="193"/>
  <c r="U7" i="193" s="1"/>
  <c r="U41" i="193"/>
  <c r="T42" i="193"/>
  <c r="V40" i="193" l="1"/>
  <c r="U42" i="193"/>
  <c r="V41" i="193" l="1"/>
  <c r="V7" i="193"/>
  <c r="W40" i="193"/>
  <c r="V42" i="193"/>
  <c r="W41" i="193" l="1"/>
  <c r="W7" i="193"/>
  <c r="X40" i="193"/>
  <c r="W42" i="193"/>
  <c r="X41" i="193" l="1"/>
  <c r="X7" i="193"/>
  <c r="Y40" i="193"/>
  <c r="Y7" i="193" s="1"/>
  <c r="Y41" i="193"/>
  <c r="X42" i="193"/>
  <c r="Y42" i="193" l="1"/>
  <c r="Z40" i="193"/>
  <c r="Z7" i="193" s="1"/>
  <c r="Z42" i="193" l="1"/>
  <c r="AA40" i="193"/>
  <c r="AA7" i="193" s="1"/>
  <c r="Z41" i="193"/>
  <c r="AA42" i="193" l="1"/>
  <c r="AB40" i="193"/>
  <c r="AB7" i="193" s="1"/>
  <c r="AA41" i="193"/>
  <c r="AC40" i="193" l="1"/>
  <c r="AB42" i="193"/>
  <c r="AB41" i="193"/>
  <c r="AC41" i="193" l="1"/>
  <c r="AC7" i="193"/>
  <c r="AD40" i="193"/>
  <c r="AC42" i="193"/>
  <c r="AD41" i="193" l="1"/>
  <c r="AD7" i="193"/>
  <c r="AE40" i="193"/>
  <c r="AD42" i="193"/>
  <c r="AE41" i="193" l="1"/>
  <c r="AE7" i="193"/>
  <c r="AF40" i="193"/>
  <c r="AE42" i="193"/>
  <c r="AF41" i="193" l="1"/>
  <c r="AF7" i="193"/>
  <c r="AF42" i="193"/>
  <c r="AG40" i="193"/>
  <c r="AG7" i="193" s="1"/>
  <c r="AH40" i="193" l="1"/>
  <c r="AG42" i="193"/>
  <c r="AG41" i="193"/>
  <c r="AH41" i="193" l="1"/>
  <c r="AH7" i="193"/>
  <c r="AH42" i="193"/>
  <c r="AI40" i="193"/>
  <c r="AI7" i="193" s="1"/>
  <c r="AJ40" i="193" l="1"/>
  <c r="AV40" i="193"/>
  <c r="AI42" i="193"/>
  <c r="AI41" i="193"/>
  <c r="AJ41" i="193" l="1"/>
  <c r="AJ7" i="193"/>
  <c r="AJ42" i="193"/>
  <c r="AK41" i="193"/>
  <c r="E29" i="71" l="1"/>
  <c r="D29" i="71"/>
  <c r="C29" i="71"/>
  <c r="B29" i="71"/>
  <c r="A29" i="71"/>
  <c r="D28" i="71"/>
  <c r="A28" i="71"/>
  <c r="L27" i="71"/>
  <c r="J27" i="71"/>
  <c r="H27" i="71"/>
  <c r="G27" i="71"/>
  <c r="F27" i="71"/>
  <c r="E27" i="71"/>
  <c r="D27" i="71"/>
  <c r="C27" i="71"/>
  <c r="B27" i="71"/>
  <c r="A27" i="71"/>
  <c r="L26" i="71"/>
  <c r="J26" i="71"/>
  <c r="H26" i="71"/>
  <c r="G26" i="71"/>
  <c r="F26" i="71"/>
  <c r="E26" i="71"/>
  <c r="D26" i="71"/>
  <c r="C26" i="71"/>
  <c r="B26" i="71"/>
  <c r="A26" i="71"/>
  <c r="L25" i="71"/>
  <c r="J25" i="71"/>
  <c r="H25" i="71"/>
  <c r="G25" i="71"/>
  <c r="F25" i="71"/>
  <c r="E25" i="71"/>
  <c r="D25" i="71"/>
  <c r="C25" i="71"/>
  <c r="B25" i="71"/>
  <c r="A25" i="71"/>
  <c r="L24" i="71"/>
  <c r="J24" i="71"/>
  <c r="H24" i="71"/>
  <c r="G24" i="71"/>
  <c r="F24" i="71"/>
  <c r="E24" i="71"/>
  <c r="D24" i="71"/>
  <c r="C24" i="71"/>
  <c r="B24" i="71"/>
  <c r="A24" i="71"/>
  <c r="L23" i="71"/>
  <c r="J23" i="71"/>
  <c r="H23" i="71"/>
  <c r="G23" i="71"/>
  <c r="F23" i="71"/>
  <c r="E23" i="71"/>
  <c r="D23" i="71"/>
  <c r="C23" i="71"/>
  <c r="B23" i="71"/>
  <c r="A23" i="71"/>
  <c r="L22" i="71"/>
  <c r="J22" i="71"/>
  <c r="H22" i="71"/>
  <c r="G22" i="71"/>
  <c r="F22" i="71"/>
  <c r="E22" i="71"/>
  <c r="D22" i="71"/>
  <c r="C22" i="71"/>
  <c r="B22" i="71"/>
  <c r="A22" i="71"/>
  <c r="L21" i="71"/>
  <c r="J21" i="71"/>
  <c r="H21" i="71"/>
  <c r="G21" i="71"/>
  <c r="F21" i="71"/>
  <c r="E21" i="71"/>
  <c r="D21" i="71"/>
  <c r="C21" i="71"/>
  <c r="B21" i="71"/>
  <c r="A21" i="71"/>
  <c r="L20" i="71"/>
  <c r="J20" i="71"/>
  <c r="H20" i="71"/>
  <c r="G20" i="71"/>
  <c r="F20" i="71"/>
  <c r="E20" i="71"/>
  <c r="D20" i="71"/>
  <c r="C20" i="71"/>
  <c r="B20" i="71"/>
  <c r="A20" i="71"/>
  <c r="L19" i="71"/>
  <c r="J19" i="71"/>
  <c r="H19" i="71"/>
  <c r="G19" i="71"/>
  <c r="F19" i="71"/>
  <c r="E19" i="71"/>
  <c r="D19" i="71"/>
  <c r="C19" i="71"/>
  <c r="B19" i="71"/>
  <c r="A19" i="71"/>
  <c r="A18" i="71"/>
  <c r="L17" i="71"/>
  <c r="J17" i="71"/>
  <c r="H17" i="71"/>
  <c r="G17" i="71"/>
  <c r="F17" i="71"/>
  <c r="E17" i="71"/>
  <c r="D17" i="71"/>
  <c r="C17" i="71"/>
  <c r="B17" i="71"/>
  <c r="A17" i="71"/>
  <c r="L16" i="71"/>
  <c r="J16" i="71"/>
  <c r="H16" i="71"/>
  <c r="G16" i="71"/>
  <c r="F16" i="71"/>
  <c r="E16" i="71"/>
  <c r="D16" i="71"/>
  <c r="C16" i="71"/>
  <c r="B16" i="71"/>
  <c r="A16" i="71"/>
  <c r="A15" i="71"/>
  <c r="A14" i="71"/>
  <c r="A13" i="71"/>
  <c r="L12" i="71"/>
  <c r="J12" i="71"/>
  <c r="H12" i="71"/>
  <c r="G12" i="71"/>
  <c r="F12" i="71"/>
  <c r="E12" i="71"/>
  <c r="D12" i="71"/>
  <c r="C12" i="71"/>
  <c r="B12" i="71"/>
  <c r="A12" i="71"/>
  <c r="L11" i="71"/>
  <c r="J11" i="71"/>
  <c r="H11" i="71"/>
  <c r="G11" i="71"/>
  <c r="F11" i="71"/>
  <c r="E11" i="71"/>
  <c r="D11" i="71"/>
  <c r="C11" i="71"/>
  <c r="B11" i="71"/>
  <c r="A11" i="71"/>
  <c r="L10" i="71"/>
  <c r="J10" i="71"/>
  <c r="H10" i="71"/>
  <c r="G10" i="71"/>
  <c r="F10" i="71"/>
  <c r="E10" i="71"/>
  <c r="D10" i="71"/>
  <c r="C10" i="71"/>
  <c r="B10" i="71"/>
  <c r="A10" i="71"/>
  <c r="A9" i="71"/>
  <c r="A8" i="71"/>
  <c r="A7" i="71"/>
  <c r="A6" i="71"/>
  <c r="AU11" i="120"/>
  <c r="AU10" i="120"/>
  <c r="AU9" i="120"/>
  <c r="AU8" i="120"/>
  <c r="D28" i="50"/>
  <c r="E28" i="50"/>
  <c r="F28" i="50"/>
  <c r="G28" i="50"/>
  <c r="H28" i="50"/>
  <c r="I28" i="50"/>
  <c r="J28" i="50"/>
  <c r="K28" i="50"/>
  <c r="AU31" i="193"/>
  <c r="AU6" i="193" s="1"/>
  <c r="AU8" i="193" s="1"/>
  <c r="AU6" i="243" s="1"/>
  <c r="AU8" i="243" s="1"/>
  <c r="AU12" i="36" s="1"/>
  <c r="AT31" i="193"/>
  <c r="AT6" i="193" s="1"/>
  <c r="AT8" i="193" s="1"/>
  <c r="AS31" i="193"/>
  <c r="AS6" i="193" s="1"/>
  <c r="AS8" i="193" s="1"/>
  <c r="AR31" i="193"/>
  <c r="AR6" i="193" s="1"/>
  <c r="AR8" i="193" s="1"/>
  <c r="AQ31" i="193"/>
  <c r="AQ6" i="193" s="1"/>
  <c r="AQ8" i="193" s="1"/>
  <c r="AP31" i="193"/>
  <c r="AP6" i="193" s="1"/>
  <c r="AP8" i="193" s="1"/>
  <c r="AK31" i="193"/>
  <c r="AK6" i="193" s="1"/>
  <c r="D12" i="48"/>
  <c r="D13" i="48"/>
  <c r="L27" i="242"/>
  <c r="AP28" i="242"/>
  <c r="L28" i="242"/>
  <c r="L30" i="242" s="1"/>
  <c r="C28" i="242"/>
  <c r="D28" i="242" s="1"/>
  <c r="AQ27" i="242"/>
  <c r="AG27" i="242"/>
  <c r="AG6" i="242" s="1"/>
  <c r="Q14" i="242" s="1"/>
  <c r="M27" i="242"/>
  <c r="D27" i="242"/>
  <c r="A22" i="242"/>
  <c r="A21" i="242"/>
  <c r="A20" i="242"/>
  <c r="A19" i="242"/>
  <c r="AA18" i="242"/>
  <c r="Z18" i="242"/>
  <c r="Y18" i="242"/>
  <c r="X18" i="242"/>
  <c r="W18" i="242"/>
  <c r="V18" i="242"/>
  <c r="U18" i="242"/>
  <c r="T18" i="242"/>
  <c r="S18" i="242"/>
  <c r="R18" i="242"/>
  <c r="Q18" i="242"/>
  <c r="P18" i="242"/>
  <c r="O18" i="242"/>
  <c r="N18" i="242"/>
  <c r="M18" i="242"/>
  <c r="L18" i="242"/>
  <c r="C18" i="242"/>
  <c r="D18" i="242" s="1"/>
  <c r="B18" i="242"/>
  <c r="A18" i="242"/>
  <c r="AA17" i="242"/>
  <c r="Z17" i="242"/>
  <c r="Y17" i="242"/>
  <c r="X17" i="242"/>
  <c r="W17" i="242"/>
  <c r="V17" i="242"/>
  <c r="U17" i="242"/>
  <c r="T17" i="242"/>
  <c r="S17" i="242"/>
  <c r="R17" i="242"/>
  <c r="Q17" i="242"/>
  <c r="P17" i="242"/>
  <c r="O17" i="242"/>
  <c r="N17" i="242"/>
  <c r="M17" i="242"/>
  <c r="L17" i="242"/>
  <c r="C17" i="242"/>
  <c r="B17" i="242"/>
  <c r="A17" i="242"/>
  <c r="AA16" i="242"/>
  <c r="Z16" i="242"/>
  <c r="Y16" i="242"/>
  <c r="X16" i="242"/>
  <c r="W16" i="242"/>
  <c r="V16" i="242"/>
  <c r="U16" i="242"/>
  <c r="T16" i="242"/>
  <c r="S16" i="242"/>
  <c r="R16" i="242"/>
  <c r="Q16" i="242"/>
  <c r="P16" i="242"/>
  <c r="O16" i="242"/>
  <c r="N16" i="242"/>
  <c r="M16" i="242"/>
  <c r="L16" i="242"/>
  <c r="C16" i="242"/>
  <c r="D16" i="242" s="1"/>
  <c r="B16" i="242"/>
  <c r="A16" i="242"/>
  <c r="AA15" i="242"/>
  <c r="Z15" i="242"/>
  <c r="Y15" i="242"/>
  <c r="X15" i="242"/>
  <c r="W15" i="242"/>
  <c r="V15" i="242"/>
  <c r="U15" i="242"/>
  <c r="T15" i="242"/>
  <c r="S15" i="242"/>
  <c r="R15" i="242"/>
  <c r="Q15" i="242"/>
  <c r="P15" i="242"/>
  <c r="O15" i="242"/>
  <c r="N15" i="242"/>
  <c r="M15" i="242"/>
  <c r="L15" i="242"/>
  <c r="C15" i="242"/>
  <c r="B15" i="242"/>
  <c r="A15" i="242"/>
  <c r="C14" i="242"/>
  <c r="C19" i="242" s="1"/>
  <c r="B14" i="242"/>
  <c r="A14" i="242"/>
  <c r="D12" i="242"/>
  <c r="C12" i="242"/>
  <c r="B12" i="242"/>
  <c r="A12" i="242"/>
  <c r="AP6" i="242"/>
  <c r="Z14" i="242" s="1"/>
  <c r="AF6" i="242"/>
  <c r="P14" i="242" s="1"/>
  <c r="L6" i="242"/>
  <c r="C6" i="242"/>
  <c r="B6" i="242"/>
  <c r="A6" i="242"/>
  <c r="L7" i="242"/>
  <c r="F5" i="242"/>
  <c r="G5" i="242" s="1"/>
  <c r="H5" i="242" s="1"/>
  <c r="I5" i="242" s="1"/>
  <c r="J5" i="242" s="1"/>
  <c r="K5" i="242" s="1"/>
  <c r="L5" i="242" s="1"/>
  <c r="M31" i="241"/>
  <c r="N31" i="241" s="1"/>
  <c r="O31" i="241" s="1"/>
  <c r="P31" i="241" s="1"/>
  <c r="Q31" i="241" s="1"/>
  <c r="R31" i="241" s="1"/>
  <c r="S31" i="241" s="1"/>
  <c r="T31" i="241" s="1"/>
  <c r="U31" i="241" s="1"/>
  <c r="V31" i="241" s="1"/>
  <c r="W31" i="241" s="1"/>
  <c r="X31" i="241" s="1"/>
  <c r="Y31" i="241" s="1"/>
  <c r="Z31" i="241" s="1"/>
  <c r="AA31" i="241" s="1"/>
  <c r="AB31" i="241" s="1"/>
  <c r="AC31" i="241" s="1"/>
  <c r="AD31" i="241" s="1"/>
  <c r="AE31" i="241" s="1"/>
  <c r="V30" i="241"/>
  <c r="AF29" i="241"/>
  <c r="V29" i="241"/>
  <c r="AU20" i="210" l="1"/>
  <c r="AU6" i="203"/>
  <c r="AU7" i="203" s="1"/>
  <c r="AU19" i="209" s="1"/>
  <c r="X15" i="193"/>
  <c r="AK8" i="193"/>
  <c r="AP6" i="243"/>
  <c r="AQ9" i="193"/>
  <c r="AS9" i="193"/>
  <c r="AR6" i="243"/>
  <c r="AR8" i="243" s="1"/>
  <c r="AR12" i="36" s="1"/>
  <c r="AT9" i="193"/>
  <c r="AS6" i="243"/>
  <c r="AS8" i="243" s="1"/>
  <c r="AS12" i="36" s="1"/>
  <c r="AU9" i="193"/>
  <c r="AT6" i="243"/>
  <c r="AT8" i="243" s="1"/>
  <c r="AT12" i="36" s="1"/>
  <c r="AQ6" i="243"/>
  <c r="AR9" i="193"/>
  <c r="AV26" i="193"/>
  <c r="D6" i="242"/>
  <c r="C7" i="242"/>
  <c r="AP7" i="242"/>
  <c r="M5" i="242"/>
  <c r="L26" i="242"/>
  <c r="Z19" i="242"/>
  <c r="AP9" i="242"/>
  <c r="Z21" i="242" s="1"/>
  <c r="B10" i="242"/>
  <c r="B22" i="242" s="1"/>
  <c r="AH27" i="242"/>
  <c r="D17" i="242"/>
  <c r="AR27" i="242"/>
  <c r="AQ6" i="242"/>
  <c r="AA14" i="242" s="1"/>
  <c r="L9" i="242"/>
  <c r="D7" i="242"/>
  <c r="D19" i="242" s="1"/>
  <c r="M7" i="242"/>
  <c r="D15" i="242"/>
  <c r="AQ28" i="242"/>
  <c r="M28" i="242"/>
  <c r="M30" i="242" s="1"/>
  <c r="N27" i="242"/>
  <c r="M6" i="242"/>
  <c r="AP30" i="242"/>
  <c r="A6" i="241"/>
  <c r="A7" i="241"/>
  <c r="A8" i="241"/>
  <c r="AQ33" i="241"/>
  <c r="AP32" i="241"/>
  <c r="V32" i="241"/>
  <c r="C32" i="241"/>
  <c r="AQ31" i="241"/>
  <c r="AR31" i="241" s="1"/>
  <c r="AS31" i="241" s="1"/>
  <c r="AT31" i="241" s="1"/>
  <c r="AU31" i="241" s="1"/>
  <c r="AU8" i="241" s="1"/>
  <c r="Z8" i="241"/>
  <c r="AQ30" i="241"/>
  <c r="W30" i="241"/>
  <c r="D30" i="241"/>
  <c r="AQ29" i="241"/>
  <c r="AQ32" i="241" s="1"/>
  <c r="AG29" i="241"/>
  <c r="AG6" i="241" s="1"/>
  <c r="W29" i="241"/>
  <c r="X29" i="241" s="1"/>
  <c r="D29" i="241"/>
  <c r="A24" i="241"/>
  <c r="A23" i="241"/>
  <c r="A22" i="241"/>
  <c r="A21" i="241"/>
  <c r="AA20" i="241"/>
  <c r="Z20" i="241"/>
  <c r="Y20" i="241"/>
  <c r="X20" i="241"/>
  <c r="W20" i="241"/>
  <c r="V20" i="241"/>
  <c r="U20" i="241"/>
  <c r="T20" i="241"/>
  <c r="S20" i="241"/>
  <c r="R20" i="241"/>
  <c r="Q20" i="241"/>
  <c r="P20" i="241"/>
  <c r="O20" i="241"/>
  <c r="N20" i="241"/>
  <c r="M20" i="241"/>
  <c r="L20" i="241"/>
  <c r="D20" i="241"/>
  <c r="C20" i="241"/>
  <c r="B20" i="241"/>
  <c r="A20" i="241"/>
  <c r="AA19" i="241"/>
  <c r="Z19" i="241"/>
  <c r="Y19" i="241"/>
  <c r="X19" i="241"/>
  <c r="W19" i="241"/>
  <c r="V19" i="241"/>
  <c r="U19" i="241"/>
  <c r="T19" i="241"/>
  <c r="S19" i="241"/>
  <c r="R19" i="241"/>
  <c r="Q19" i="241"/>
  <c r="P19" i="241"/>
  <c r="O19" i="241"/>
  <c r="N19" i="241"/>
  <c r="M19" i="241"/>
  <c r="L19" i="241"/>
  <c r="D19" i="241"/>
  <c r="C19" i="241"/>
  <c r="B19" i="241"/>
  <c r="A19" i="241"/>
  <c r="AA18" i="241"/>
  <c r="Z18" i="241"/>
  <c r="Y18" i="241"/>
  <c r="X18" i="241"/>
  <c r="W18" i="241"/>
  <c r="V18" i="241"/>
  <c r="U18" i="241"/>
  <c r="T18" i="241"/>
  <c r="S18" i="241"/>
  <c r="R18" i="241"/>
  <c r="Q18" i="241"/>
  <c r="P18" i="241"/>
  <c r="O18" i="241"/>
  <c r="N18" i="241"/>
  <c r="M18" i="241"/>
  <c r="L18" i="241"/>
  <c r="D18" i="241"/>
  <c r="C18" i="241"/>
  <c r="B18" i="241"/>
  <c r="A18" i="241"/>
  <c r="AA17" i="241"/>
  <c r="Z17" i="241"/>
  <c r="Y17" i="241"/>
  <c r="X17" i="241"/>
  <c r="W17" i="241"/>
  <c r="V17" i="241"/>
  <c r="U17" i="241"/>
  <c r="T17" i="241"/>
  <c r="S17" i="241"/>
  <c r="R17" i="241"/>
  <c r="Q17" i="241"/>
  <c r="P17" i="241"/>
  <c r="O17" i="241"/>
  <c r="N17" i="241"/>
  <c r="M17" i="241"/>
  <c r="L17" i="241"/>
  <c r="D17" i="241"/>
  <c r="C17" i="241"/>
  <c r="B17" i="241"/>
  <c r="A17" i="241"/>
  <c r="AA16" i="241"/>
  <c r="Z16" i="241"/>
  <c r="C16" i="241"/>
  <c r="C21" i="241" s="1"/>
  <c r="B16" i="241"/>
  <c r="A16" i="241"/>
  <c r="D14" i="241"/>
  <c r="C14" i="241"/>
  <c r="B14" i="241"/>
  <c r="A14" i="241"/>
  <c r="AT8" i="241"/>
  <c r="AS8" i="241"/>
  <c r="AR8" i="241"/>
  <c r="AQ8" i="241"/>
  <c r="AP8" i="241"/>
  <c r="Y8" i="241"/>
  <c r="X8" i="241"/>
  <c r="W8" i="241"/>
  <c r="V8" i="241"/>
  <c r="C8" i="241"/>
  <c r="B8" i="241"/>
  <c r="AP7" i="241"/>
  <c r="V7" i="241"/>
  <c r="C7" i="241"/>
  <c r="B7" i="241"/>
  <c r="AQ6" i="241"/>
  <c r="AP6" i="241"/>
  <c r="AP9" i="241" s="1"/>
  <c r="Z21" i="241" s="1"/>
  <c r="AF6" i="241"/>
  <c r="X6" i="241"/>
  <c r="V6" i="241"/>
  <c r="C6" i="241"/>
  <c r="B6" i="241"/>
  <c r="F5" i="241"/>
  <c r="G5" i="241" s="1"/>
  <c r="H5" i="241" s="1"/>
  <c r="I5" i="241" s="1"/>
  <c r="J5" i="241" s="1"/>
  <c r="K5" i="241" s="1"/>
  <c r="L5" i="241" s="1"/>
  <c r="F13" i="48"/>
  <c r="F12" i="48"/>
  <c r="A21" i="75"/>
  <c r="A22" i="75"/>
  <c r="A26" i="75"/>
  <c r="A23" i="75"/>
  <c r="A24" i="75"/>
  <c r="A25" i="75"/>
  <c r="A27" i="75"/>
  <c r="A20" i="120"/>
  <c r="B20" i="120"/>
  <c r="C20" i="120"/>
  <c r="D20" i="120"/>
  <c r="A21" i="120"/>
  <c r="B21" i="120"/>
  <c r="C21" i="120"/>
  <c r="D21" i="120"/>
  <c r="A22" i="120"/>
  <c r="B22" i="120"/>
  <c r="C22" i="120"/>
  <c r="D22" i="120"/>
  <c r="A23" i="120"/>
  <c r="B23" i="120"/>
  <c r="C23" i="120"/>
  <c r="D23" i="120"/>
  <c r="A24" i="120"/>
  <c r="B24" i="120"/>
  <c r="C24" i="120"/>
  <c r="D24" i="120"/>
  <c r="A25" i="120"/>
  <c r="B25" i="120"/>
  <c r="C25" i="120"/>
  <c r="D25" i="120"/>
  <c r="L19" i="120"/>
  <c r="M19" i="120"/>
  <c r="N19" i="120"/>
  <c r="O19" i="120"/>
  <c r="P19" i="120"/>
  <c r="Q19" i="120"/>
  <c r="R19" i="120"/>
  <c r="S19" i="120"/>
  <c r="T19" i="120"/>
  <c r="U19" i="120"/>
  <c r="V19" i="120"/>
  <c r="L20" i="120"/>
  <c r="M20" i="120"/>
  <c r="N20" i="120"/>
  <c r="O20" i="120"/>
  <c r="P20" i="120"/>
  <c r="Q20" i="120"/>
  <c r="R20" i="120"/>
  <c r="S20" i="120"/>
  <c r="T20" i="120"/>
  <c r="U20" i="120"/>
  <c r="V20" i="120"/>
  <c r="L21" i="120"/>
  <c r="M21" i="120"/>
  <c r="N21" i="120"/>
  <c r="O21" i="120"/>
  <c r="P21" i="120"/>
  <c r="Q21" i="120"/>
  <c r="R21" i="120"/>
  <c r="S21" i="120"/>
  <c r="T21" i="120"/>
  <c r="U21" i="120"/>
  <c r="V21" i="120"/>
  <c r="L22" i="120"/>
  <c r="M22" i="120"/>
  <c r="N22" i="120"/>
  <c r="O22" i="120"/>
  <c r="P22" i="120"/>
  <c r="Q22" i="120"/>
  <c r="R22" i="120"/>
  <c r="S22" i="120"/>
  <c r="T22" i="120"/>
  <c r="U22" i="120"/>
  <c r="V22" i="120"/>
  <c r="L23" i="120"/>
  <c r="M23" i="120"/>
  <c r="N23" i="120"/>
  <c r="O23" i="120"/>
  <c r="P23" i="120"/>
  <c r="Q23" i="120"/>
  <c r="R23" i="120"/>
  <c r="S23" i="120"/>
  <c r="T23" i="120"/>
  <c r="U23" i="120"/>
  <c r="V23" i="120"/>
  <c r="L24" i="120"/>
  <c r="M24" i="120"/>
  <c r="N24" i="120"/>
  <c r="O24" i="120"/>
  <c r="P24" i="120"/>
  <c r="Q24" i="120"/>
  <c r="R24" i="120"/>
  <c r="S24" i="120"/>
  <c r="T24" i="120"/>
  <c r="U24" i="120"/>
  <c r="V24" i="120"/>
  <c r="L25" i="120"/>
  <c r="M25" i="120"/>
  <c r="N25" i="120"/>
  <c r="O25" i="120"/>
  <c r="P25" i="120"/>
  <c r="Q25" i="120"/>
  <c r="R25" i="120"/>
  <c r="S25" i="120"/>
  <c r="T25" i="120"/>
  <c r="U25" i="120"/>
  <c r="V25" i="120"/>
  <c r="L26" i="120"/>
  <c r="M26" i="120"/>
  <c r="N26" i="120"/>
  <c r="O26" i="120"/>
  <c r="P26" i="120"/>
  <c r="Q26" i="120"/>
  <c r="R26" i="120"/>
  <c r="S26" i="120"/>
  <c r="T26" i="120"/>
  <c r="U26" i="120"/>
  <c r="V26" i="120"/>
  <c r="L27" i="120"/>
  <c r="M27" i="120"/>
  <c r="N27" i="120"/>
  <c r="O27" i="120"/>
  <c r="P27" i="120"/>
  <c r="Q27" i="120"/>
  <c r="R27" i="120"/>
  <c r="S27" i="120"/>
  <c r="T27" i="120"/>
  <c r="U27" i="120"/>
  <c r="V27" i="120"/>
  <c r="L28" i="120"/>
  <c r="M28" i="120"/>
  <c r="N28" i="120"/>
  <c r="O28" i="120"/>
  <c r="P28" i="120"/>
  <c r="Q28" i="120"/>
  <c r="R28" i="120"/>
  <c r="S28" i="120"/>
  <c r="T28" i="120"/>
  <c r="U28" i="120"/>
  <c r="V28" i="120"/>
  <c r="C6" i="217"/>
  <c r="C7" i="217"/>
  <c r="C8" i="217"/>
  <c r="C9" i="217"/>
  <c r="C5" i="217"/>
  <c r="AS9" i="243" l="1"/>
  <c r="AR6" i="203"/>
  <c r="AR7" i="203" s="1"/>
  <c r="AR19" i="209" s="1"/>
  <c r="AR20" i="210"/>
  <c r="AQ8" i="243"/>
  <c r="AQ12" i="36" s="1"/>
  <c r="AA16" i="243"/>
  <c r="AP8" i="243"/>
  <c r="AP12" i="36" s="1"/>
  <c r="Z16" i="243"/>
  <c r="AU9" i="243"/>
  <c r="AT20" i="210"/>
  <c r="AT6" i="203"/>
  <c r="AT7" i="203" s="1"/>
  <c r="AK6" i="243"/>
  <c r="AT9" i="243"/>
  <c r="AS6" i="203"/>
  <c r="AS7" i="203" s="1"/>
  <c r="AS19" i="209" s="1"/>
  <c r="AS20" i="210"/>
  <c r="AV27" i="193"/>
  <c r="AV28" i="193"/>
  <c r="AQ7" i="242"/>
  <c r="AA19" i="242"/>
  <c r="AQ9" i="242"/>
  <c r="AA21" i="242" s="1"/>
  <c r="AQ8" i="242"/>
  <c r="AA20" i="242" s="1"/>
  <c r="AR28" i="242"/>
  <c r="AR29" i="242" s="1"/>
  <c r="AR7" i="242"/>
  <c r="AQ29" i="242"/>
  <c r="AS27" i="242"/>
  <c r="AR6" i="242"/>
  <c r="M9" i="242"/>
  <c r="N28" i="242"/>
  <c r="AQ30" i="242"/>
  <c r="M8" i="242"/>
  <c r="AI27" i="242"/>
  <c r="AH6" i="242"/>
  <c r="R14" i="242" s="1"/>
  <c r="N6" i="242"/>
  <c r="O27" i="242"/>
  <c r="M29" i="242"/>
  <c r="M26" i="242"/>
  <c r="N5" i="242"/>
  <c r="V9" i="241"/>
  <c r="C9" i="241"/>
  <c r="B12" i="241" s="1"/>
  <c r="B24" i="241" s="1"/>
  <c r="M5" i="241"/>
  <c r="L28" i="241"/>
  <c r="D31" i="241"/>
  <c r="L8" i="241"/>
  <c r="L32" i="241"/>
  <c r="L7" i="241"/>
  <c r="M30" i="241"/>
  <c r="X30" i="241"/>
  <c r="W7" i="241"/>
  <c r="AQ7" i="241"/>
  <c r="AQ9" i="241" s="1"/>
  <c r="AR30" i="241"/>
  <c r="L6" i="241"/>
  <c r="M29" i="241"/>
  <c r="Y29" i="241"/>
  <c r="W32" i="241"/>
  <c r="W6" i="241"/>
  <c r="AH29" i="241"/>
  <c r="AR29" i="241"/>
  <c r="AU8" i="203" l="1"/>
  <c r="AT19" i="209"/>
  <c r="AS8" i="203"/>
  <c r="AT8" i="203"/>
  <c r="AQ9" i="243"/>
  <c r="AA19" i="243" s="1"/>
  <c r="AP6" i="203"/>
  <c r="AP7" i="203" s="1"/>
  <c r="AP19" i="209" s="1"/>
  <c r="AP20" i="210"/>
  <c r="Z18" i="243"/>
  <c r="U16" i="243"/>
  <c r="AK8" i="243"/>
  <c r="AK12" i="36" s="1"/>
  <c r="W27" i="36" s="1"/>
  <c r="AR9" i="243"/>
  <c r="AQ6" i="203"/>
  <c r="AQ7" i="203" s="1"/>
  <c r="AQ19" i="209" s="1"/>
  <c r="AQ20" i="210"/>
  <c r="AA18" i="243"/>
  <c r="P27" i="242"/>
  <c r="O6" i="242"/>
  <c r="N30" i="242"/>
  <c r="O5" i="242"/>
  <c r="N26" i="242"/>
  <c r="AJ27" i="242"/>
  <c r="AI6" i="242"/>
  <c r="S14" i="242" s="1"/>
  <c r="AR9" i="242"/>
  <c r="AR30" i="242"/>
  <c r="AR8" i="242"/>
  <c r="N7" i="242"/>
  <c r="AS6" i="242"/>
  <c r="AT27" i="242"/>
  <c r="AS7" i="242"/>
  <c r="AS28" i="242"/>
  <c r="N29" i="242"/>
  <c r="O28" i="242"/>
  <c r="AA21" i="241"/>
  <c r="AQ10" i="241"/>
  <c r="AA22" i="241" s="1"/>
  <c r="Y6" i="241"/>
  <c r="Z29" i="241"/>
  <c r="M8" i="241"/>
  <c r="N29" i="241"/>
  <c r="M6" i="241"/>
  <c r="M32" i="241"/>
  <c r="M33" i="241" s="1"/>
  <c r="Y30" i="241"/>
  <c r="Y32" i="241" s="1"/>
  <c r="X7" i="241"/>
  <c r="X9" i="241" s="1"/>
  <c r="V34" i="241"/>
  <c r="L34" i="241"/>
  <c r="AQ34" i="241"/>
  <c r="AP34" i="241"/>
  <c r="D32" i="241"/>
  <c r="W34" i="241"/>
  <c r="L9" i="241"/>
  <c r="D6" i="241"/>
  <c r="AA8" i="241"/>
  <c r="AS29" i="241"/>
  <c r="AR6" i="241"/>
  <c r="AR9" i="241" s="1"/>
  <c r="AR32" i="241"/>
  <c r="X32" i="241"/>
  <c r="X34" i="241" s="1"/>
  <c r="N30" i="241"/>
  <c r="M7" i="241"/>
  <c r="D8" i="241"/>
  <c r="AH6" i="241"/>
  <c r="AI29" i="241"/>
  <c r="W9" i="241"/>
  <c r="W33" i="241"/>
  <c r="AS30" i="241"/>
  <c r="AR7" i="241"/>
  <c r="D7" i="241"/>
  <c r="M28" i="241"/>
  <c r="N5" i="241"/>
  <c r="AQ8" i="203" l="1"/>
  <c r="AK20" i="210"/>
  <c r="AK6" i="203"/>
  <c r="AK7" i="203" s="1"/>
  <c r="AK19" i="209" s="1"/>
  <c r="U18" i="243"/>
  <c r="AR8" i="203"/>
  <c r="AS9" i="242"/>
  <c r="O26" i="242"/>
  <c r="P5" i="242"/>
  <c r="AU27" i="242"/>
  <c r="AU6" i="242" s="1"/>
  <c r="AT6" i="242"/>
  <c r="AS8" i="242"/>
  <c r="AK27" i="242"/>
  <c r="AJ6" i="242"/>
  <c r="T14" i="242" s="1"/>
  <c r="O30" i="242"/>
  <c r="O7" i="242"/>
  <c r="P28" i="242"/>
  <c r="P29" i="242" s="1"/>
  <c r="N9" i="242"/>
  <c r="N8" i="242"/>
  <c r="O29" i="242"/>
  <c r="AS30" i="242"/>
  <c r="AT28" i="242"/>
  <c r="AT29" i="242" s="1"/>
  <c r="AS29" i="242"/>
  <c r="P6" i="242"/>
  <c r="P7" i="242" s="1"/>
  <c r="Q27" i="242"/>
  <c r="M34" i="241"/>
  <c r="Y33" i="241"/>
  <c r="X33" i="241"/>
  <c r="AT30" i="241"/>
  <c r="AS7" i="241"/>
  <c r="N8" i="241"/>
  <c r="AB8" i="241"/>
  <c r="L16" i="241" s="1"/>
  <c r="D16" i="241" s="1"/>
  <c r="O30" i="241"/>
  <c r="N7" i="241"/>
  <c r="AA29" i="241"/>
  <c r="Z6" i="241"/>
  <c r="N28" i="241"/>
  <c r="O5" i="241"/>
  <c r="X10" i="241"/>
  <c r="W10" i="241"/>
  <c r="AJ29" i="241"/>
  <c r="AI6" i="241"/>
  <c r="AS33" i="241"/>
  <c r="AR33" i="241"/>
  <c r="AQ11" i="241"/>
  <c r="AA23" i="241" s="1"/>
  <c r="D9" i="241"/>
  <c r="D21" i="241" s="1"/>
  <c r="X11" i="241"/>
  <c r="AR11" i="241"/>
  <c r="W11" i="241"/>
  <c r="AP11" i="241"/>
  <c r="Z23" i="241" s="1"/>
  <c r="V11" i="241"/>
  <c r="L11" i="241"/>
  <c r="AR34" i="241"/>
  <c r="Z30" i="241"/>
  <c r="Y7" i="241"/>
  <c r="Y9" i="241"/>
  <c r="Y11" i="241" s="1"/>
  <c r="AS32" i="241"/>
  <c r="AS6" i="241"/>
  <c r="AS9" i="241" s="1"/>
  <c r="AT29" i="241"/>
  <c r="Y34" i="241"/>
  <c r="M9" i="241"/>
  <c r="AR10" i="241"/>
  <c r="N32" i="241"/>
  <c r="N6" i="241"/>
  <c r="O29" i="241"/>
  <c r="P9" i="242" l="1"/>
  <c r="AU7" i="242"/>
  <c r="AU9" i="242" s="1"/>
  <c r="AU28" i="242"/>
  <c r="AU30" i="242" s="1"/>
  <c r="P8" i="242"/>
  <c r="O9" i="242"/>
  <c r="AL27" i="242"/>
  <c r="AK6" i="242"/>
  <c r="U14" i="242" s="1"/>
  <c r="O8" i="242"/>
  <c r="AK28" i="242"/>
  <c r="P30" i="242"/>
  <c r="Q6" i="242"/>
  <c r="R27" i="242"/>
  <c r="Q7" i="242"/>
  <c r="Q28" i="242"/>
  <c r="Q5" i="242"/>
  <c r="P26" i="242"/>
  <c r="AT30" i="242"/>
  <c r="AT7" i="242"/>
  <c r="AT32" i="241"/>
  <c r="AU29" i="241"/>
  <c r="AT6" i="241"/>
  <c r="AT9" i="241" s="1"/>
  <c r="Z7" i="241"/>
  <c r="AA30" i="241"/>
  <c r="P30" i="241"/>
  <c r="O7" i="241"/>
  <c r="O32" i="241"/>
  <c r="O33" i="241" s="1"/>
  <c r="O6" i="241"/>
  <c r="P29" i="241"/>
  <c r="AT10" i="241"/>
  <c r="O28" i="241"/>
  <c r="P5" i="241"/>
  <c r="N9" i="241"/>
  <c r="AS34" i="241"/>
  <c r="AC8" i="241"/>
  <c r="M16" i="241" s="1"/>
  <c r="N34" i="241"/>
  <c r="N33" i="241"/>
  <c r="Z32" i="241"/>
  <c r="AS10" i="241"/>
  <c r="AJ6" i="241"/>
  <c r="Z9" i="241"/>
  <c r="O8" i="241"/>
  <c r="AB29" i="241"/>
  <c r="AA6" i="241"/>
  <c r="M10" i="241"/>
  <c r="AS11" i="241"/>
  <c r="Y10" i="241"/>
  <c r="AT7" i="241"/>
  <c r="AU30" i="241"/>
  <c r="AU7" i="241" s="1"/>
  <c r="M11" i="241"/>
  <c r="AU29" i="242" l="1"/>
  <c r="AU8" i="242"/>
  <c r="AT9" i="242"/>
  <c r="AT8" i="242"/>
  <c r="R28" i="242"/>
  <c r="R29" i="242"/>
  <c r="Q30" i="242"/>
  <c r="Q29" i="242"/>
  <c r="AM27" i="242"/>
  <c r="AL6" i="242"/>
  <c r="V14" i="242" s="1"/>
  <c r="Q9" i="242"/>
  <c r="AK7" i="242"/>
  <c r="AL7" i="242"/>
  <c r="AL28" i="242"/>
  <c r="AL29" i="242"/>
  <c r="AK30" i="242"/>
  <c r="S27" i="242"/>
  <c r="R6" i="242"/>
  <c r="R5" i="242"/>
  <c r="Q26" i="242"/>
  <c r="Q8" i="242"/>
  <c r="P8" i="241"/>
  <c r="Z11" i="241"/>
  <c r="N11" i="241"/>
  <c r="Q30" i="241"/>
  <c r="P7" i="241"/>
  <c r="Z10" i="241"/>
  <c r="Q5" i="241"/>
  <c r="P28" i="241"/>
  <c r="AA7" i="241"/>
  <c r="AA9" i="241" s="1"/>
  <c r="AB30" i="241"/>
  <c r="N10" i="241"/>
  <c r="AK6" i="241"/>
  <c r="AL29" i="241"/>
  <c r="AD8" i="241"/>
  <c r="N16" i="241" s="1"/>
  <c r="AU10" i="241"/>
  <c r="AT11" i="241"/>
  <c r="AB6" i="241"/>
  <c r="AC29" i="241"/>
  <c r="P32" i="241"/>
  <c r="Q29" i="241"/>
  <c r="P6" i="241"/>
  <c r="AU32" i="241"/>
  <c r="AU34" i="241" s="1"/>
  <c r="AU6" i="241"/>
  <c r="AU9" i="241" s="1"/>
  <c r="AU11" i="241" s="1"/>
  <c r="AA32" i="241"/>
  <c r="AA33" i="241" s="1"/>
  <c r="O9" i="241"/>
  <c r="O10" i="241" s="1"/>
  <c r="AU33" i="241"/>
  <c r="AT34" i="241"/>
  <c r="Z34" i="241"/>
  <c r="Z33" i="241"/>
  <c r="AT33" i="241"/>
  <c r="O34" i="241"/>
  <c r="R26" i="242" l="1"/>
  <c r="S5" i="242"/>
  <c r="V19" i="242"/>
  <c r="AL9" i="242"/>
  <c r="V21" i="242" s="1"/>
  <c r="AM28" i="242"/>
  <c r="AM29" i="242" s="1"/>
  <c r="U19" i="242"/>
  <c r="AL8" i="242"/>
  <c r="V20" i="242" s="1"/>
  <c r="AK9" i="242"/>
  <c r="U21" i="242" s="1"/>
  <c r="S28" i="242"/>
  <c r="R30" i="242"/>
  <c r="S6" i="242"/>
  <c r="T27" i="242"/>
  <c r="R7" i="242"/>
  <c r="AN27" i="242"/>
  <c r="AM6" i="242"/>
  <c r="W14" i="242" s="1"/>
  <c r="AL30" i="242"/>
  <c r="P9" i="241"/>
  <c r="AB7" i="241"/>
  <c r="AB9" i="241" s="1"/>
  <c r="AC30" i="241"/>
  <c r="R29" i="241"/>
  <c r="Q32" i="241"/>
  <c r="Q6" i="241"/>
  <c r="AA11" i="241"/>
  <c r="P10" i="241"/>
  <c r="O11" i="241"/>
  <c r="P34" i="241"/>
  <c r="AE8" i="241"/>
  <c r="O16" i="241" s="1"/>
  <c r="AA10" i="241"/>
  <c r="P33" i="241"/>
  <c r="AA34" i="241"/>
  <c r="AC32" i="241"/>
  <c r="AD29" i="241"/>
  <c r="AC6" i="241"/>
  <c r="Q28" i="241"/>
  <c r="R5" i="241"/>
  <c r="AB32" i="241"/>
  <c r="AB33" i="241" s="1"/>
  <c r="AM29" i="241"/>
  <c r="AL6" i="241"/>
  <c r="Q8" i="241"/>
  <c r="R30" i="241"/>
  <c r="Q7" i="241"/>
  <c r="R9" i="242" l="1"/>
  <c r="R8" i="242"/>
  <c r="T28" i="242"/>
  <c r="AN7" i="242"/>
  <c r="AN28" i="242"/>
  <c r="AN29" i="242" s="1"/>
  <c r="S30" i="242"/>
  <c r="T6" i="242"/>
  <c r="U27" i="242"/>
  <c r="S29" i="242"/>
  <c r="AN6" i="242"/>
  <c r="X14" i="242" s="1"/>
  <c r="AO27" i="242"/>
  <c r="AM30" i="242"/>
  <c r="S26" i="242"/>
  <c r="T5" i="242"/>
  <c r="S7" i="242"/>
  <c r="AM7" i="242"/>
  <c r="Q9" i="241"/>
  <c r="L21" i="241"/>
  <c r="AB11" i="241"/>
  <c r="L23" i="241" s="1"/>
  <c r="AF8" i="241"/>
  <c r="P16" i="241" s="1"/>
  <c r="AG31" i="241"/>
  <c r="Q11" i="241"/>
  <c r="Q34" i="241"/>
  <c r="R8" i="241"/>
  <c r="AE29" i="241"/>
  <c r="AD6" i="241"/>
  <c r="R32" i="241"/>
  <c r="S29" i="241"/>
  <c r="R6" i="241"/>
  <c r="AC34" i="241"/>
  <c r="Q33" i="241"/>
  <c r="AD30" i="241"/>
  <c r="AD32" i="241" s="1"/>
  <c r="AD33" i="241" s="1"/>
  <c r="AC7" i="241"/>
  <c r="AC9" i="241" s="1"/>
  <c r="AM6" i="241"/>
  <c r="AN29" i="241"/>
  <c r="R7" i="241"/>
  <c r="S30" i="241"/>
  <c r="AC33" i="241"/>
  <c r="AB34" i="241"/>
  <c r="Q10" i="241"/>
  <c r="P11" i="241"/>
  <c r="R28" i="241"/>
  <c r="S5" i="241"/>
  <c r="AB10" i="241"/>
  <c r="L22" i="241" s="1"/>
  <c r="S9" i="242" l="1"/>
  <c r="X19" i="242"/>
  <c r="AN9" i="242"/>
  <c r="X21" i="242" s="1"/>
  <c r="T26" i="242"/>
  <c r="U5" i="242"/>
  <c r="AO28" i="242"/>
  <c r="AO29" i="242" s="1"/>
  <c r="T7" i="242"/>
  <c r="U6" i="242"/>
  <c r="V27" i="242"/>
  <c r="U28" i="242"/>
  <c r="T30" i="242"/>
  <c r="AO6" i="242"/>
  <c r="T29" i="242"/>
  <c r="AN8" i="242"/>
  <c r="X20" i="242" s="1"/>
  <c r="W19" i="242"/>
  <c r="AM9" i="242"/>
  <c r="W21" i="242" s="1"/>
  <c r="AM8" i="242"/>
  <c r="W20" i="242" s="1"/>
  <c r="AN30" i="242"/>
  <c r="S8" i="242"/>
  <c r="M21" i="241"/>
  <c r="AC11" i="241"/>
  <c r="M23" i="241" s="1"/>
  <c r="AC10" i="241"/>
  <c r="M22" i="241" s="1"/>
  <c r="T5" i="241"/>
  <c r="S28" i="241"/>
  <c r="S7" i="241"/>
  <c r="T30" i="241"/>
  <c r="AE6" i="241"/>
  <c r="AD34" i="241"/>
  <c r="AN6" i="241"/>
  <c r="AO29" i="241"/>
  <c r="AH31" i="241"/>
  <c r="AG8" i="241"/>
  <c r="Q16" i="241" s="1"/>
  <c r="R9" i="241"/>
  <c r="S8" i="241"/>
  <c r="S32" i="241"/>
  <c r="T29" i="241"/>
  <c r="S6" i="241"/>
  <c r="AE30" i="241"/>
  <c r="AD7" i="241"/>
  <c r="R34" i="241"/>
  <c r="R33" i="241"/>
  <c r="AD9" i="241"/>
  <c r="U30" i="242" l="1"/>
  <c r="V6" i="242"/>
  <c r="W27" i="242"/>
  <c r="U26" i="242"/>
  <c r="V5" i="242"/>
  <c r="Y14" i="242"/>
  <c r="T9" i="242"/>
  <c r="U29" i="242"/>
  <c r="AP29" i="242"/>
  <c r="AO30" i="242"/>
  <c r="V28" i="242"/>
  <c r="AO7" i="242"/>
  <c r="U7" i="242"/>
  <c r="T8" i="242"/>
  <c r="S9" i="241"/>
  <c r="S11" i="241"/>
  <c r="AH8" i="241"/>
  <c r="R16" i="241" s="1"/>
  <c r="AI31" i="241"/>
  <c r="U30" i="241"/>
  <c r="U7" i="241" s="1"/>
  <c r="T7" i="241"/>
  <c r="N21" i="241"/>
  <c r="AD11" i="241"/>
  <c r="N23" i="241" s="1"/>
  <c r="T6" i="241"/>
  <c r="T32" i="241"/>
  <c r="T33" i="241" s="1"/>
  <c r="U29" i="241"/>
  <c r="AV29" i="241"/>
  <c r="AO6" i="241"/>
  <c r="S34" i="241"/>
  <c r="U5" i="241"/>
  <c r="T28" i="241"/>
  <c r="S33" i="241"/>
  <c r="U8" i="241"/>
  <c r="T8" i="241"/>
  <c r="S10" i="241"/>
  <c r="R11" i="241"/>
  <c r="R10" i="241"/>
  <c r="AE7" i="241"/>
  <c r="AE9" i="241" s="1"/>
  <c r="AE10" i="241" s="1"/>
  <c r="O22" i="241" s="1"/>
  <c r="AD10" i="241"/>
  <c r="N22" i="241" s="1"/>
  <c r="AE32" i="241"/>
  <c r="V26" i="242" l="1"/>
  <c r="W5" i="242"/>
  <c r="U9" i="242"/>
  <c r="W6" i="242"/>
  <c r="X27" i="242"/>
  <c r="Y19" i="242"/>
  <c r="AP8" i="242"/>
  <c r="Z20" i="242" s="1"/>
  <c r="AO9" i="242"/>
  <c r="Y21" i="242" s="1"/>
  <c r="AO8" i="242"/>
  <c r="Y20" i="242" s="1"/>
  <c r="V7" i="242"/>
  <c r="U8" i="242"/>
  <c r="W7" i="242"/>
  <c r="W28" i="242"/>
  <c r="V30" i="242"/>
  <c r="V29" i="242"/>
  <c r="AE34" i="241"/>
  <c r="AE33" i="241"/>
  <c r="O21" i="241"/>
  <c r="AE11" i="241"/>
  <c r="O23" i="241" s="1"/>
  <c r="U32" i="241"/>
  <c r="U6" i="241"/>
  <c r="U9" i="241" s="1"/>
  <c r="AJ31" i="241"/>
  <c r="AI8" i="241"/>
  <c r="S16" i="241" s="1"/>
  <c r="AF32" i="241"/>
  <c r="AG30" i="241"/>
  <c r="AF7" i="241"/>
  <c r="AF9" i="241" s="1"/>
  <c r="V5" i="241"/>
  <c r="U28" i="241"/>
  <c r="U33" i="241"/>
  <c r="T34" i="241"/>
  <c r="T9" i="241"/>
  <c r="W30" i="242" l="1"/>
  <c r="W9" i="242"/>
  <c r="X6" i="242"/>
  <c r="Y27" i="242"/>
  <c r="X28" i="242"/>
  <c r="W8" i="242"/>
  <c r="V9" i="242"/>
  <c r="V8" i="242"/>
  <c r="W29" i="242"/>
  <c r="W26" i="242"/>
  <c r="X5" i="242"/>
  <c r="AV6" i="241"/>
  <c r="P21" i="241"/>
  <c r="AF11" i="241"/>
  <c r="P23" i="241" s="1"/>
  <c r="AH30" i="241"/>
  <c r="AG7" i="241"/>
  <c r="AG9" i="241" s="1"/>
  <c r="AG32" i="241"/>
  <c r="AF10" i="241"/>
  <c r="P22" i="241" s="1"/>
  <c r="AG33" i="241"/>
  <c r="AF34" i="241"/>
  <c r="U10" i="241"/>
  <c r="T11" i="241"/>
  <c r="T10" i="241"/>
  <c r="AK31" i="241"/>
  <c r="AJ8" i="241"/>
  <c r="T16" i="241" s="1"/>
  <c r="V10" i="241"/>
  <c r="U11" i="241"/>
  <c r="V33" i="241"/>
  <c r="U34" i="241"/>
  <c r="W5" i="241"/>
  <c r="V28" i="241"/>
  <c r="AF33" i="241"/>
  <c r="Y28" i="242" l="1"/>
  <c r="Z27" i="242"/>
  <c r="Y6" i="242"/>
  <c r="X30" i="242"/>
  <c r="X29" i="242"/>
  <c r="X26" i="242"/>
  <c r="Y5" i="242"/>
  <c r="X7" i="242"/>
  <c r="AL31" i="241"/>
  <c r="AK8" i="241"/>
  <c r="U16" i="241" s="1"/>
  <c r="AG34" i="241"/>
  <c r="Q21" i="241"/>
  <c r="AG11" i="241"/>
  <c r="Q23" i="241" s="1"/>
  <c r="W28" i="241"/>
  <c r="X5" i="241"/>
  <c r="AI30" i="241"/>
  <c r="AH7" i="241"/>
  <c r="AH9" i="241" s="1"/>
  <c r="AH10" i="241" s="1"/>
  <c r="R22" i="241" s="1"/>
  <c r="AH32" i="241"/>
  <c r="AG10" i="241"/>
  <c r="Q22" i="241" s="1"/>
  <c r="X9" i="242" l="1"/>
  <c r="X8" i="242"/>
  <c r="Z5" i="242"/>
  <c r="Y26" i="242"/>
  <c r="AA27" i="242"/>
  <c r="Z6" i="242"/>
  <c r="Y30" i="242"/>
  <c r="Z7" i="242"/>
  <c r="Z28" i="242"/>
  <c r="Y29" i="242"/>
  <c r="Y7" i="242"/>
  <c r="AH34" i="241"/>
  <c r="R21" i="241"/>
  <c r="AH11" i="241"/>
  <c r="R23" i="241" s="1"/>
  <c r="AH33" i="241"/>
  <c r="AI7" i="241"/>
  <c r="AI9" i="241" s="1"/>
  <c r="AJ30" i="241"/>
  <c r="AI32" i="241"/>
  <c r="X28" i="241"/>
  <c r="Y5" i="241"/>
  <c r="AM31" i="241"/>
  <c r="AL8" i="241"/>
  <c r="V16" i="241" s="1"/>
  <c r="Z8" i="242" l="1"/>
  <c r="Y9" i="242"/>
  <c r="AB27" i="242"/>
  <c r="AA6" i="242"/>
  <c r="AA29" i="242"/>
  <c r="Z30" i="242"/>
  <c r="AA5" i="242"/>
  <c r="Z26" i="242"/>
  <c r="AA28" i="242"/>
  <c r="Z9" i="242"/>
  <c r="Y8" i="242"/>
  <c r="Z29" i="242"/>
  <c r="AJ7" i="241"/>
  <c r="AJ9" i="241" s="1"/>
  <c r="AJ10" i="241" s="1"/>
  <c r="T22" i="241" s="1"/>
  <c r="AK30" i="241"/>
  <c r="AJ32" i="241"/>
  <c r="AJ33" i="241" s="1"/>
  <c r="S21" i="241"/>
  <c r="AI11" i="241"/>
  <c r="S23" i="241" s="1"/>
  <c r="AM8" i="241"/>
  <c r="W16" i="241" s="1"/>
  <c r="AN31" i="241"/>
  <c r="AI10" i="241"/>
  <c r="S22" i="241" s="1"/>
  <c r="Z5" i="241"/>
  <c r="Y28" i="241"/>
  <c r="AI34" i="241"/>
  <c r="AI33" i="241"/>
  <c r="AA30" i="242" l="1"/>
  <c r="AB28" i="242"/>
  <c r="AA7" i="242"/>
  <c r="AC27" i="242"/>
  <c r="AB6" i="242"/>
  <c r="L14" i="242" s="1"/>
  <c r="D14" i="242" s="1"/>
  <c r="AB5" i="242"/>
  <c r="AA26" i="242"/>
  <c r="AN8" i="241"/>
  <c r="X16" i="241" s="1"/>
  <c r="AO31" i="241"/>
  <c r="AJ34" i="241"/>
  <c r="Z28" i="241"/>
  <c r="AA5" i="241"/>
  <c r="AK7" i="241"/>
  <c r="AK9" i="241" s="1"/>
  <c r="AL30" i="241"/>
  <c r="AK32" i="241"/>
  <c r="AK33" i="241" s="1"/>
  <c r="T21" i="241"/>
  <c r="AJ11" i="241"/>
  <c r="T23" i="241" s="1"/>
  <c r="AB7" i="242" l="1"/>
  <c r="L19" i="242"/>
  <c r="AB9" i="242"/>
  <c r="L21" i="242" s="1"/>
  <c r="AC29" i="242"/>
  <c r="AB30" i="242"/>
  <c r="AB8" i="242"/>
  <c r="L20" i="242" s="1"/>
  <c r="AA9" i="242"/>
  <c r="AA8" i="242"/>
  <c r="AC28" i="242"/>
  <c r="AB26" i="242"/>
  <c r="L13" i="242"/>
  <c r="AC5" i="242"/>
  <c r="AB29" i="242"/>
  <c r="AD27" i="242"/>
  <c r="AC6" i="242"/>
  <c r="M14" i="242" s="1"/>
  <c r="AM30" i="241"/>
  <c r="AL7" i="241"/>
  <c r="AL9" i="241" s="1"/>
  <c r="AL10" i="241" s="1"/>
  <c r="V22" i="241" s="1"/>
  <c r="AL32" i="241"/>
  <c r="AL33" i="241" s="1"/>
  <c r="U21" i="241"/>
  <c r="AK11" i="241"/>
  <c r="U23" i="241" s="1"/>
  <c r="AB5" i="241"/>
  <c r="AA28" i="241"/>
  <c r="AK10" i="241"/>
  <c r="U22" i="241" s="1"/>
  <c r="AO8" i="241"/>
  <c r="AV31" i="241"/>
  <c r="AK34" i="241"/>
  <c r="AD28" i="242" l="1"/>
  <c r="AD29" i="242"/>
  <c r="AC30" i="242"/>
  <c r="AE27" i="242"/>
  <c r="AD6" i="242"/>
  <c r="N14" i="242" s="1"/>
  <c r="AC26" i="242"/>
  <c r="M13" i="242"/>
  <c r="AD5" i="242"/>
  <c r="AC7" i="242"/>
  <c r="L15" i="241"/>
  <c r="AC5" i="241"/>
  <c r="AB28" i="241"/>
  <c r="AL34" i="241"/>
  <c r="Y16" i="241"/>
  <c r="AV8" i="241"/>
  <c r="V21" i="241"/>
  <c r="AL11" i="241"/>
  <c r="V23" i="241" s="1"/>
  <c r="AN30" i="241"/>
  <c r="AM7" i="241"/>
  <c r="AM9" i="241" s="1"/>
  <c r="AM10" i="241" s="1"/>
  <c r="W22" i="241" s="1"/>
  <c r="AM32" i="241"/>
  <c r="AD7" i="242" l="1"/>
  <c r="AE6" i="242"/>
  <c r="AV27" i="242"/>
  <c r="N19" i="242"/>
  <c r="AD9" i="242"/>
  <c r="N21" i="242" s="1"/>
  <c r="AD30" i="242"/>
  <c r="AD8" i="242"/>
  <c r="N20" i="242" s="1"/>
  <c r="M19" i="242"/>
  <c r="AC9" i="242"/>
  <c r="M21" i="242" s="1"/>
  <c r="AC8" i="242"/>
  <c r="M20" i="242" s="1"/>
  <c r="AE28" i="242"/>
  <c r="AE29" i="242" s="1"/>
  <c r="AE7" i="242"/>
  <c r="AE8" i="242" s="1"/>
  <c r="O20" i="242" s="1"/>
  <c r="AE5" i="242"/>
  <c r="AD26" i="242"/>
  <c r="N13" i="242"/>
  <c r="AM34" i="241"/>
  <c r="W21" i="241"/>
  <c r="AM11" i="241"/>
  <c r="W23" i="241" s="1"/>
  <c r="AM33" i="241"/>
  <c r="AO30" i="241"/>
  <c r="AN7" i="241"/>
  <c r="AN9" i="241" s="1"/>
  <c r="AN32" i="241"/>
  <c r="M15" i="241"/>
  <c r="AD5" i="241"/>
  <c r="AC28" i="241"/>
  <c r="O19" i="242" l="1"/>
  <c r="AE9" i="242"/>
  <c r="O21" i="242" s="1"/>
  <c r="AF28" i="242"/>
  <c r="AF7" i="242"/>
  <c r="AF8" i="242" s="1"/>
  <c r="P20" i="242" s="1"/>
  <c r="AF29" i="242"/>
  <c r="AE30" i="242"/>
  <c r="O13" i="242"/>
  <c r="AF5" i="242"/>
  <c r="AE26" i="242"/>
  <c r="O14" i="242"/>
  <c r="AV6" i="242"/>
  <c r="X21" i="241"/>
  <c r="AN11" i="241"/>
  <c r="X23" i="241" s="1"/>
  <c r="AO7" i="241"/>
  <c r="AV30" i="241"/>
  <c r="AV32" i="241" s="1"/>
  <c r="AO32" i="241"/>
  <c r="N15" i="241"/>
  <c r="AE5" i="241"/>
  <c r="AD28" i="241"/>
  <c r="AN10" i="241"/>
  <c r="X22" i="241" s="1"/>
  <c r="AN34" i="241"/>
  <c r="AN33" i="241"/>
  <c r="AG28" i="242" l="1"/>
  <c r="AG7" i="242"/>
  <c r="P13" i="242"/>
  <c r="AF26" i="242"/>
  <c r="AG5" i="242"/>
  <c r="P19" i="242"/>
  <c r="AG8" i="242"/>
  <c r="Q20" i="242" s="1"/>
  <c r="AF9" i="242"/>
  <c r="P21" i="242" s="1"/>
  <c r="AG29" i="242"/>
  <c r="AF30" i="242"/>
  <c r="AE28" i="241"/>
  <c r="AF5" i="241"/>
  <c r="O15" i="241"/>
  <c r="AP33" i="241"/>
  <c r="AO34" i="241"/>
  <c r="AV7" i="241"/>
  <c r="AV9" i="241" s="1"/>
  <c r="AO9" i="241"/>
  <c r="AO33" i="241"/>
  <c r="Q19" i="242" l="1"/>
  <c r="AG9" i="242"/>
  <c r="Q21" i="242" s="1"/>
  <c r="AH29" i="242"/>
  <c r="AG30" i="242"/>
  <c r="AH5" i="242"/>
  <c r="AG26" i="242"/>
  <c r="Q13" i="242"/>
  <c r="AH7" i="242"/>
  <c r="AH8" i="242" s="1"/>
  <c r="R20" i="242" s="1"/>
  <c r="AH28" i="242"/>
  <c r="Y21" i="241"/>
  <c r="AP10" i="241"/>
  <c r="Z22" i="241" s="1"/>
  <c r="AO11" i="241"/>
  <c r="Y23" i="241" s="1"/>
  <c r="AO10" i="241"/>
  <c r="Y22" i="241" s="1"/>
  <c r="AG5" i="241"/>
  <c r="AF28" i="241"/>
  <c r="P15" i="241"/>
  <c r="AH30" i="242" l="1"/>
  <c r="AH26" i="242"/>
  <c r="R13" i="242"/>
  <c r="AI5" i="242"/>
  <c r="AI7" i="242"/>
  <c r="AI28" i="242"/>
  <c r="R19" i="242"/>
  <c r="AH9" i="242"/>
  <c r="R21" i="242" s="1"/>
  <c r="AG28" i="241"/>
  <c r="AH5" i="241"/>
  <c r="Q15" i="241"/>
  <c r="AV25" i="193" l="1"/>
  <c r="S19" i="242"/>
  <c r="AI9" i="242"/>
  <c r="S21" i="242" s="1"/>
  <c r="AI8" i="242"/>
  <c r="S20" i="242" s="1"/>
  <c r="AJ28" i="242"/>
  <c r="AV28" i="242"/>
  <c r="AI30" i="242"/>
  <c r="AJ5" i="242"/>
  <c r="AI26" i="242"/>
  <c r="S13" i="242"/>
  <c r="AI29" i="242"/>
  <c r="R15" i="241"/>
  <c r="AI5" i="241"/>
  <c r="AH28" i="241"/>
  <c r="AJ7" i="242" l="1"/>
  <c r="AV7" i="242"/>
  <c r="AK29" i="242"/>
  <c r="AJ30" i="242"/>
  <c r="AK5" i="242"/>
  <c r="AJ26" i="242"/>
  <c r="T13" i="242"/>
  <c r="AJ29" i="242"/>
  <c r="AJ5" i="241"/>
  <c r="AI28" i="241"/>
  <c r="S15" i="241"/>
  <c r="AK26" i="242" l="1"/>
  <c r="AL5" i="242"/>
  <c r="U13" i="242"/>
  <c r="AK8" i="242"/>
  <c r="U20" i="242" s="1"/>
  <c r="T19" i="242"/>
  <c r="AJ9" i="242"/>
  <c r="T21" i="242" s="1"/>
  <c r="AJ8" i="242"/>
  <c r="T20" i="242" s="1"/>
  <c r="AJ28" i="241"/>
  <c r="AK5" i="241"/>
  <c r="T15" i="241"/>
  <c r="AL26" i="242" l="1"/>
  <c r="V13" i="242"/>
  <c r="AM5" i="242"/>
  <c r="AK28" i="241"/>
  <c r="U15" i="241"/>
  <c r="AL5" i="241"/>
  <c r="AN5" i="242" l="1"/>
  <c r="AM26" i="242"/>
  <c r="W13" i="242"/>
  <c r="V15" i="241"/>
  <c r="AL28" i="241"/>
  <c r="AM5" i="241"/>
  <c r="X13" i="242" l="1"/>
  <c r="AN26" i="242"/>
  <c r="AO5" i="242"/>
  <c r="AM28" i="241"/>
  <c r="W15" i="241"/>
  <c r="AN5" i="241"/>
  <c r="AP5" i="242" l="1"/>
  <c r="Y13" i="242"/>
  <c r="AO26" i="242"/>
  <c r="X15" i="241"/>
  <c r="AO5" i="241"/>
  <c r="AN28" i="241"/>
  <c r="AP26" i="242" l="1"/>
  <c r="Z13" i="242"/>
  <c r="AQ5" i="242"/>
  <c r="AO28" i="241"/>
  <c r="AP5" i="241"/>
  <c r="Y15" i="241"/>
  <c r="AQ26" i="242" l="1"/>
  <c r="AA13" i="242"/>
  <c r="AR5" i="242"/>
  <c r="Z15" i="241"/>
  <c r="AP28" i="241"/>
  <c r="AQ5" i="241"/>
  <c r="AS5" i="242" l="1"/>
  <c r="AR26" i="242"/>
  <c r="AR5" i="241"/>
  <c r="AA15" i="241"/>
  <c r="AQ28" i="241"/>
  <c r="AS26" i="242" l="1"/>
  <c r="AT5" i="242"/>
  <c r="AS5" i="241"/>
  <c r="AR28" i="241"/>
  <c r="AU5" i="242" l="1"/>
  <c r="AU26" i="242" s="1"/>
  <c r="AT26" i="242"/>
  <c r="AS28" i="241"/>
  <c r="AT5" i="241"/>
  <c r="AT28" i="241" l="1"/>
  <c r="AU5" i="241"/>
  <c r="AU28" i="241" s="1"/>
  <c r="E11" i="48" l="1"/>
  <c r="F11" i="48" s="1"/>
  <c r="E9" i="48"/>
  <c r="D10" i="48"/>
  <c r="L30" i="238"/>
  <c r="L31" i="238"/>
  <c r="L29" i="238"/>
  <c r="AP28" i="239" l="1"/>
  <c r="C28" i="239"/>
  <c r="Q15" i="239"/>
  <c r="AQ27" i="239"/>
  <c r="AQ28" i="239" s="1"/>
  <c r="L27" i="239"/>
  <c r="D27" i="239"/>
  <c r="A22" i="239"/>
  <c r="A21" i="239"/>
  <c r="A20" i="239"/>
  <c r="A19" i="239"/>
  <c r="AA18" i="239"/>
  <c r="Z18" i="239"/>
  <c r="Y18" i="239"/>
  <c r="X18" i="239"/>
  <c r="W18" i="239"/>
  <c r="V18" i="239"/>
  <c r="U18" i="239"/>
  <c r="T18" i="239"/>
  <c r="S18" i="239"/>
  <c r="R18" i="239"/>
  <c r="Q18" i="239"/>
  <c r="P18" i="239"/>
  <c r="O18" i="239"/>
  <c r="N18" i="239"/>
  <c r="M18" i="239"/>
  <c r="L18" i="239"/>
  <c r="C18" i="239"/>
  <c r="D18" i="239" s="1"/>
  <c r="B18" i="239"/>
  <c r="A18" i="239"/>
  <c r="AA17" i="239"/>
  <c r="Z17" i="239"/>
  <c r="Y17" i="239"/>
  <c r="X17" i="239"/>
  <c r="W17" i="239"/>
  <c r="V17" i="239"/>
  <c r="U17" i="239"/>
  <c r="T17" i="239"/>
  <c r="S17" i="239"/>
  <c r="R17" i="239"/>
  <c r="Q17" i="239"/>
  <c r="P17" i="239"/>
  <c r="O17" i="239"/>
  <c r="N17" i="239"/>
  <c r="M17" i="239"/>
  <c r="L17" i="239"/>
  <c r="C17" i="239"/>
  <c r="D17" i="239" s="1"/>
  <c r="B17" i="239"/>
  <c r="A17" i="239"/>
  <c r="AA16" i="239"/>
  <c r="Z16" i="239"/>
  <c r="Y16" i="239"/>
  <c r="X16" i="239"/>
  <c r="W16" i="239"/>
  <c r="V16" i="239"/>
  <c r="U16" i="239"/>
  <c r="T16" i="239"/>
  <c r="S16" i="239"/>
  <c r="R16" i="239"/>
  <c r="Q16" i="239"/>
  <c r="P16" i="239"/>
  <c r="O16" i="239"/>
  <c r="N16" i="239"/>
  <c r="M16" i="239"/>
  <c r="L16" i="239"/>
  <c r="C16" i="239"/>
  <c r="B16" i="239"/>
  <c r="A16" i="239"/>
  <c r="C15" i="239"/>
  <c r="B15" i="239"/>
  <c r="A15" i="239"/>
  <c r="C14" i="239"/>
  <c r="B14" i="239"/>
  <c r="A14" i="239"/>
  <c r="D12" i="239"/>
  <c r="C12" i="239"/>
  <c r="B12" i="239"/>
  <c r="A12" i="239"/>
  <c r="AA15" i="239"/>
  <c r="Z15" i="239"/>
  <c r="P15" i="239"/>
  <c r="AP6" i="239"/>
  <c r="Z14" i="239" s="1"/>
  <c r="C6" i="239"/>
  <c r="B6" i="239"/>
  <c r="A6" i="239"/>
  <c r="F5" i="239"/>
  <c r="G5" i="239" s="1"/>
  <c r="H5" i="239" s="1"/>
  <c r="I5" i="239" s="1"/>
  <c r="J5" i="239" s="1"/>
  <c r="K5" i="239" s="1"/>
  <c r="L5" i="239" s="1"/>
  <c r="L34" i="238"/>
  <c r="AP32" i="238"/>
  <c r="L32" i="238"/>
  <c r="C32" i="238"/>
  <c r="AQ31" i="238"/>
  <c r="AR31" i="238" s="1"/>
  <c r="M31" i="238"/>
  <c r="D31" i="238"/>
  <c r="AQ30" i="238"/>
  <c r="AR30" i="238" s="1"/>
  <c r="AS30" i="238" s="1"/>
  <c r="M30" i="238"/>
  <c r="M7" i="238" s="1"/>
  <c r="D30" i="238"/>
  <c r="AQ29" i="238"/>
  <c r="AR29" i="238" s="1"/>
  <c r="AG29" i="238"/>
  <c r="AH29" i="238" s="1"/>
  <c r="M29" i="238"/>
  <c r="D29" i="238"/>
  <c r="A24" i="238"/>
  <c r="A23" i="238"/>
  <c r="A22" i="238"/>
  <c r="A21" i="238"/>
  <c r="AA20" i="238"/>
  <c r="Z20" i="238"/>
  <c r="Y20" i="238"/>
  <c r="X20" i="238"/>
  <c r="W20" i="238"/>
  <c r="V20" i="238"/>
  <c r="U20" i="238"/>
  <c r="T20" i="238"/>
  <c r="S20" i="238"/>
  <c r="R20" i="238"/>
  <c r="Q20" i="238"/>
  <c r="P20" i="238"/>
  <c r="O20" i="238"/>
  <c r="N20" i="238"/>
  <c r="M20" i="238"/>
  <c r="L20" i="238"/>
  <c r="C20" i="238"/>
  <c r="D20" i="238" s="1"/>
  <c r="B20" i="238"/>
  <c r="A20" i="238"/>
  <c r="AA19" i="238"/>
  <c r="Z19" i="238"/>
  <c r="Y19" i="238"/>
  <c r="X19" i="238"/>
  <c r="W19" i="238"/>
  <c r="V19" i="238"/>
  <c r="U19" i="238"/>
  <c r="T19" i="238"/>
  <c r="S19" i="238"/>
  <c r="R19" i="238"/>
  <c r="Q19" i="238"/>
  <c r="P19" i="238"/>
  <c r="O19" i="238"/>
  <c r="N19" i="238"/>
  <c r="M19" i="238"/>
  <c r="L19" i="238"/>
  <c r="C19" i="238"/>
  <c r="B19" i="238"/>
  <c r="A19" i="238"/>
  <c r="AA18" i="238"/>
  <c r="Z18" i="238"/>
  <c r="Y18" i="238"/>
  <c r="X18" i="238"/>
  <c r="W18" i="238"/>
  <c r="V18" i="238"/>
  <c r="U18" i="238"/>
  <c r="T18" i="238"/>
  <c r="S18" i="238"/>
  <c r="R18" i="238"/>
  <c r="Q18" i="238"/>
  <c r="P18" i="238"/>
  <c r="O18" i="238"/>
  <c r="N18" i="238"/>
  <c r="M18" i="238"/>
  <c r="L18" i="238"/>
  <c r="C18" i="238"/>
  <c r="D18" i="238" s="1"/>
  <c r="B18" i="238"/>
  <c r="A18" i="238"/>
  <c r="Z17" i="238"/>
  <c r="C17" i="238"/>
  <c r="B17" i="238"/>
  <c r="A17" i="238"/>
  <c r="C16" i="238"/>
  <c r="B16" i="238"/>
  <c r="A16" i="238"/>
  <c r="D14" i="238"/>
  <c r="C14" i="238"/>
  <c r="B14" i="238"/>
  <c r="A14" i="238"/>
  <c r="AA17" i="238"/>
  <c r="AQ8" i="238"/>
  <c r="AA16" i="238" s="1"/>
  <c r="AP8" i="238"/>
  <c r="Z16" i="238" s="1"/>
  <c r="L8" i="238"/>
  <c r="C8" i="238"/>
  <c r="B8" i="238"/>
  <c r="A8" i="238"/>
  <c r="AP7" i="238"/>
  <c r="L7" i="238"/>
  <c r="C7" i="238"/>
  <c r="B7" i="238"/>
  <c r="A7" i="238"/>
  <c r="AQ6" i="238"/>
  <c r="AP6" i="238"/>
  <c r="AG6" i="238"/>
  <c r="AF6" i="238"/>
  <c r="L6" i="238"/>
  <c r="C6" i="238"/>
  <c r="B6" i="238"/>
  <c r="A6" i="238"/>
  <c r="F5" i="238"/>
  <c r="G5" i="238" s="1"/>
  <c r="H5" i="238" s="1"/>
  <c r="I5" i="238" s="1"/>
  <c r="J5" i="238" s="1"/>
  <c r="K5" i="238" s="1"/>
  <c r="L5" i="238" s="1"/>
  <c r="M10" i="237"/>
  <c r="N10" i="237"/>
  <c r="O10" i="237"/>
  <c r="P10" i="237"/>
  <c r="Q10" i="237"/>
  <c r="R10" i="237"/>
  <c r="S10" i="237"/>
  <c r="T10" i="237"/>
  <c r="U10" i="237"/>
  <c r="V10" i="237"/>
  <c r="W10" i="237"/>
  <c r="X10" i="237"/>
  <c r="Y10" i="237"/>
  <c r="Z10" i="237"/>
  <c r="AA10" i="237"/>
  <c r="AB10" i="237"/>
  <c r="AC10" i="237"/>
  <c r="AD10" i="237"/>
  <c r="AE10" i="237"/>
  <c r="AF10" i="237"/>
  <c r="AG10" i="237"/>
  <c r="AH10" i="237"/>
  <c r="AI10" i="237"/>
  <c r="AJ10" i="237"/>
  <c r="AK10" i="237"/>
  <c r="AL10" i="237"/>
  <c r="AM10" i="237"/>
  <c r="AN10" i="237"/>
  <c r="AO10" i="237"/>
  <c r="AP10" i="237"/>
  <c r="AQ10" i="237"/>
  <c r="AR10" i="237"/>
  <c r="AS10" i="237"/>
  <c r="AT10" i="237"/>
  <c r="AU10" i="237"/>
  <c r="AV10" i="237"/>
  <c r="C10" i="237"/>
  <c r="B13" i="237"/>
  <c r="AF33" i="237"/>
  <c r="AF32" i="237"/>
  <c r="AF31" i="237"/>
  <c r="AR7" i="238" l="1"/>
  <c r="D7" i="238"/>
  <c r="D8" i="238"/>
  <c r="C21" i="238"/>
  <c r="D19" i="238"/>
  <c r="AQ6" i="239"/>
  <c r="AA14" i="239" s="1"/>
  <c r="D16" i="239"/>
  <c r="AP7" i="239"/>
  <c r="Z19" i="239" s="1"/>
  <c r="C19" i="239"/>
  <c r="L26" i="239"/>
  <c r="M5" i="239"/>
  <c r="B10" i="239"/>
  <c r="B22" i="239" s="1"/>
  <c r="L6" i="239"/>
  <c r="L28" i="239"/>
  <c r="D9" i="48" s="1"/>
  <c r="F9" i="48" s="1"/>
  <c r="M27" i="239"/>
  <c r="AQ29" i="239"/>
  <c r="AR27" i="239"/>
  <c r="C7" i="239"/>
  <c r="M5" i="238"/>
  <c r="L28" i="238"/>
  <c r="AS7" i="238"/>
  <c r="AT30" i="238"/>
  <c r="D32" i="238"/>
  <c r="AP34" i="238"/>
  <c r="AR8" i="238"/>
  <c r="AS31" i="238"/>
  <c r="AH6" i="238"/>
  <c r="M32" i="238"/>
  <c r="M34" i="238" s="1"/>
  <c r="N29" i="238"/>
  <c r="M6" i="238"/>
  <c r="AI29" i="238"/>
  <c r="AQ32" i="238"/>
  <c r="AR33" i="238" s="1"/>
  <c r="AP9" i="238"/>
  <c r="AR6" i="238"/>
  <c r="AR32" i="238"/>
  <c r="AR34" i="238" s="1"/>
  <c r="C9" i="238"/>
  <c r="B12" i="238" s="1"/>
  <c r="B24" i="238" s="1"/>
  <c r="AS29" i="238"/>
  <c r="D6" i="238"/>
  <c r="AQ7" i="238"/>
  <c r="AQ9" i="238" s="1"/>
  <c r="N30" i="238"/>
  <c r="L9" i="238"/>
  <c r="M8" i="238"/>
  <c r="N31" i="238"/>
  <c r="AP6" i="237"/>
  <c r="AQ6" i="237"/>
  <c r="AR6" i="237"/>
  <c r="AS6" i="237"/>
  <c r="AT6" i="237"/>
  <c r="AU6" i="237"/>
  <c r="AF7" i="237"/>
  <c r="AG7" i="237"/>
  <c r="AO7" i="237"/>
  <c r="AP7" i="237"/>
  <c r="AQ7" i="237"/>
  <c r="AR7" i="237"/>
  <c r="AS7" i="237"/>
  <c r="AT7" i="237"/>
  <c r="AU7" i="237"/>
  <c r="AF8" i="237"/>
  <c r="AK8" i="237"/>
  <c r="AL8" i="237"/>
  <c r="AM8" i="237"/>
  <c r="AN8" i="237"/>
  <c r="AP8" i="237"/>
  <c r="AQ8" i="237"/>
  <c r="AR8" i="237"/>
  <c r="AS8" i="237"/>
  <c r="AT8" i="237"/>
  <c r="AU8" i="237"/>
  <c r="AF9" i="237"/>
  <c r="P18" i="237" s="1"/>
  <c r="AP9" i="237"/>
  <c r="Z18" i="237" s="1"/>
  <c r="AQ9" i="237"/>
  <c r="AR9" i="237"/>
  <c r="AS9" i="237"/>
  <c r="AT9" i="237"/>
  <c r="AU9" i="237"/>
  <c r="L7" i="237"/>
  <c r="D7" i="237" s="1"/>
  <c r="L6" i="237"/>
  <c r="C7" i="237"/>
  <c r="C8" i="237"/>
  <c r="C9" i="237"/>
  <c r="C6" i="237"/>
  <c r="A7" i="237"/>
  <c r="B7" i="237"/>
  <c r="A8" i="237"/>
  <c r="B8" i="237"/>
  <c r="A9" i="237"/>
  <c r="B9" i="237"/>
  <c r="B6" i="237"/>
  <c r="A6" i="237"/>
  <c r="AQ31" i="237"/>
  <c r="AR31" i="237" s="1"/>
  <c r="AS31" i="237" s="1"/>
  <c r="AT31" i="237" s="1"/>
  <c r="AU31" i="237" s="1"/>
  <c r="AG31" i="237"/>
  <c r="AH31" i="237" s="1"/>
  <c r="AI31" i="237" s="1"/>
  <c r="AJ31" i="237" s="1"/>
  <c r="AK31" i="237" s="1"/>
  <c r="AL31" i="237" s="1"/>
  <c r="AM31" i="237" s="1"/>
  <c r="AN31" i="237" s="1"/>
  <c r="AO31" i="237" s="1"/>
  <c r="D31" i="237"/>
  <c r="AQ32" i="237"/>
  <c r="AR32" i="237" s="1"/>
  <c r="AS32" i="237" s="1"/>
  <c r="AT32" i="237" s="1"/>
  <c r="AU32" i="237" s="1"/>
  <c r="AG32" i="237"/>
  <c r="AH32" i="237" s="1"/>
  <c r="AI32" i="237" s="1"/>
  <c r="AJ32" i="237" s="1"/>
  <c r="AK32" i="237" s="1"/>
  <c r="AL32" i="237" s="1"/>
  <c r="AM32" i="237" s="1"/>
  <c r="AN32" i="237" s="1"/>
  <c r="AO32" i="237" s="1"/>
  <c r="AO8" i="237" s="1"/>
  <c r="L8" i="237"/>
  <c r="D8" i="237" s="1"/>
  <c r="D32" i="237"/>
  <c r="AP34" i="237"/>
  <c r="C34" i="237"/>
  <c r="AQ33" i="237"/>
  <c r="AG33" i="237"/>
  <c r="AG9" i="237" s="1"/>
  <c r="D33" i="237"/>
  <c r="AQ30" i="237"/>
  <c r="AA17" i="237" s="1"/>
  <c r="D30" i="237"/>
  <c r="A25" i="237"/>
  <c r="A24" i="237"/>
  <c r="A23" i="237"/>
  <c r="A22" i="237"/>
  <c r="AA21" i="237"/>
  <c r="Z21" i="237"/>
  <c r="Y21" i="237"/>
  <c r="X21" i="237"/>
  <c r="W21" i="237"/>
  <c r="V21" i="237"/>
  <c r="U21" i="237"/>
  <c r="T21" i="237"/>
  <c r="S21" i="237"/>
  <c r="R21" i="237"/>
  <c r="Q21" i="237"/>
  <c r="P21" i="237"/>
  <c r="O21" i="237"/>
  <c r="N21" i="237"/>
  <c r="M21" i="237"/>
  <c r="L21" i="237"/>
  <c r="C21" i="237"/>
  <c r="D21" i="237" s="1"/>
  <c r="B21" i="237"/>
  <c r="A21" i="237"/>
  <c r="AA20" i="237"/>
  <c r="Z20" i="237"/>
  <c r="Y20" i="237"/>
  <c r="X20" i="237"/>
  <c r="W20" i="237"/>
  <c r="V20" i="237"/>
  <c r="U20" i="237"/>
  <c r="T20" i="237"/>
  <c r="S20" i="237"/>
  <c r="R20" i="237"/>
  <c r="Q20" i="237"/>
  <c r="P20" i="237"/>
  <c r="O20" i="237"/>
  <c r="N20" i="237"/>
  <c r="M20" i="237"/>
  <c r="L20" i="237"/>
  <c r="C20" i="237"/>
  <c r="B20" i="237"/>
  <c r="A20" i="237"/>
  <c r="AA19" i="237"/>
  <c r="Z19" i="237"/>
  <c r="Y19" i="237"/>
  <c r="X19" i="237"/>
  <c r="W19" i="237"/>
  <c r="V19" i="237"/>
  <c r="U19" i="237"/>
  <c r="T19" i="237"/>
  <c r="S19" i="237"/>
  <c r="R19" i="237"/>
  <c r="Q19" i="237"/>
  <c r="P19" i="237"/>
  <c r="O19" i="237"/>
  <c r="N19" i="237"/>
  <c r="M19" i="237"/>
  <c r="L19" i="237"/>
  <c r="C19" i="237"/>
  <c r="B19" i="237"/>
  <c r="A19" i="237"/>
  <c r="C18" i="237"/>
  <c r="B18" i="237"/>
  <c r="A18" i="237"/>
  <c r="C17" i="237"/>
  <c r="B17" i="237"/>
  <c r="A17" i="237"/>
  <c r="D15" i="237"/>
  <c r="C15" i="237"/>
  <c r="B15" i="237"/>
  <c r="A15" i="237"/>
  <c r="F5" i="237"/>
  <c r="G5" i="237" s="1"/>
  <c r="H5" i="237" s="1"/>
  <c r="I5" i="237" s="1"/>
  <c r="J5" i="237" s="1"/>
  <c r="K5" i="237" s="1"/>
  <c r="L5" i="237" s="1"/>
  <c r="B7" i="236"/>
  <c r="B6" i="236"/>
  <c r="A7" i="236"/>
  <c r="A6" i="236"/>
  <c r="C30" i="236"/>
  <c r="AA17" i="236"/>
  <c r="AQ29" i="236"/>
  <c r="AR29" i="236" s="1"/>
  <c r="L29" i="236"/>
  <c r="M29" i="236" s="1"/>
  <c r="L28" i="236"/>
  <c r="A23" i="236"/>
  <c r="A22" i="236"/>
  <c r="A21" i="236"/>
  <c r="A20" i="236"/>
  <c r="C19" i="236"/>
  <c r="B19" i="236"/>
  <c r="A19" i="236"/>
  <c r="Z18" i="236"/>
  <c r="C18" i="236"/>
  <c r="B18" i="236"/>
  <c r="A18" i="236"/>
  <c r="C17" i="236"/>
  <c r="B17" i="236"/>
  <c r="A17" i="236"/>
  <c r="C16" i="236"/>
  <c r="B16" i="236"/>
  <c r="A16" i="236"/>
  <c r="C15" i="236"/>
  <c r="B15" i="236"/>
  <c r="A15" i="236"/>
  <c r="D13" i="236"/>
  <c r="C13" i="236"/>
  <c r="B13" i="236"/>
  <c r="A13" i="236"/>
  <c r="AA19" i="236"/>
  <c r="Z19" i="236"/>
  <c r="AA18" i="236"/>
  <c r="Z17" i="236"/>
  <c r="AP7" i="236"/>
  <c r="Z16" i="236" s="1"/>
  <c r="C7" i="236"/>
  <c r="C6" i="236"/>
  <c r="F5" i="236"/>
  <c r="G5" i="236" s="1"/>
  <c r="H5" i="236" s="1"/>
  <c r="I5" i="236" s="1"/>
  <c r="J5" i="236" s="1"/>
  <c r="K5" i="236" s="1"/>
  <c r="L5" i="236" s="1"/>
  <c r="AF6" i="192"/>
  <c r="AG6" i="192"/>
  <c r="AH6" i="192"/>
  <c r="AI6" i="192"/>
  <c r="AJ6" i="192"/>
  <c r="AK6" i="192"/>
  <c r="AL6" i="192"/>
  <c r="AM6" i="192"/>
  <c r="AN6" i="192"/>
  <c r="AO6" i="192"/>
  <c r="AP6" i="192"/>
  <c r="AQ6" i="192"/>
  <c r="AR6" i="192"/>
  <c r="AS6" i="192"/>
  <c r="AT6" i="192"/>
  <c r="AU6" i="192"/>
  <c r="AU11" i="192" s="1"/>
  <c r="AP7" i="192"/>
  <c r="AQ7" i="192"/>
  <c r="AR7" i="192"/>
  <c r="AS7" i="192"/>
  <c r="AT7" i="192"/>
  <c r="AU7" i="192"/>
  <c r="AP8" i="192"/>
  <c r="AQ8" i="192"/>
  <c r="AR8" i="192"/>
  <c r="AS8" i="192"/>
  <c r="AT8" i="192"/>
  <c r="AU8" i="192"/>
  <c r="AP9" i="192"/>
  <c r="AQ9" i="192"/>
  <c r="AR9" i="192"/>
  <c r="AS9" i="192"/>
  <c r="AT9" i="192"/>
  <c r="AU9" i="192"/>
  <c r="AP10" i="192"/>
  <c r="AQ10" i="192"/>
  <c r="AR10" i="192"/>
  <c r="AS10" i="192"/>
  <c r="AT10" i="192"/>
  <c r="AU10" i="192"/>
  <c r="L8" i="192"/>
  <c r="D8" i="192"/>
  <c r="C7" i="192"/>
  <c r="C8" i="192"/>
  <c r="C9" i="192"/>
  <c r="C10" i="192"/>
  <c r="C6" i="192"/>
  <c r="D33" i="192"/>
  <c r="A19" i="192"/>
  <c r="B19" i="192"/>
  <c r="C19" i="192"/>
  <c r="A20" i="192"/>
  <c r="B20" i="192"/>
  <c r="C20" i="192"/>
  <c r="A21" i="192"/>
  <c r="B21" i="192"/>
  <c r="C21" i="192"/>
  <c r="A22" i="192"/>
  <c r="B22" i="192"/>
  <c r="C22" i="192"/>
  <c r="B18" i="192"/>
  <c r="C18" i="192"/>
  <c r="A18" i="192"/>
  <c r="L33" i="192"/>
  <c r="M33" i="192" s="1"/>
  <c r="M8" i="192" s="1"/>
  <c r="AQ33" i="192"/>
  <c r="AR33" i="192"/>
  <c r="AS33" i="192" s="1"/>
  <c r="AT33" i="192" s="1"/>
  <c r="AU33" i="192" s="1"/>
  <c r="L34" i="192"/>
  <c r="M34" i="192"/>
  <c r="L35" i="192"/>
  <c r="AQ32" i="192"/>
  <c r="AR32" i="192" s="1"/>
  <c r="AS32" i="192" s="1"/>
  <c r="AT32" i="192" s="1"/>
  <c r="AU32" i="192" s="1"/>
  <c r="AG31" i="192"/>
  <c r="AH31" i="192" s="1"/>
  <c r="AI31" i="192" s="1"/>
  <c r="AJ31" i="192" s="1"/>
  <c r="AK31" i="192" s="1"/>
  <c r="AL31" i="192" s="1"/>
  <c r="AM31" i="192" s="1"/>
  <c r="AN31" i="192" s="1"/>
  <c r="AO31" i="192" s="1"/>
  <c r="AP31" i="192" s="1"/>
  <c r="AQ31" i="192" s="1"/>
  <c r="AR31" i="192" s="1"/>
  <c r="AS31" i="192" s="1"/>
  <c r="AT31" i="192" s="1"/>
  <c r="AU31" i="192" s="1"/>
  <c r="A14" i="219"/>
  <c r="A6" i="219"/>
  <c r="M15" i="219"/>
  <c r="N15" i="219"/>
  <c r="O15" i="219"/>
  <c r="P15" i="219"/>
  <c r="Q15" i="219"/>
  <c r="R15" i="219"/>
  <c r="S15" i="219"/>
  <c r="T15" i="219"/>
  <c r="U15" i="219"/>
  <c r="V15" i="219"/>
  <c r="W15" i="219"/>
  <c r="X15" i="219"/>
  <c r="Y15" i="219"/>
  <c r="Z15" i="219"/>
  <c r="AA15" i="219"/>
  <c r="M16" i="219"/>
  <c r="N16" i="219"/>
  <c r="O16" i="219"/>
  <c r="P16" i="219"/>
  <c r="Q16" i="219"/>
  <c r="R16" i="219"/>
  <c r="S16" i="219"/>
  <c r="T16" i="219"/>
  <c r="U16" i="219"/>
  <c r="V16" i="219"/>
  <c r="W16" i="219"/>
  <c r="X16" i="219"/>
  <c r="Y16" i="219"/>
  <c r="Z16" i="219"/>
  <c r="AA16" i="219"/>
  <c r="M17" i="219"/>
  <c r="N17" i="219"/>
  <c r="O17" i="219"/>
  <c r="P17" i="219"/>
  <c r="Q17" i="219"/>
  <c r="R17" i="219"/>
  <c r="S17" i="219"/>
  <c r="T17" i="219"/>
  <c r="U17" i="219"/>
  <c r="V17" i="219"/>
  <c r="W17" i="219"/>
  <c r="X17" i="219"/>
  <c r="Y17" i="219"/>
  <c r="Z17" i="219"/>
  <c r="AA17" i="219"/>
  <c r="L16" i="219"/>
  <c r="L17" i="219"/>
  <c r="L15" i="219"/>
  <c r="Q14" i="219"/>
  <c r="R14" i="219"/>
  <c r="S14" i="219"/>
  <c r="T14" i="219"/>
  <c r="Y14" i="219"/>
  <c r="Z14" i="219"/>
  <c r="AA14" i="219"/>
  <c r="AP24" i="219"/>
  <c r="AQ24" i="219"/>
  <c r="AR24" i="219"/>
  <c r="AS25" i="219" s="1"/>
  <c r="AS24" i="219"/>
  <c r="AT25" i="219" s="1"/>
  <c r="AT24" i="219"/>
  <c r="AU24" i="219"/>
  <c r="E22" i="219"/>
  <c r="AF6" i="219"/>
  <c r="P14" i="219" s="1"/>
  <c r="AG6" i="219"/>
  <c r="AH6" i="219"/>
  <c r="AI6" i="219"/>
  <c r="AJ6" i="219"/>
  <c r="AK6" i="219"/>
  <c r="U14" i="219" s="1"/>
  <c r="AL6" i="219"/>
  <c r="V14" i="219" s="1"/>
  <c r="AM6" i="219"/>
  <c r="W14" i="219" s="1"/>
  <c r="AN6" i="219"/>
  <c r="X14" i="219" s="1"/>
  <c r="AO6" i="219"/>
  <c r="AP6" i="219"/>
  <c r="AQ6" i="219"/>
  <c r="AR6" i="219"/>
  <c r="AS6" i="219"/>
  <c r="AT6" i="219"/>
  <c r="AT7" i="219" s="1"/>
  <c r="AU6" i="219"/>
  <c r="AU7" i="219" s="1"/>
  <c r="L15" i="202"/>
  <c r="W16" i="202"/>
  <c r="X17" i="202" s="1"/>
  <c r="X16" i="202"/>
  <c r="Y16" i="202"/>
  <c r="Z16" i="202"/>
  <c r="AA16" i="202"/>
  <c r="AB16" i="202"/>
  <c r="AC16" i="202"/>
  <c r="AD17" i="202" s="1"/>
  <c r="AD16" i="202"/>
  <c r="AE17" i="202" s="1"/>
  <c r="AE16" i="202"/>
  <c r="AF17" i="202" s="1"/>
  <c r="AF16" i="202"/>
  <c r="AG16" i="202"/>
  <c r="AH16" i="202"/>
  <c r="AI16" i="202"/>
  <c r="AJ16" i="202"/>
  <c r="AK16" i="202"/>
  <c r="AL17" i="202" s="1"/>
  <c r="AL16" i="202"/>
  <c r="AM17" i="202" s="1"/>
  <c r="AM16" i="202"/>
  <c r="AN17" i="202" s="1"/>
  <c r="AN16" i="202"/>
  <c r="AO16" i="202"/>
  <c r="AP16" i="202"/>
  <c r="AQ16" i="202"/>
  <c r="AR16" i="202"/>
  <c r="AS16" i="202"/>
  <c r="AT17" i="202" s="1"/>
  <c r="AT16" i="202"/>
  <c r="AU17" i="202" s="1"/>
  <c r="AU16" i="202"/>
  <c r="Y17" i="202"/>
  <c r="Z17" i="202"/>
  <c r="AA17" i="202"/>
  <c r="AB17" i="202"/>
  <c r="AC17" i="202"/>
  <c r="AG17" i="202"/>
  <c r="AH17" i="202"/>
  <c r="AI17" i="202"/>
  <c r="AJ17" i="202"/>
  <c r="AK17" i="202"/>
  <c r="AO17" i="202"/>
  <c r="AP17" i="202"/>
  <c r="AQ17" i="202"/>
  <c r="AR17" i="202"/>
  <c r="AS17" i="202"/>
  <c r="W7" i="202"/>
  <c r="X7" i="202"/>
  <c r="Y7" i="202"/>
  <c r="Z7" i="202"/>
  <c r="AA7" i="202"/>
  <c r="AB7" i="202"/>
  <c r="AC8" i="202" s="1"/>
  <c r="AC7" i="202"/>
  <c r="AD8" i="202" s="1"/>
  <c r="AD7" i="202"/>
  <c r="AE7" i="202"/>
  <c r="AF7" i="202"/>
  <c r="AG7" i="202"/>
  <c r="AH7" i="202"/>
  <c r="AI7" i="202"/>
  <c r="AJ7" i="202"/>
  <c r="AK8" i="202" s="1"/>
  <c r="AK7" i="202"/>
  <c r="AL8" i="202" s="1"/>
  <c r="AL7" i="202"/>
  <c r="AM8" i="202" s="1"/>
  <c r="AM7" i="202"/>
  <c r="AN7" i="202"/>
  <c r="AO7" i="202"/>
  <c r="AP7" i="202"/>
  <c r="AQ7" i="202"/>
  <c r="AR7" i="202"/>
  <c r="AS8" i="202" s="1"/>
  <c r="AS7" i="202"/>
  <c r="AT8" i="202" s="1"/>
  <c r="AT7" i="202"/>
  <c r="AU7" i="202"/>
  <c r="X8" i="202"/>
  <c r="Y8" i="202"/>
  <c r="Z8" i="202"/>
  <c r="AA8" i="202"/>
  <c r="AB8" i="202"/>
  <c r="AF8" i="202"/>
  <c r="AG8" i="202"/>
  <c r="AH8" i="202"/>
  <c r="AI8" i="202"/>
  <c r="AJ8" i="202"/>
  <c r="AN8" i="202"/>
  <c r="AO8" i="202"/>
  <c r="AP8" i="202"/>
  <c r="AQ8" i="202"/>
  <c r="AR8" i="202"/>
  <c r="AU5" i="202"/>
  <c r="D8" i="48"/>
  <c r="D35" i="192" l="1"/>
  <c r="M35" i="192"/>
  <c r="N34" i="192"/>
  <c r="M9" i="192"/>
  <c r="D34" i="192"/>
  <c r="L9" i="192"/>
  <c r="D9" i="192" s="1"/>
  <c r="L10" i="192"/>
  <c r="D10" i="192" s="1"/>
  <c r="C23" i="192"/>
  <c r="N33" i="192"/>
  <c r="AQ34" i="238"/>
  <c r="M33" i="238"/>
  <c r="AQ7" i="239"/>
  <c r="M28" i="239"/>
  <c r="N27" i="239"/>
  <c r="M6" i="239"/>
  <c r="M7" i="239" s="1"/>
  <c r="M26" i="239"/>
  <c r="N5" i="239"/>
  <c r="L7" i="239"/>
  <c r="D6" i="239"/>
  <c r="AS27" i="239"/>
  <c r="AR28" i="239"/>
  <c r="AR6" i="239"/>
  <c r="AR7" i="239" s="1"/>
  <c r="R15" i="239"/>
  <c r="M30" i="239"/>
  <c r="AR30" i="239"/>
  <c r="AQ30" i="239"/>
  <c r="AP30" i="239"/>
  <c r="D28" i="239"/>
  <c r="M29" i="239"/>
  <c r="L30" i="239"/>
  <c r="AA21" i="238"/>
  <c r="AU30" i="238"/>
  <c r="AU7" i="238" s="1"/>
  <c r="AT7" i="238"/>
  <c r="Z21" i="238"/>
  <c r="AQ10" i="238"/>
  <c r="AA22" i="238" s="1"/>
  <c r="M9" i="238"/>
  <c r="AQ33" i="238"/>
  <c r="N6" i="238"/>
  <c r="N32" i="238"/>
  <c r="N33" i="238" s="1"/>
  <c r="O29" i="238"/>
  <c r="AS8" i="238"/>
  <c r="AT31" i="238"/>
  <c r="L11" i="238"/>
  <c r="AQ11" i="238"/>
  <c r="AA23" i="238" s="1"/>
  <c r="D9" i="238"/>
  <c r="D21" i="238" s="1"/>
  <c r="AP11" i="238"/>
  <c r="Z23" i="238" s="1"/>
  <c r="AR9" i="238"/>
  <c r="AJ29" i="238"/>
  <c r="AI6" i="238"/>
  <c r="AS32" i="238"/>
  <c r="AT29" i="238"/>
  <c r="AS6" i="238"/>
  <c r="O31" i="238"/>
  <c r="N8" i="238"/>
  <c r="O30" i="238"/>
  <c r="N7" i="238"/>
  <c r="M28" i="238"/>
  <c r="N5" i="238"/>
  <c r="AJ8" i="237"/>
  <c r="AI8" i="237"/>
  <c r="AH8" i="237"/>
  <c r="AG8" i="237"/>
  <c r="AM7" i="237"/>
  <c r="AL7" i="237"/>
  <c r="AK7" i="237"/>
  <c r="AJ7" i="237"/>
  <c r="AI7" i="237"/>
  <c r="AN7" i="237"/>
  <c r="AH7" i="237"/>
  <c r="D6" i="237"/>
  <c r="L9" i="237"/>
  <c r="D9" i="237" s="1"/>
  <c r="L10" i="237"/>
  <c r="D19" i="237"/>
  <c r="M31" i="237"/>
  <c r="M7" i="237" s="1"/>
  <c r="L12" i="237"/>
  <c r="M33" i="237"/>
  <c r="M9" i="237" s="1"/>
  <c r="M32" i="237"/>
  <c r="Z17" i="237"/>
  <c r="D20" i="237"/>
  <c r="AQ34" i="237"/>
  <c r="AQ35" i="237" s="1"/>
  <c r="B25" i="237"/>
  <c r="C22" i="237"/>
  <c r="L29" i="237"/>
  <c r="M5" i="237"/>
  <c r="Z22" i="237"/>
  <c r="Q18" i="237"/>
  <c r="AH33" i="237"/>
  <c r="AH9" i="237" s="1"/>
  <c r="AR33" i="237"/>
  <c r="AR30" i="237"/>
  <c r="L34" i="237"/>
  <c r="M30" i="237"/>
  <c r="M6" i="237" s="1"/>
  <c r="L7" i="236"/>
  <c r="D29" i="236"/>
  <c r="D7" i="236"/>
  <c r="M7" i="236"/>
  <c r="N29" i="236"/>
  <c r="AS29" i="236"/>
  <c r="AR7" i="236"/>
  <c r="AQ7" i="236"/>
  <c r="AA16" i="236" s="1"/>
  <c r="M5" i="236"/>
  <c r="L27" i="236"/>
  <c r="M28" i="236"/>
  <c r="D28" i="236"/>
  <c r="L6" i="236"/>
  <c r="L30" i="236"/>
  <c r="E8" i="48" s="1"/>
  <c r="F8" i="48" s="1"/>
  <c r="C8" i="236"/>
  <c r="B11" i="236" s="1"/>
  <c r="B23" i="236" s="1"/>
  <c r="C20" i="236"/>
  <c r="AU36" i="192"/>
  <c r="AT36" i="192"/>
  <c r="AS36" i="192"/>
  <c r="AR36" i="192"/>
  <c r="AQ36" i="192"/>
  <c r="AR37" i="192" s="1"/>
  <c r="AP36" i="192"/>
  <c r="AQ37" i="192" s="1"/>
  <c r="AU37" i="192"/>
  <c r="AT37" i="192"/>
  <c r="AR25" i="219"/>
  <c r="AU25" i="219"/>
  <c r="AQ25" i="219"/>
  <c r="AU8" i="219"/>
  <c r="AU8" i="202"/>
  <c r="AE8" i="202"/>
  <c r="D6" i="173"/>
  <c r="D7" i="173"/>
  <c r="D8" i="173"/>
  <c r="D9" i="173"/>
  <c r="D10" i="173"/>
  <c r="D11" i="173"/>
  <c r="D5" i="173"/>
  <c r="O34" i="192" l="1"/>
  <c r="N9" i="192"/>
  <c r="N35" i="192"/>
  <c r="M10" i="192"/>
  <c r="N8" i="192"/>
  <c r="O33" i="192"/>
  <c r="AA19" i="239"/>
  <c r="AQ8" i="239"/>
  <c r="AA20" i="239" s="1"/>
  <c r="M8" i="239"/>
  <c r="M9" i="239"/>
  <c r="L9" i="239"/>
  <c r="D7" i="239"/>
  <c r="D19" i="239" s="1"/>
  <c r="AR9" i="239"/>
  <c r="AQ9" i="239"/>
  <c r="AA21" i="239" s="1"/>
  <c r="AP9" i="239"/>
  <c r="Z21" i="239" s="1"/>
  <c r="N26" i="239"/>
  <c r="O5" i="239"/>
  <c r="AS29" i="239"/>
  <c r="AR29" i="239"/>
  <c r="N28" i="239"/>
  <c r="O27" i="239"/>
  <c r="N6" i="239"/>
  <c r="AS28" i="239"/>
  <c r="AS6" i="239"/>
  <c r="AS7" i="239" s="1"/>
  <c r="AS9" i="239" s="1"/>
  <c r="AT27" i="239"/>
  <c r="S15" i="239"/>
  <c r="AS8" i="239"/>
  <c r="AR8" i="239"/>
  <c r="AS34" i="238"/>
  <c r="O7" i="238"/>
  <c r="P30" i="238"/>
  <c r="M10" i="238"/>
  <c r="O8" i="238"/>
  <c r="P31" i="238"/>
  <c r="N28" i="238"/>
  <c r="O5" i="238"/>
  <c r="AJ6" i="238"/>
  <c r="AK29" i="238"/>
  <c r="M11" i="238"/>
  <c r="O6" i="238"/>
  <c r="O32" i="238"/>
  <c r="P29" i="238"/>
  <c r="AS9" i="238"/>
  <c r="AR11" i="238"/>
  <c r="AT8" i="238"/>
  <c r="AU31" i="238"/>
  <c r="AU8" i="238" s="1"/>
  <c r="N34" i="238"/>
  <c r="AT32" i="238"/>
  <c r="AT33" i="238" s="1"/>
  <c r="AT6" i="238"/>
  <c r="AU29" i="238"/>
  <c r="AS33" i="238"/>
  <c r="N9" i="238"/>
  <c r="N10" i="238" s="1"/>
  <c r="AR10" i="238"/>
  <c r="N32" i="237"/>
  <c r="M8" i="237"/>
  <c r="AP12" i="237"/>
  <c r="Z24" i="237" s="1"/>
  <c r="N31" i="237"/>
  <c r="N7" i="237" s="1"/>
  <c r="D10" i="237"/>
  <c r="D22" i="237" s="1"/>
  <c r="N33" i="237"/>
  <c r="N9" i="237" s="1"/>
  <c r="AS30" i="237"/>
  <c r="AR34" i="237"/>
  <c r="AR36" i="237" s="1"/>
  <c r="M29" i="237"/>
  <c r="N5" i="237"/>
  <c r="AS33" i="237"/>
  <c r="M34" i="237"/>
  <c r="M36" i="237" s="1"/>
  <c r="N30" i="237"/>
  <c r="N6" i="237" s="1"/>
  <c r="AI33" i="237"/>
  <c r="AI9" i="237" s="1"/>
  <c r="R18" i="237"/>
  <c r="AQ36" i="237"/>
  <c r="AP36" i="237"/>
  <c r="D34" i="237"/>
  <c r="L36" i="237"/>
  <c r="AA18" i="237"/>
  <c r="AS7" i="236"/>
  <c r="AT29" i="236"/>
  <c r="O29" i="236"/>
  <c r="N7" i="236"/>
  <c r="L8" i="236"/>
  <c r="D6" i="236"/>
  <c r="N28" i="236"/>
  <c r="M30" i="236"/>
  <c r="M32" i="236" s="1"/>
  <c r="M6" i="236"/>
  <c r="M8" i="236" s="1"/>
  <c r="D30" i="236"/>
  <c r="L32" i="236"/>
  <c r="N5" i="236"/>
  <c r="M27" i="236"/>
  <c r="AS37" i="192"/>
  <c r="P33" i="192" l="1"/>
  <c r="O8" i="192"/>
  <c r="O35" i="192"/>
  <c r="N10" i="192"/>
  <c r="P34" i="192"/>
  <c r="O9" i="192"/>
  <c r="O28" i="239"/>
  <c r="P27" i="239"/>
  <c r="O6" i="239"/>
  <c r="O7" i="239" s="1"/>
  <c r="T15" i="239"/>
  <c r="O29" i="239"/>
  <c r="N30" i="239"/>
  <c r="N29" i="239"/>
  <c r="AT28" i="239"/>
  <c r="AT6" i="239"/>
  <c r="AT7" i="239" s="1"/>
  <c r="AU27" i="239"/>
  <c r="AT8" i="239"/>
  <c r="AS30" i="239"/>
  <c r="P5" i="239"/>
  <c r="O26" i="239"/>
  <c r="N7" i="239"/>
  <c r="AS11" i="238"/>
  <c r="P5" i="238"/>
  <c r="O28" i="238"/>
  <c r="P7" i="238"/>
  <c r="Q30" i="238"/>
  <c r="P6" i="238"/>
  <c r="Q29" i="238"/>
  <c r="P32" i="238"/>
  <c r="P33" i="238" s="1"/>
  <c r="O34" i="238"/>
  <c r="N11" i="238"/>
  <c r="O33" i="238"/>
  <c r="O9" i="238"/>
  <c r="Q31" i="238"/>
  <c r="P8" i="238"/>
  <c r="AU6" i="238"/>
  <c r="AU9" i="238" s="1"/>
  <c r="AU11" i="238" s="1"/>
  <c r="AU32" i="238"/>
  <c r="AU34" i="238" s="1"/>
  <c r="AK6" i="238"/>
  <c r="AL29" i="238"/>
  <c r="AT9" i="238"/>
  <c r="AT10" i="238" s="1"/>
  <c r="AT34" i="238"/>
  <c r="AS10" i="238"/>
  <c r="O32" i="237"/>
  <c r="N8" i="237"/>
  <c r="O31" i="237"/>
  <c r="O7" i="237" s="1"/>
  <c r="M35" i="237"/>
  <c r="O33" i="237"/>
  <c r="O9" i="237" s="1"/>
  <c r="AA22" i="237"/>
  <c r="AQ12" i="237"/>
  <c r="AA24" i="237" s="1"/>
  <c r="AQ11" i="237"/>
  <c r="AA23" i="237" s="1"/>
  <c r="N29" i="237"/>
  <c r="O5" i="237"/>
  <c r="AR35" i="237"/>
  <c r="AS34" i="237"/>
  <c r="AT30" i="237"/>
  <c r="AT33" i="237"/>
  <c r="AJ33" i="237"/>
  <c r="AJ9" i="237" s="1"/>
  <c r="S18" i="237"/>
  <c r="O30" i="237"/>
  <c r="O6" i="237" s="1"/>
  <c r="N34" i="237"/>
  <c r="AR11" i="237"/>
  <c r="AT7" i="236"/>
  <c r="AU29" i="236"/>
  <c r="AU7" i="236" s="1"/>
  <c r="P29" i="236"/>
  <c r="O7" i="236"/>
  <c r="N30" i="236"/>
  <c r="N6" i="236"/>
  <c r="N8" i="236" s="1"/>
  <c r="O28" i="236"/>
  <c r="M10" i="236"/>
  <c r="L10" i="236"/>
  <c r="D8" i="236"/>
  <c r="D20" i="236" s="1"/>
  <c r="M9" i="236"/>
  <c r="N27" i="236"/>
  <c r="O5" i="236"/>
  <c r="M31" i="236"/>
  <c r="Q34" i="192" l="1"/>
  <c r="P9" i="192"/>
  <c r="P35" i="192"/>
  <c r="O10" i="192"/>
  <c r="Q33" i="192"/>
  <c r="P8" i="192"/>
  <c r="AU33" i="238"/>
  <c r="O8" i="239"/>
  <c r="N8" i="239"/>
  <c r="N9" i="239"/>
  <c r="AU28" i="239"/>
  <c r="AU30" i="239" s="1"/>
  <c r="AU6" i="239"/>
  <c r="AU7" i="239" s="1"/>
  <c r="AU9" i="239" s="1"/>
  <c r="U15" i="239"/>
  <c r="Q5" i="239"/>
  <c r="P26" i="239"/>
  <c r="AT30" i="239"/>
  <c r="O30" i="239"/>
  <c r="AT9" i="239"/>
  <c r="O9" i="239"/>
  <c r="Q27" i="239"/>
  <c r="P28" i="239"/>
  <c r="P29" i="239" s="1"/>
  <c r="P6" i="239"/>
  <c r="AT29" i="239"/>
  <c r="P28" i="238"/>
  <c r="Q5" i="238"/>
  <c r="Q8" i="238"/>
  <c r="R31" i="238"/>
  <c r="P34" i="238"/>
  <c r="AU10" i="238"/>
  <c r="AT11" i="238"/>
  <c r="O11" i="238"/>
  <c r="Q6" i="238"/>
  <c r="R29" i="238"/>
  <c r="Q32" i="238"/>
  <c r="AM29" i="238"/>
  <c r="AL6" i="238"/>
  <c r="P9" i="238"/>
  <c r="R30" i="238"/>
  <c r="Q7" i="238"/>
  <c r="O10" i="238"/>
  <c r="P32" i="237"/>
  <c r="O8" i="237"/>
  <c r="P31" i="237"/>
  <c r="P7" i="237" s="1"/>
  <c r="P33" i="237"/>
  <c r="P9" i="237" s="1"/>
  <c r="AS12" i="237"/>
  <c r="N12" i="237"/>
  <c r="AT34" i="237"/>
  <c r="AT35" i="237" s="1"/>
  <c r="AU30" i="237"/>
  <c r="O29" i="237"/>
  <c r="P5" i="237"/>
  <c r="N36" i="237"/>
  <c r="O34" i="237"/>
  <c r="P30" i="237"/>
  <c r="P6" i="237" s="1"/>
  <c r="AS36" i="237"/>
  <c r="N35" i="237"/>
  <c r="AK33" i="237"/>
  <c r="AK9" i="237" s="1"/>
  <c r="T18" i="237"/>
  <c r="AS35" i="237"/>
  <c r="AS11" i="237"/>
  <c r="AR12" i="237"/>
  <c r="AU33" i="237"/>
  <c r="N11" i="237"/>
  <c r="M12" i="237"/>
  <c r="M11" i="237"/>
  <c r="Q29" i="236"/>
  <c r="P7" i="236"/>
  <c r="O30" i="236"/>
  <c r="O6" i="236"/>
  <c r="P28" i="236"/>
  <c r="N32" i="236"/>
  <c r="N10" i="236"/>
  <c r="O27" i="236"/>
  <c r="P5" i="236"/>
  <c r="N31" i="236"/>
  <c r="N9" i="236"/>
  <c r="R33" i="192" l="1"/>
  <c r="Q8" i="192"/>
  <c r="Q35" i="192"/>
  <c r="P10" i="192"/>
  <c r="R34" i="192"/>
  <c r="Q9" i="192"/>
  <c r="AU8" i="239"/>
  <c r="R5" i="239"/>
  <c r="Q26" i="239"/>
  <c r="V15" i="239"/>
  <c r="P7" i="239"/>
  <c r="Q6" i="239"/>
  <c r="Q7" i="239" s="1"/>
  <c r="R27" i="239"/>
  <c r="Q28" i="239"/>
  <c r="Q29" i="239" s="1"/>
  <c r="AU29" i="239"/>
  <c r="P30" i="239"/>
  <c r="P11" i="238"/>
  <c r="P10" i="238"/>
  <c r="R5" i="238"/>
  <c r="Q28" i="238"/>
  <c r="AN29" i="238"/>
  <c r="AM6" i="238"/>
  <c r="Q34" i="238"/>
  <c r="Q33" i="238"/>
  <c r="S30" i="238"/>
  <c r="R7" i="238"/>
  <c r="R32" i="238"/>
  <c r="R6" i="238"/>
  <c r="S29" i="238"/>
  <c r="Q9" i="238"/>
  <c r="Q10" i="238" s="1"/>
  <c r="S31" i="238"/>
  <c r="R8" i="238"/>
  <c r="Q32" i="237"/>
  <c r="P8" i="237"/>
  <c r="O11" i="237"/>
  <c r="Q31" i="237"/>
  <c r="Q7" i="237" s="1"/>
  <c r="Q33" i="237"/>
  <c r="Q9" i="237" s="1"/>
  <c r="O36" i="237"/>
  <c r="O35" i="237"/>
  <c r="O12" i="237"/>
  <c r="AU34" i="237"/>
  <c r="AU36" i="237" s="1"/>
  <c r="AU12" i="237"/>
  <c r="AL33" i="237"/>
  <c r="AL9" i="237" s="1"/>
  <c r="U18" i="237"/>
  <c r="Q5" i="237"/>
  <c r="P29" i="237"/>
  <c r="Q30" i="237"/>
  <c r="Q6" i="237" s="1"/>
  <c r="P34" i="237"/>
  <c r="P35" i="237" s="1"/>
  <c r="AT36" i="237"/>
  <c r="Q7" i="236"/>
  <c r="R29" i="236"/>
  <c r="Q28" i="236"/>
  <c r="P6" i="236"/>
  <c r="P8" i="236" s="1"/>
  <c r="P30" i="236"/>
  <c r="Q5" i="236"/>
  <c r="P27" i="236"/>
  <c r="O8" i="236"/>
  <c r="O32" i="236"/>
  <c r="O31" i="236"/>
  <c r="S34" i="192" l="1"/>
  <c r="R9" i="192"/>
  <c r="R35" i="192"/>
  <c r="Q10" i="192"/>
  <c r="S33" i="192"/>
  <c r="R8" i="192"/>
  <c r="Q8" i="239"/>
  <c r="P9" i="239"/>
  <c r="P8" i="239"/>
  <c r="W15" i="239"/>
  <c r="Q30" i="239"/>
  <c r="S27" i="239"/>
  <c r="R6" i="239"/>
  <c r="R28" i="239"/>
  <c r="R29" i="239" s="1"/>
  <c r="Q9" i="239"/>
  <c r="S5" i="239"/>
  <c r="R26" i="239"/>
  <c r="R34" i="238"/>
  <c r="AN6" i="238"/>
  <c r="AO29" i="238"/>
  <c r="T30" i="238"/>
  <c r="S7" i="238"/>
  <c r="T31" i="238"/>
  <c r="S8" i="238"/>
  <c r="Q11" i="238"/>
  <c r="R33" i="238"/>
  <c r="R28" i="238"/>
  <c r="S5" i="238"/>
  <c r="T29" i="238"/>
  <c r="S32" i="238"/>
  <c r="S6" i="238"/>
  <c r="R9" i="238"/>
  <c r="R32" i="237"/>
  <c r="Q8" i="237"/>
  <c r="R31" i="237"/>
  <c r="R7" i="237" s="1"/>
  <c r="AU35" i="237"/>
  <c r="R33" i="237"/>
  <c r="R9" i="237" s="1"/>
  <c r="R30" i="237"/>
  <c r="R6" i="237" s="1"/>
  <c r="Q34" i="237"/>
  <c r="R5" i="237"/>
  <c r="Q29" i="237"/>
  <c r="AU11" i="237"/>
  <c r="AT12" i="237"/>
  <c r="AT11" i="237"/>
  <c r="AM33" i="237"/>
  <c r="AM9" i="237" s="1"/>
  <c r="V18" i="237"/>
  <c r="P36" i="237"/>
  <c r="R7" i="236"/>
  <c r="S29" i="236"/>
  <c r="P9" i="236"/>
  <c r="O10" i="236"/>
  <c r="O9" i="236"/>
  <c r="R5" i="236"/>
  <c r="Q27" i="236"/>
  <c r="P32" i="236"/>
  <c r="P31" i="236"/>
  <c r="P10" i="236"/>
  <c r="Q30" i="236"/>
  <c r="R28" i="236"/>
  <c r="Q6" i="236"/>
  <c r="T33" i="192" l="1"/>
  <c r="S8" i="192"/>
  <c r="S35" i="192"/>
  <c r="R10" i="192"/>
  <c r="T34" i="192"/>
  <c r="S9" i="192"/>
  <c r="S26" i="239"/>
  <c r="T5" i="239"/>
  <c r="X15" i="239"/>
  <c r="S6" i="239"/>
  <c r="S7" i="239" s="1"/>
  <c r="T27" i="239"/>
  <c r="S28" i="239"/>
  <c r="S29" i="239"/>
  <c r="R30" i="239"/>
  <c r="R7" i="239"/>
  <c r="T7" i="238"/>
  <c r="U30" i="238"/>
  <c r="R11" i="238"/>
  <c r="S9" i="238"/>
  <c r="AO6" i="238"/>
  <c r="S34" i="238"/>
  <c r="U31" i="238"/>
  <c r="T8" i="238"/>
  <c r="R10" i="238"/>
  <c r="T32" i="238"/>
  <c r="U29" i="238"/>
  <c r="T6" i="238"/>
  <c r="S28" i="238"/>
  <c r="T5" i="238"/>
  <c r="S33" i="238"/>
  <c r="S32" i="237"/>
  <c r="R8" i="237"/>
  <c r="S31" i="237"/>
  <c r="S7" i="237" s="1"/>
  <c r="S33" i="237"/>
  <c r="S9" i="237" s="1"/>
  <c r="AN33" i="237"/>
  <c r="AN9" i="237" s="1"/>
  <c r="W18" i="237"/>
  <c r="S5" i="237"/>
  <c r="R29" i="237"/>
  <c r="Q36" i="237"/>
  <c r="S30" i="237"/>
  <c r="S6" i="237" s="1"/>
  <c r="R34" i="237"/>
  <c r="R35" i="237" s="1"/>
  <c r="Q11" i="237"/>
  <c r="P12" i="237"/>
  <c r="P11" i="237"/>
  <c r="Q12" i="237"/>
  <c r="Q35" i="237"/>
  <c r="S7" i="236"/>
  <c r="T29" i="236"/>
  <c r="Q32" i="236"/>
  <c r="S5" i="236"/>
  <c r="R27" i="236"/>
  <c r="Q8" i="236"/>
  <c r="R30" i="236"/>
  <c r="S28" i="236"/>
  <c r="R6" i="236"/>
  <c r="R8" i="236" s="1"/>
  <c r="Q31" i="236"/>
  <c r="U34" i="192" l="1"/>
  <c r="T9" i="192"/>
  <c r="T35" i="192"/>
  <c r="S10" i="192"/>
  <c r="U33" i="192"/>
  <c r="T8" i="192"/>
  <c r="T6" i="239"/>
  <c r="T7" i="239" s="1"/>
  <c r="T8" i="239" s="1"/>
  <c r="T28" i="239"/>
  <c r="T29" i="239" s="1"/>
  <c r="U27" i="239"/>
  <c r="S8" i="239"/>
  <c r="R9" i="239"/>
  <c r="R8" i="239"/>
  <c r="S9" i="239"/>
  <c r="T26" i="239"/>
  <c r="U5" i="239"/>
  <c r="S30" i="239"/>
  <c r="T34" i="238"/>
  <c r="T33" i="238"/>
  <c r="T28" i="238"/>
  <c r="U5" i="238"/>
  <c r="U8" i="238"/>
  <c r="S11" i="238"/>
  <c r="S10" i="238"/>
  <c r="T9" i="238"/>
  <c r="U7" i="238"/>
  <c r="U32" i="238"/>
  <c r="U33" i="238" s="1"/>
  <c r="U6" i="238"/>
  <c r="T32" i="237"/>
  <c r="S8" i="237"/>
  <c r="T31" i="237"/>
  <c r="T7" i="237" s="1"/>
  <c r="T33" i="237"/>
  <c r="T9" i="237" s="1"/>
  <c r="R36" i="237"/>
  <c r="X18" i="237"/>
  <c r="AO33" i="237"/>
  <c r="AO9" i="237" s="1"/>
  <c r="S29" i="237"/>
  <c r="T5" i="237"/>
  <c r="S34" i="237"/>
  <c r="T30" i="237"/>
  <c r="T6" i="237" s="1"/>
  <c r="U29" i="236"/>
  <c r="T7" i="236"/>
  <c r="AQ28" i="236"/>
  <c r="AP30" i="236"/>
  <c r="AP6" i="236"/>
  <c r="T5" i="236"/>
  <c r="S27" i="236"/>
  <c r="R10" i="236"/>
  <c r="R9" i="236"/>
  <c r="Q10" i="236"/>
  <c r="Q9" i="236"/>
  <c r="S30" i="236"/>
  <c r="T28" i="236"/>
  <c r="S6" i="236"/>
  <c r="R32" i="236"/>
  <c r="R31" i="236"/>
  <c r="V33" i="192" l="1"/>
  <c r="U8" i="192"/>
  <c r="U35" i="192"/>
  <c r="T10" i="192"/>
  <c r="V34" i="192"/>
  <c r="U9" i="192"/>
  <c r="U26" i="239"/>
  <c r="V5" i="239"/>
  <c r="Y15" i="239"/>
  <c r="U28" i="239"/>
  <c r="U29" i="239" s="1"/>
  <c r="U6" i="239"/>
  <c r="U7" i="239" s="1"/>
  <c r="U8" i="239" s="1"/>
  <c r="V27" i="239"/>
  <c r="T30" i="239"/>
  <c r="T9" i="239"/>
  <c r="V7" i="238"/>
  <c r="W30" i="238"/>
  <c r="W31" i="238"/>
  <c r="V8" i="238"/>
  <c r="V5" i="238"/>
  <c r="U28" i="238"/>
  <c r="T11" i="238"/>
  <c r="U9" i="238"/>
  <c r="V32" i="238"/>
  <c r="W29" i="238"/>
  <c r="V6" i="238"/>
  <c r="V33" i="238"/>
  <c r="U34" i="238"/>
  <c r="T10" i="238"/>
  <c r="U32" i="237"/>
  <c r="T8" i="237"/>
  <c r="U31" i="237"/>
  <c r="U7" i="237" s="1"/>
  <c r="U33" i="237"/>
  <c r="U9" i="237" s="1"/>
  <c r="T29" i="237"/>
  <c r="U5" i="237"/>
  <c r="U30" i="237"/>
  <c r="U6" i="237" s="1"/>
  <c r="T34" i="237"/>
  <c r="S11" i="237"/>
  <c r="R12" i="237"/>
  <c r="R11" i="237"/>
  <c r="S36" i="237"/>
  <c r="S12" i="237"/>
  <c r="S35" i="237"/>
  <c r="U7" i="236"/>
  <c r="V29" i="236"/>
  <c r="S8" i="236"/>
  <c r="T30" i="236"/>
  <c r="U28" i="236"/>
  <c r="T6" i="236"/>
  <c r="U5" i="236"/>
  <c r="T27" i="236"/>
  <c r="S32" i="236"/>
  <c r="AP8" i="236"/>
  <c r="Z15" i="236"/>
  <c r="AP32" i="236"/>
  <c r="AQ30" i="236"/>
  <c r="AQ31" i="236" s="1"/>
  <c r="AR28" i="236"/>
  <c r="AQ6" i="236"/>
  <c r="S31" i="236"/>
  <c r="W34" i="192" l="1"/>
  <c r="V9" i="192"/>
  <c r="V35" i="192"/>
  <c r="U10" i="192"/>
  <c r="W33" i="192"/>
  <c r="V8" i="192"/>
  <c r="V28" i="239"/>
  <c r="V29" i="239" s="1"/>
  <c r="V6" i="239"/>
  <c r="V7" i="239" s="1"/>
  <c r="U30" i="239"/>
  <c r="V26" i="239"/>
  <c r="W5" i="239"/>
  <c r="U9" i="239"/>
  <c r="V28" i="238"/>
  <c r="W5" i="238"/>
  <c r="V9" i="238"/>
  <c r="V10" i="238" s="1"/>
  <c r="W32" i="238"/>
  <c r="X29" i="238"/>
  <c r="W6" i="238"/>
  <c r="V34" i="238"/>
  <c r="U11" i="238"/>
  <c r="W8" i="238"/>
  <c r="X31" i="238"/>
  <c r="W7" i="238"/>
  <c r="X30" i="238"/>
  <c r="U10" i="238"/>
  <c r="V32" i="237"/>
  <c r="U8" i="237"/>
  <c r="V31" i="237"/>
  <c r="V7" i="237" s="1"/>
  <c r="V33" i="237"/>
  <c r="V9" i="237" s="1"/>
  <c r="T36" i="237"/>
  <c r="U34" i="237"/>
  <c r="V30" i="237"/>
  <c r="V6" i="237" s="1"/>
  <c r="U29" i="237"/>
  <c r="V5" i="237"/>
  <c r="Y18" i="237"/>
  <c r="T35" i="237"/>
  <c r="V7" i="236"/>
  <c r="W29" i="236"/>
  <c r="AQ8" i="236"/>
  <c r="AA15" i="236"/>
  <c r="AR30" i="236"/>
  <c r="AS28" i="236"/>
  <c r="AR6" i="236"/>
  <c r="AR8" i="236" s="1"/>
  <c r="V5" i="236"/>
  <c r="U27" i="236"/>
  <c r="V28" i="236"/>
  <c r="U6" i="236"/>
  <c r="U8" i="236" s="1"/>
  <c r="U30" i="236"/>
  <c r="U31" i="236"/>
  <c r="T32" i="236"/>
  <c r="Z20" i="236"/>
  <c r="AP10" i="236"/>
  <c r="Z22" i="236" s="1"/>
  <c r="AQ32" i="236"/>
  <c r="T31" i="236"/>
  <c r="S10" i="236"/>
  <c r="S9" i="236"/>
  <c r="T8" i="236"/>
  <c r="T9" i="236" s="1"/>
  <c r="X33" i="192" l="1"/>
  <c r="W8" i="192"/>
  <c r="W35" i="192"/>
  <c r="V10" i="192"/>
  <c r="X34" i="192"/>
  <c r="W9" i="192"/>
  <c r="W9" i="238"/>
  <c r="V9" i="239"/>
  <c r="V8" i="239"/>
  <c r="W28" i="239"/>
  <c r="W29" i="239" s="1"/>
  <c r="X27" i="239"/>
  <c r="W6" i="239"/>
  <c r="W7" i="239" s="1"/>
  <c r="W8" i="239" s="1"/>
  <c r="W26" i="239"/>
  <c r="X5" i="239"/>
  <c r="V30" i="239"/>
  <c r="Y30" i="238"/>
  <c r="X7" i="238"/>
  <c r="W11" i="238"/>
  <c r="X6" i="238"/>
  <c r="X32" i="238"/>
  <c r="Y29" i="238"/>
  <c r="X8" i="238"/>
  <c r="Y31" i="238"/>
  <c r="W34" i="238"/>
  <c r="W10" i="238"/>
  <c r="V11" i="238"/>
  <c r="W33" i="238"/>
  <c r="X5" i="238"/>
  <c r="W28" i="238"/>
  <c r="W32" i="237"/>
  <c r="V8" i="237"/>
  <c r="W31" i="237"/>
  <c r="W7" i="237" s="1"/>
  <c r="W33" i="237"/>
  <c r="W9" i="237" s="1"/>
  <c r="U12" i="237"/>
  <c r="V34" i="237"/>
  <c r="V35" i="237" s="1"/>
  <c r="W30" i="237"/>
  <c r="W6" i="237" s="1"/>
  <c r="U36" i="237"/>
  <c r="U11" i="237"/>
  <c r="T12" i="237"/>
  <c r="T11" i="237"/>
  <c r="V29" i="237"/>
  <c r="W5" i="237"/>
  <c r="U35" i="237"/>
  <c r="W7" i="236"/>
  <c r="X29" i="236"/>
  <c r="AS30" i="236"/>
  <c r="AT28" i="236"/>
  <c r="AS6" i="236"/>
  <c r="AS8" i="236" s="1"/>
  <c r="U9" i="236"/>
  <c r="T10" i="236"/>
  <c r="AS9" i="236"/>
  <c r="AR10" i="236"/>
  <c r="U32" i="236"/>
  <c r="U10" i="236"/>
  <c r="AS31" i="236"/>
  <c r="AR32" i="236"/>
  <c r="AR31" i="236"/>
  <c r="W28" i="236"/>
  <c r="V6" i="236"/>
  <c r="V30" i="236"/>
  <c r="V31" i="236" s="1"/>
  <c r="AA20" i="236"/>
  <c r="AR9" i="236"/>
  <c r="AQ10" i="236"/>
  <c r="AA22" i="236" s="1"/>
  <c r="AQ9" i="236"/>
  <c r="AA21" i="236" s="1"/>
  <c r="V27" i="236"/>
  <c r="W5" i="236"/>
  <c r="Y34" i="192" l="1"/>
  <c r="X9" i="192"/>
  <c r="X35" i="192"/>
  <c r="W10" i="192"/>
  <c r="Y33" i="192"/>
  <c r="X8" i="192"/>
  <c r="Y5" i="239"/>
  <c r="X26" i="239"/>
  <c r="W9" i="239"/>
  <c r="W30" i="239"/>
  <c r="Y27" i="239"/>
  <c r="X28" i="239"/>
  <c r="X29" i="239" s="1"/>
  <c r="X6" i="239"/>
  <c r="X7" i="239" s="1"/>
  <c r="Z29" i="238"/>
  <c r="Y6" i="238"/>
  <c r="Y32" i="238"/>
  <c r="Y33" i="238" s="1"/>
  <c r="X34" i="238"/>
  <c r="X9" i="238"/>
  <c r="X28" i="238"/>
  <c r="Y5" i="238"/>
  <c r="X33" i="238"/>
  <c r="Y8" i="238"/>
  <c r="Z31" i="238"/>
  <c r="Z30" i="238"/>
  <c r="Y7" i="238"/>
  <c r="X32" i="237"/>
  <c r="W8" i="237"/>
  <c r="X31" i="237"/>
  <c r="X7" i="237" s="1"/>
  <c r="V12" i="237"/>
  <c r="X33" i="237"/>
  <c r="X9" i="237" s="1"/>
  <c r="X5" i="237"/>
  <c r="W29" i="237"/>
  <c r="V36" i="237"/>
  <c r="W34" i="237"/>
  <c r="W35" i="237" s="1"/>
  <c r="X30" i="237"/>
  <c r="X6" i="237" s="1"/>
  <c r="X7" i="236"/>
  <c r="Y29" i="236"/>
  <c r="V32" i="236"/>
  <c r="AS10" i="236"/>
  <c r="V8" i="236"/>
  <c r="AU28" i="236"/>
  <c r="AT6" i="236"/>
  <c r="AT8" i="236" s="1"/>
  <c r="AT9" i="236" s="1"/>
  <c r="AT30" i="236"/>
  <c r="AT31" i="236" s="1"/>
  <c r="W27" i="236"/>
  <c r="X5" i="236"/>
  <c r="W30" i="236"/>
  <c r="W31" i="236" s="1"/>
  <c r="X28" i="236"/>
  <c r="W6" i="236"/>
  <c r="W8" i="236" s="1"/>
  <c r="AS32" i="236"/>
  <c r="Z33" i="192" l="1"/>
  <c r="Y8" i="192"/>
  <c r="Y35" i="192"/>
  <c r="X10" i="192"/>
  <c r="Z34" i="192"/>
  <c r="Y9" i="192"/>
  <c r="L15" i="239"/>
  <c r="D15" i="239" s="1"/>
  <c r="X9" i="239"/>
  <c r="X8" i="239"/>
  <c r="Y6" i="239"/>
  <c r="Y7" i="239" s="1"/>
  <c r="Y28" i="239"/>
  <c r="Z27" i="239"/>
  <c r="Z5" i="239"/>
  <c r="Y26" i="239"/>
  <c r="X30" i="239"/>
  <c r="X11" i="238"/>
  <c r="X10" i="238"/>
  <c r="AA30" i="238"/>
  <c r="Z7" i="238"/>
  <c r="Z8" i="238"/>
  <c r="AA31" i="238"/>
  <c r="Y34" i="238"/>
  <c r="Y28" i="238"/>
  <c r="Z5" i="238"/>
  <c r="Y9" i="238"/>
  <c r="Z6" i="238"/>
  <c r="Z32" i="238"/>
  <c r="Z33" i="238" s="1"/>
  <c r="AA29" i="238"/>
  <c r="Y32" i="237"/>
  <c r="X8" i="237"/>
  <c r="V11" i="237"/>
  <c r="W11" i="237"/>
  <c r="Y31" i="237"/>
  <c r="Y7" i="237" s="1"/>
  <c r="Y33" i="237"/>
  <c r="Y9" i="237" s="1"/>
  <c r="W36" i="237"/>
  <c r="W12" i="237"/>
  <c r="Y30" i="237"/>
  <c r="Y6" i="237" s="1"/>
  <c r="X34" i="237"/>
  <c r="X35" i="237" s="1"/>
  <c r="Y5" i="237"/>
  <c r="X29" i="237"/>
  <c r="Z29" i="236"/>
  <c r="Y7" i="236"/>
  <c r="W32" i="236"/>
  <c r="AT10" i="236"/>
  <c r="X27" i="236"/>
  <c r="Y5" i="236"/>
  <c r="W10" i="236"/>
  <c r="AT32" i="236"/>
  <c r="AU30" i="236"/>
  <c r="AU32" i="236" s="1"/>
  <c r="AU6" i="236"/>
  <c r="Y28" i="236"/>
  <c r="X6" i="236"/>
  <c r="X8" i="236" s="1"/>
  <c r="X30" i="236"/>
  <c r="X31" i="236" s="1"/>
  <c r="W9" i="236"/>
  <c r="V10" i="236"/>
  <c r="V9" i="236"/>
  <c r="AA34" i="192" l="1"/>
  <c r="Z9" i="192"/>
  <c r="Z35" i="192"/>
  <c r="Y10" i="192"/>
  <c r="AA33" i="192"/>
  <c r="Z8" i="192"/>
  <c r="Z9" i="238"/>
  <c r="AA5" i="239"/>
  <c r="Z26" i="239"/>
  <c r="Y30" i="239"/>
  <c r="Z8" i="239"/>
  <c r="Y9" i="239"/>
  <c r="Y29" i="239"/>
  <c r="Y8" i="239"/>
  <c r="Z28" i="239"/>
  <c r="Z29" i="239" s="1"/>
  <c r="AA27" i="239"/>
  <c r="Z6" i="239"/>
  <c r="Z7" i="239" s="1"/>
  <c r="M15" i="239"/>
  <c r="Z11" i="238"/>
  <c r="Z28" i="238"/>
  <c r="AA5" i="238"/>
  <c r="AA32" i="238"/>
  <c r="AA33" i="238" s="1"/>
  <c r="AA6" i="238"/>
  <c r="AB29" i="238"/>
  <c r="Z10" i="238"/>
  <c r="Y11" i="238"/>
  <c r="AB30" i="238"/>
  <c r="AA7" i="238"/>
  <c r="Z34" i="238"/>
  <c r="AB31" i="238"/>
  <c r="AA8" i="238"/>
  <c r="Y10" i="238"/>
  <c r="Z32" i="237"/>
  <c r="Y8" i="237"/>
  <c r="Y11" i="237" s="1"/>
  <c r="Z31" i="237"/>
  <c r="Z7" i="237" s="1"/>
  <c r="Z33" i="237"/>
  <c r="Z9" i="237" s="1"/>
  <c r="Z30" i="237"/>
  <c r="Z6" i="237" s="1"/>
  <c r="Y34" i="237"/>
  <c r="Z5" i="237"/>
  <c r="Y29" i="237"/>
  <c r="X12" i="237"/>
  <c r="X11" i="237"/>
  <c r="X36" i="237"/>
  <c r="AU31" i="236"/>
  <c r="Z7" i="236"/>
  <c r="AA29" i="236"/>
  <c r="X10" i="236"/>
  <c r="X9" i="236"/>
  <c r="L17" i="236"/>
  <c r="D17" i="236" s="1"/>
  <c r="AU8" i="236"/>
  <c r="Y27" i="236"/>
  <c r="Z5" i="236"/>
  <c r="X32" i="236"/>
  <c r="Y30" i="236"/>
  <c r="Y6" i="236"/>
  <c r="Z28" i="236"/>
  <c r="AB33" i="192" l="1"/>
  <c r="AA8" i="192"/>
  <c r="AA35" i="192"/>
  <c r="Z10" i="192"/>
  <c r="AB34" i="192"/>
  <c r="AA9" i="192"/>
  <c r="N15" i="239"/>
  <c r="Z9" i="239"/>
  <c r="AA28" i="239"/>
  <c r="AB27" i="239"/>
  <c r="AA6" i="239"/>
  <c r="AA7" i="239" s="1"/>
  <c r="Z30" i="239"/>
  <c r="AB5" i="239"/>
  <c r="AA26" i="239"/>
  <c r="AB6" i="238"/>
  <c r="AC29" i="238"/>
  <c r="AB32" i="238"/>
  <c r="AA9" i="238"/>
  <c r="L17" i="238"/>
  <c r="D17" i="238" s="1"/>
  <c r="AB33" i="238"/>
  <c r="AA34" i="238"/>
  <c r="AB5" i="238"/>
  <c r="AA28" i="238"/>
  <c r="AC30" i="238"/>
  <c r="AB7" i="238"/>
  <c r="AC31" i="238"/>
  <c r="AB8" i="238"/>
  <c r="L16" i="238" s="1"/>
  <c r="D16" i="238" s="1"/>
  <c r="AA32" i="237"/>
  <c r="Z8" i="237"/>
  <c r="AA31" i="237"/>
  <c r="AA7" i="237" s="1"/>
  <c r="AA33" i="237"/>
  <c r="AA9" i="237" s="1"/>
  <c r="Z29" i="237"/>
  <c r="AA5" i="237"/>
  <c r="Y36" i="237"/>
  <c r="Y35" i="237"/>
  <c r="AA30" i="237"/>
  <c r="AA6" i="237" s="1"/>
  <c r="Z34" i="237"/>
  <c r="Z35" i="237" s="1"/>
  <c r="Y12" i="237"/>
  <c r="AB29" i="236"/>
  <c r="AA7" i="236"/>
  <c r="AU10" i="236"/>
  <c r="AU9" i="236"/>
  <c r="AA5" i="236"/>
  <c r="Z27" i="236"/>
  <c r="Z30" i="236"/>
  <c r="Z31" i="236" s="1"/>
  <c r="Z6" i="236"/>
  <c r="Z8" i="236" s="1"/>
  <c r="AA28" i="236"/>
  <c r="Y8" i="236"/>
  <c r="Y32" i="236"/>
  <c r="Y31" i="236"/>
  <c r="M17" i="236"/>
  <c r="AC34" i="192" l="1"/>
  <c r="AB9" i="192"/>
  <c r="AB35" i="192"/>
  <c r="AA10" i="192"/>
  <c r="AC33" i="192"/>
  <c r="AB8" i="192"/>
  <c r="AA30" i="239"/>
  <c r="AB26" i="239"/>
  <c r="AC5" i="239"/>
  <c r="L13" i="239"/>
  <c r="O15" i="239"/>
  <c r="AA9" i="239"/>
  <c r="AC27" i="239"/>
  <c r="AB6" i="239"/>
  <c r="AB28" i="239"/>
  <c r="AA8" i="239"/>
  <c r="AA29" i="239"/>
  <c r="M17" i="238"/>
  <c r="AA11" i="238"/>
  <c r="AA10" i="238"/>
  <c r="AD30" i="238"/>
  <c r="AC7" i="238"/>
  <c r="AB34" i="238"/>
  <c r="AC32" i="238"/>
  <c r="AC33" i="238" s="1"/>
  <c r="AD29" i="238"/>
  <c r="AC6" i="238"/>
  <c r="AD31" i="238"/>
  <c r="AC8" i="238"/>
  <c r="M16" i="238" s="1"/>
  <c r="AC5" i="238"/>
  <c r="AB28" i="238"/>
  <c r="L15" i="238"/>
  <c r="AB9" i="238"/>
  <c r="AB10" i="238" s="1"/>
  <c r="L22" i="238" s="1"/>
  <c r="AB32" i="237"/>
  <c r="AA8" i="237"/>
  <c r="AB31" i="237"/>
  <c r="AB7" i="237" s="1"/>
  <c r="AB33" i="237"/>
  <c r="AB9" i="237" s="1"/>
  <c r="Z12" i="237"/>
  <c r="AA29" i="237"/>
  <c r="AB5" i="237"/>
  <c r="Z11" i="237"/>
  <c r="Z36" i="237"/>
  <c r="AA34" i="237"/>
  <c r="AB30" i="237"/>
  <c r="AB6" i="237" s="1"/>
  <c r="AC29" i="236"/>
  <c r="AB7" i="236"/>
  <c r="L16" i="236" s="1"/>
  <c r="D16" i="236" s="1"/>
  <c r="AB5" i="236"/>
  <c r="AA27" i="236"/>
  <c r="Z9" i="236"/>
  <c r="Y10" i="236"/>
  <c r="Y9" i="236"/>
  <c r="L18" i="236"/>
  <c r="D18" i="236" s="1"/>
  <c r="N17" i="236"/>
  <c r="AA30" i="236"/>
  <c r="AA6" i="236"/>
  <c r="AB28" i="236"/>
  <c r="Z10" i="236"/>
  <c r="Z32" i="236"/>
  <c r="AD33" i="192" l="1"/>
  <c r="AC8" i="192"/>
  <c r="AC35" i="192"/>
  <c r="AB10" i="192"/>
  <c r="AD34" i="192"/>
  <c r="AC9" i="192"/>
  <c r="AB30" i="239"/>
  <c r="AC26" i="239"/>
  <c r="M13" i="239"/>
  <c r="AD5" i="239"/>
  <c r="L14" i="239"/>
  <c r="D14" i="239" s="1"/>
  <c r="AB7" i="239"/>
  <c r="AC28" i="239"/>
  <c r="AC6" i="239"/>
  <c r="AD27" i="239"/>
  <c r="AB29" i="239"/>
  <c r="AD7" i="238"/>
  <c r="AE30" i="238"/>
  <c r="AC9" i="238"/>
  <c r="AE29" i="238"/>
  <c r="AD32" i="238"/>
  <c r="AD33" i="238" s="1"/>
  <c r="AD6" i="238"/>
  <c r="AD9" i="238" s="1"/>
  <c r="M15" i="238"/>
  <c r="AD5" i="238"/>
  <c r="AC28" i="238"/>
  <c r="AE31" i="238"/>
  <c r="AD8" i="238"/>
  <c r="N16" i="238" s="1"/>
  <c r="AC10" i="238"/>
  <c r="M22" i="238" s="1"/>
  <c r="L21" i="238"/>
  <c r="AB11" i="238"/>
  <c r="L23" i="238" s="1"/>
  <c r="AC34" i="238"/>
  <c r="N17" i="238"/>
  <c r="AC32" i="237"/>
  <c r="AB8" i="237"/>
  <c r="AC31" i="237"/>
  <c r="AC7" i="237" s="1"/>
  <c r="AC33" i="237"/>
  <c r="AC9" i="237" s="1"/>
  <c r="L18" i="237"/>
  <c r="D18" i="237" s="1"/>
  <c r="AA36" i="237"/>
  <c r="AA35" i="237"/>
  <c r="L16" i="237"/>
  <c r="AB29" i="237"/>
  <c r="AC5" i="237"/>
  <c r="AB34" i="237"/>
  <c r="AC30" i="237"/>
  <c r="AC6" i="237" s="1"/>
  <c r="AA12" i="237"/>
  <c r="AA11" i="237"/>
  <c r="AC7" i="236"/>
  <c r="M16" i="236" s="1"/>
  <c r="AD29" i="236"/>
  <c r="L19" i="236"/>
  <c r="D19" i="236" s="1"/>
  <c r="AB6" i="236"/>
  <c r="AB30" i="236"/>
  <c r="AC28" i="236"/>
  <c r="AB31" i="236"/>
  <c r="AA32" i="236"/>
  <c r="M18" i="236"/>
  <c r="AA8" i="236"/>
  <c r="AA31" i="236"/>
  <c r="O17" i="236"/>
  <c r="AC5" i="236"/>
  <c r="L14" i="236"/>
  <c r="AB27" i="236"/>
  <c r="AE34" i="192" l="1"/>
  <c r="AD9" i="192"/>
  <c r="AD35" i="192"/>
  <c r="AC10" i="192"/>
  <c r="AE33" i="192"/>
  <c r="AD8" i="192"/>
  <c r="AC30" i="239"/>
  <c r="L19" i="239"/>
  <c r="AB9" i="239"/>
  <c r="L21" i="239" s="1"/>
  <c r="AB8" i="239"/>
  <c r="L20" i="239" s="1"/>
  <c r="AD26" i="239"/>
  <c r="N13" i="239"/>
  <c r="AE5" i="239"/>
  <c r="AD28" i="239"/>
  <c r="AD6" i="239"/>
  <c r="AE27" i="239"/>
  <c r="AC7" i="239"/>
  <c r="M14" i="239"/>
  <c r="AC29" i="239"/>
  <c r="AE5" i="238"/>
  <c r="AD28" i="238"/>
  <c r="N15" i="238"/>
  <c r="AD34" i="238"/>
  <c r="AE32" i="238"/>
  <c r="AE6" i="238"/>
  <c r="AV29" i="238"/>
  <c r="M21" i="238"/>
  <c r="AD10" i="238"/>
  <c r="N22" i="238" s="1"/>
  <c r="AC11" i="238"/>
  <c r="M23" i="238" s="1"/>
  <c r="N21" i="238"/>
  <c r="AD11" i="238"/>
  <c r="N23" i="238" s="1"/>
  <c r="AF31" i="238"/>
  <c r="AE8" i="238"/>
  <c r="O16" i="238" s="1"/>
  <c r="AE7" i="238"/>
  <c r="AF30" i="238"/>
  <c r="O17" i="238"/>
  <c r="AD32" i="237"/>
  <c r="AC8" i="237"/>
  <c r="AD31" i="237"/>
  <c r="AD7" i="237" s="1"/>
  <c r="AD33" i="237"/>
  <c r="AD9" i="237" s="1"/>
  <c r="M18" i="237"/>
  <c r="AC29" i="237"/>
  <c r="M16" i="237"/>
  <c r="AD5" i="237"/>
  <c r="L17" i="237"/>
  <c r="D17" i="237" s="1"/>
  <c r="AC34" i="237"/>
  <c r="AD30" i="237"/>
  <c r="AD6" i="237" s="1"/>
  <c r="AB36" i="237"/>
  <c r="AB35" i="237"/>
  <c r="AE29" i="236"/>
  <c r="AD7" i="236"/>
  <c r="N16" i="236" s="1"/>
  <c r="AD5" i="236"/>
  <c r="M14" i="236"/>
  <c r="AC27" i="236"/>
  <c r="AB32" i="236"/>
  <c r="AC6" i="236"/>
  <c r="AC30" i="236"/>
  <c r="AC31" i="236" s="1"/>
  <c r="AD28" i="236"/>
  <c r="AA10" i="236"/>
  <c r="AA9" i="236"/>
  <c r="L15" i="236"/>
  <c r="D15" i="236" s="1"/>
  <c r="AB8" i="236"/>
  <c r="P17" i="236"/>
  <c r="N18" i="236"/>
  <c r="M19" i="236"/>
  <c r="AQ11" i="192"/>
  <c r="AF33" i="192" l="1"/>
  <c r="AE8" i="192"/>
  <c r="AE35" i="192"/>
  <c r="AD10" i="192"/>
  <c r="AF34" i="192"/>
  <c r="AE9" i="192"/>
  <c r="M19" i="239"/>
  <c r="AC9" i="239"/>
  <c r="M21" i="239" s="1"/>
  <c r="AE28" i="239"/>
  <c r="AF27" i="239"/>
  <c r="AE6" i="239"/>
  <c r="AD7" i="239"/>
  <c r="N14" i="239"/>
  <c r="AC8" i="239"/>
  <c r="M20" i="239" s="1"/>
  <c r="AD30" i="239"/>
  <c r="O13" i="239"/>
  <c r="AF5" i="239"/>
  <c r="AE26" i="239"/>
  <c r="AD29" i="239"/>
  <c r="AG31" i="238"/>
  <c r="AF8" i="238"/>
  <c r="P16" i="238" s="1"/>
  <c r="AF33" i="238"/>
  <c r="AE34" i="238"/>
  <c r="P17" i="238"/>
  <c r="AE33" i="238"/>
  <c r="AE9" i="238"/>
  <c r="AV6" i="238"/>
  <c r="AF32" i="238"/>
  <c r="AG30" i="238"/>
  <c r="AF7" i="238"/>
  <c r="AF5" i="238"/>
  <c r="AE28" i="238"/>
  <c r="O15" i="238"/>
  <c r="AE32" i="237"/>
  <c r="AD8" i="237"/>
  <c r="AE31" i="237"/>
  <c r="AE7" i="237" s="1"/>
  <c r="N18" i="237"/>
  <c r="AE33" i="237"/>
  <c r="AE9" i="237" s="1"/>
  <c r="AC36" i="237"/>
  <c r="L22" i="237"/>
  <c r="AB12" i="237"/>
  <c r="L24" i="237" s="1"/>
  <c r="AB11" i="237"/>
  <c r="L23" i="237" s="1"/>
  <c r="AD29" i="237"/>
  <c r="N16" i="237"/>
  <c r="AE5" i="237"/>
  <c r="AC35" i="237"/>
  <c r="M17" i="237"/>
  <c r="AD34" i="237"/>
  <c r="AE30" i="237"/>
  <c r="AE6" i="237" s="1"/>
  <c r="AE7" i="236"/>
  <c r="O16" i="236" s="1"/>
  <c r="L20" i="236"/>
  <c r="AB10" i="236"/>
  <c r="L22" i="236" s="1"/>
  <c r="AB9" i="236"/>
  <c r="L21" i="236" s="1"/>
  <c r="Q17" i="236"/>
  <c r="N19" i="236"/>
  <c r="O18" i="236"/>
  <c r="AE28" i="236"/>
  <c r="AF28" i="236" s="1"/>
  <c r="AD6" i="236"/>
  <c r="AD30" i="236"/>
  <c r="AC32" i="236"/>
  <c r="M15" i="236"/>
  <c r="AC8" i="236"/>
  <c r="AC9" i="236" s="1"/>
  <c r="M21" i="236" s="1"/>
  <c r="AD27" i="236"/>
  <c r="N14" i="236"/>
  <c r="AE5" i="236"/>
  <c r="AR11" i="192"/>
  <c r="AR12" i="192" s="1"/>
  <c r="AG34" i="192" l="1"/>
  <c r="AF9" i="192"/>
  <c r="AF35" i="192"/>
  <c r="AE10" i="192"/>
  <c r="AG33" i="192"/>
  <c r="AF8" i="192"/>
  <c r="N19" i="239"/>
  <c r="AD9" i="239"/>
  <c r="N21" i="239" s="1"/>
  <c r="O14" i="239"/>
  <c r="AE7" i="239"/>
  <c r="P13" i="239"/>
  <c r="AG5" i="239"/>
  <c r="AF26" i="239"/>
  <c r="AG27" i="239"/>
  <c r="AF6" i="239"/>
  <c r="AF28" i="239"/>
  <c r="AF29" i="239"/>
  <c r="AE30" i="239"/>
  <c r="AE29" i="239"/>
  <c r="AD8" i="239"/>
  <c r="N20" i="239" s="1"/>
  <c r="Q17" i="238"/>
  <c r="AF9" i="238"/>
  <c r="AF10" i="238" s="1"/>
  <c r="P22" i="238" s="1"/>
  <c r="AH30" i="238"/>
  <c r="AG7" i="238"/>
  <c r="AG32" i="238"/>
  <c r="AG33" i="238"/>
  <c r="AF34" i="238"/>
  <c r="P15" i="238"/>
  <c r="AF28" i="238"/>
  <c r="AG5" i="238"/>
  <c r="AG8" i="238"/>
  <c r="Q16" i="238" s="1"/>
  <c r="AH31" i="238"/>
  <c r="O21" i="238"/>
  <c r="AE11" i="238"/>
  <c r="O23" i="238" s="1"/>
  <c r="AE10" i="238"/>
  <c r="O22" i="238" s="1"/>
  <c r="AE8" i="237"/>
  <c r="AV32" i="237"/>
  <c r="AV7" i="237"/>
  <c r="AV31" i="237"/>
  <c r="AV33" i="237"/>
  <c r="N17" i="237"/>
  <c r="AD11" i="237"/>
  <c r="N23" i="237" s="1"/>
  <c r="AE34" i="237"/>
  <c r="AE35" i="237" s="1"/>
  <c r="AF6" i="237"/>
  <c r="AD36" i="237"/>
  <c r="M22" i="237"/>
  <c r="AC12" i="237"/>
  <c r="M24" i="237" s="1"/>
  <c r="AC11" i="237"/>
  <c r="M23" i="237" s="1"/>
  <c r="O16" i="237"/>
  <c r="AF5" i="237"/>
  <c r="AE29" i="237"/>
  <c r="AD35" i="237"/>
  <c r="AF6" i="236"/>
  <c r="P15" i="236" s="1"/>
  <c r="AG28" i="236"/>
  <c r="AF7" i="236"/>
  <c r="P16" i="236" s="1"/>
  <c r="AG29" i="236"/>
  <c r="AD32" i="236"/>
  <c r="O19" i="236"/>
  <c r="AD8" i="236"/>
  <c r="AD9" i="236" s="1"/>
  <c r="N21" i="236" s="1"/>
  <c r="N15" i="236"/>
  <c r="AF30" i="236"/>
  <c r="AF5" i="236"/>
  <c r="AE27" i="236"/>
  <c r="O14" i="236"/>
  <c r="AE30" i="236"/>
  <c r="AE6" i="236"/>
  <c r="R17" i="236"/>
  <c r="M20" i="236"/>
  <c r="AC10" i="236"/>
  <c r="M22" i="236" s="1"/>
  <c r="AD31" i="236"/>
  <c r="AS11" i="192"/>
  <c r="AS12" i="192" s="1"/>
  <c r="AH33" i="192" l="1"/>
  <c r="AG8" i="192"/>
  <c r="AG35" i="192"/>
  <c r="AF10" i="192"/>
  <c r="AH34" i="192"/>
  <c r="AG9" i="192"/>
  <c r="Q13" i="239"/>
  <c r="AG26" i="239"/>
  <c r="AH5" i="239"/>
  <c r="O19" i="239"/>
  <c r="AF8" i="239"/>
  <c r="P20" i="239" s="1"/>
  <c r="AE9" i="239"/>
  <c r="O21" i="239" s="1"/>
  <c r="AG29" i="239"/>
  <c r="AF30" i="239"/>
  <c r="AF7" i="239"/>
  <c r="P14" i="239"/>
  <c r="AG6" i="239"/>
  <c r="AG28" i="239"/>
  <c r="AH27" i="239"/>
  <c r="AE8" i="239"/>
  <c r="O20" i="239" s="1"/>
  <c r="AH8" i="238"/>
  <c r="R16" i="238" s="1"/>
  <c r="AI31" i="238"/>
  <c r="AG28" i="238"/>
  <c r="Q15" i="238"/>
  <c r="AH5" i="238"/>
  <c r="P21" i="238"/>
  <c r="AF11" i="238"/>
  <c r="P23" i="238" s="1"/>
  <c r="AG34" i="238"/>
  <c r="AG9" i="238"/>
  <c r="AG10" i="238" s="1"/>
  <c r="Q22" i="238" s="1"/>
  <c r="AI30" i="238"/>
  <c r="AH7" i="238"/>
  <c r="AH32" i="238"/>
  <c r="R17" i="238"/>
  <c r="AV9" i="237"/>
  <c r="O18" i="237"/>
  <c r="P16" i="237"/>
  <c r="AG5" i="237"/>
  <c r="AF29" i="237"/>
  <c r="O17" i="237"/>
  <c r="AG30" i="237"/>
  <c r="AG6" i="237" s="1"/>
  <c r="AF34" i="237"/>
  <c r="AE36" i="237"/>
  <c r="N22" i="237"/>
  <c r="AD12" i="237"/>
  <c r="N24" i="237" s="1"/>
  <c r="AH28" i="236"/>
  <c r="AG6" i="236"/>
  <c r="Q15" i="236" s="1"/>
  <c r="AG7" i="236"/>
  <c r="Q16" i="236" s="1"/>
  <c r="AH29" i="236"/>
  <c r="AE8" i="236"/>
  <c r="AE9" i="236" s="1"/>
  <c r="O21" i="236" s="1"/>
  <c r="O15" i="236"/>
  <c r="AF31" i="236"/>
  <c r="AE32" i="236"/>
  <c r="P18" i="236"/>
  <c r="AF8" i="236"/>
  <c r="AF27" i="236"/>
  <c r="P14" i="236"/>
  <c r="AG5" i="236"/>
  <c r="AF32" i="236"/>
  <c r="AG30" i="236"/>
  <c r="AG31" i="236" s="1"/>
  <c r="S17" i="236"/>
  <c r="N20" i="236"/>
  <c r="AD10" i="236"/>
  <c r="N22" i="236" s="1"/>
  <c r="P19" i="236"/>
  <c r="AE31" i="236"/>
  <c r="AT11" i="192"/>
  <c r="AU12" i="192" s="1"/>
  <c r="AI34" i="192" l="1"/>
  <c r="AH9" i="192"/>
  <c r="AH35" i="192"/>
  <c r="AG10" i="192"/>
  <c r="AI33" i="192"/>
  <c r="AH8" i="192"/>
  <c r="AH28" i="239"/>
  <c r="AH6" i="239"/>
  <c r="AI27" i="239"/>
  <c r="AH29" i="239"/>
  <c r="AG30" i="239"/>
  <c r="AG7" i="239"/>
  <c r="Q14" i="239"/>
  <c r="AH26" i="239"/>
  <c r="AI5" i="239"/>
  <c r="R13" i="239"/>
  <c r="P19" i="239"/>
  <c r="AF9" i="239"/>
  <c r="P21" i="239" s="1"/>
  <c r="S17" i="238"/>
  <c r="AH9" i="238"/>
  <c r="AH10" i="238"/>
  <c r="R22" i="238" s="1"/>
  <c r="Q21" i="238"/>
  <c r="AG11" i="238"/>
  <c r="Q23" i="238" s="1"/>
  <c r="AH34" i="238"/>
  <c r="AH28" i="238"/>
  <c r="R15" i="238"/>
  <c r="AI5" i="238"/>
  <c r="AJ30" i="238"/>
  <c r="AI7" i="238"/>
  <c r="AI32" i="238"/>
  <c r="AI33" i="238" s="1"/>
  <c r="AI8" i="238"/>
  <c r="S16" i="238" s="1"/>
  <c r="AJ31" i="238"/>
  <c r="AH33" i="238"/>
  <c r="AF36" i="237"/>
  <c r="P17" i="237"/>
  <c r="AG34" i="237"/>
  <c r="AH30" i="237"/>
  <c r="AH6" i="237" s="1"/>
  <c r="AF11" i="237"/>
  <c r="P23" i="237" s="1"/>
  <c r="O22" i="237"/>
  <c r="AE12" i="237"/>
  <c r="O24" i="237" s="1"/>
  <c r="AE11" i="237"/>
  <c r="O23" i="237" s="1"/>
  <c r="Q16" i="237"/>
  <c r="AH5" i="237"/>
  <c r="AG29" i="237"/>
  <c r="AF35" i="237"/>
  <c r="AI28" i="236"/>
  <c r="AH6" i="236"/>
  <c r="R15" i="236" s="1"/>
  <c r="AH7" i="236"/>
  <c r="R16" i="236" s="1"/>
  <c r="AI29" i="236"/>
  <c r="Q14" i="236"/>
  <c r="AG27" i="236"/>
  <c r="AH5" i="236"/>
  <c r="O20" i="236"/>
  <c r="AF9" i="236"/>
  <c r="P21" i="236" s="1"/>
  <c r="AE10" i="236"/>
  <c r="O22" i="236" s="1"/>
  <c r="P20" i="236"/>
  <c r="AF10" i="236"/>
  <c r="P22" i="236" s="1"/>
  <c r="T17" i="236"/>
  <c r="AG32" i="236"/>
  <c r="Q19" i="236"/>
  <c r="Q18" i="236"/>
  <c r="AG8" i="236"/>
  <c r="AT12" i="192"/>
  <c r="AJ33" i="192" l="1"/>
  <c r="AI8" i="192"/>
  <c r="AI35" i="192"/>
  <c r="AH10" i="192"/>
  <c r="AJ34" i="192"/>
  <c r="AI9" i="192"/>
  <c r="AH7" i="239"/>
  <c r="AH8" i="239" s="1"/>
  <c r="R20" i="239" s="1"/>
  <c r="R14" i="239"/>
  <c r="Q19" i="239"/>
  <c r="AG9" i="239"/>
  <c r="Q21" i="239" s="1"/>
  <c r="AG8" i="239"/>
  <c r="Q20" i="239" s="1"/>
  <c r="AI28" i="239"/>
  <c r="AJ27" i="239"/>
  <c r="AI6" i="239"/>
  <c r="AI26" i="239"/>
  <c r="S13" i="239"/>
  <c r="AJ5" i="239"/>
  <c r="AH30" i="239"/>
  <c r="AK31" i="238"/>
  <c r="AJ8" i="238"/>
  <c r="T16" i="238" s="1"/>
  <c r="AI28" i="238"/>
  <c r="S15" i="238"/>
  <c r="AJ5" i="238"/>
  <c r="R21" i="238"/>
  <c r="AH11" i="238"/>
  <c r="R23" i="238" s="1"/>
  <c r="AI34" i="238"/>
  <c r="AI9" i="238"/>
  <c r="AI10" i="238" s="1"/>
  <c r="S22" i="238" s="1"/>
  <c r="AK30" i="238"/>
  <c r="AJ7" i="238"/>
  <c r="AJ32" i="238"/>
  <c r="T17" i="238"/>
  <c r="AI30" i="237"/>
  <c r="AI6" i="237" s="1"/>
  <c r="AH34" i="237"/>
  <c r="AH35" i="237" s="1"/>
  <c r="AG36" i="237"/>
  <c r="AI5" i="237"/>
  <c r="AH29" i="237"/>
  <c r="R16" i="237"/>
  <c r="AG11" i="237"/>
  <c r="Q23" i="237" s="1"/>
  <c r="Q17" i="237"/>
  <c r="P22" i="237"/>
  <c r="AF12" i="237"/>
  <c r="P24" i="237" s="1"/>
  <c r="AG35" i="237"/>
  <c r="AI6" i="236"/>
  <c r="AJ28" i="236"/>
  <c r="AJ29" i="236"/>
  <c r="AI7" i="236"/>
  <c r="S16" i="236" s="1"/>
  <c r="AI30" i="236"/>
  <c r="U17" i="236"/>
  <c r="Q20" i="236"/>
  <c r="AG10" i="236"/>
  <c r="Q22" i="236" s="1"/>
  <c r="R19" i="236"/>
  <c r="AG9" i="236"/>
  <c r="Q21" i="236" s="1"/>
  <c r="R14" i="236"/>
  <c r="AH27" i="236"/>
  <c r="AI5" i="236"/>
  <c r="AH30" i="236"/>
  <c r="R18" i="236"/>
  <c r="AH8" i="236"/>
  <c r="AH9" i="236" s="1"/>
  <c r="R21" i="236" s="1"/>
  <c r="AK34" i="192" l="1"/>
  <c r="AJ9" i="192"/>
  <c r="AJ35" i="192"/>
  <c r="AI10" i="192"/>
  <c r="AK33" i="192"/>
  <c r="AJ8" i="192"/>
  <c r="AJ28" i="239"/>
  <c r="AJ29" i="239" s="1"/>
  <c r="AK27" i="239"/>
  <c r="AJ6" i="239"/>
  <c r="AI30" i="239"/>
  <c r="AI29" i="239"/>
  <c r="AJ26" i="239"/>
  <c r="AK5" i="239"/>
  <c r="T13" i="239"/>
  <c r="AI7" i="239"/>
  <c r="AI8" i="239" s="1"/>
  <c r="S20" i="239" s="1"/>
  <c r="S14" i="239"/>
  <c r="R19" i="239"/>
  <c r="AH9" i="239"/>
  <c r="R21" i="239" s="1"/>
  <c r="U17" i="238"/>
  <c r="AJ34" i="238"/>
  <c r="S21" i="238"/>
  <c r="AI11" i="238"/>
  <c r="S23" i="238" s="1"/>
  <c r="AJ9" i="238"/>
  <c r="AJ28" i="238"/>
  <c r="AK5" i="238"/>
  <c r="T15" i="238"/>
  <c r="AL30" i="238"/>
  <c r="AK7" i="238"/>
  <c r="AK9" i="238" s="1"/>
  <c r="AK32" i="238"/>
  <c r="AJ33" i="238"/>
  <c r="AL31" i="238"/>
  <c r="AK8" i="238"/>
  <c r="U16" i="238" s="1"/>
  <c r="AJ5" i="237"/>
  <c r="AI29" i="237"/>
  <c r="S16" i="237"/>
  <c r="AH36" i="237"/>
  <c r="AI34" i="237"/>
  <c r="AJ30" i="237"/>
  <c r="AJ6" i="237" s="1"/>
  <c r="Q22" i="237"/>
  <c r="AG12" i="237"/>
  <c r="Q24" i="237" s="1"/>
  <c r="R17" i="237"/>
  <c r="AJ6" i="236"/>
  <c r="T15" i="236" s="1"/>
  <c r="AK28" i="236"/>
  <c r="S15" i="236"/>
  <c r="AK29" i="236"/>
  <c r="AJ7" i="236"/>
  <c r="T16" i="236" s="1"/>
  <c r="AI32" i="236"/>
  <c r="S18" i="236"/>
  <c r="S14" i="236"/>
  <c r="AI27" i="236"/>
  <c r="AJ5" i="236"/>
  <c r="V17" i="236"/>
  <c r="S19" i="236"/>
  <c r="R20" i="236"/>
  <c r="AH10" i="236"/>
  <c r="R22" i="236" s="1"/>
  <c r="AI31" i="236"/>
  <c r="AH32" i="236"/>
  <c r="AH31" i="236"/>
  <c r="AJ30" i="236"/>
  <c r="AL33" i="192" l="1"/>
  <c r="AK8" i="192"/>
  <c r="AK35" i="192"/>
  <c r="AJ10" i="192"/>
  <c r="AL34" i="192"/>
  <c r="AK9" i="192"/>
  <c r="AK26" i="239"/>
  <c r="U13" i="239"/>
  <c r="AL5" i="239"/>
  <c r="T14" i="239"/>
  <c r="AJ7" i="239"/>
  <c r="AJ8" i="239"/>
  <c r="T20" i="239" s="1"/>
  <c r="S19" i="239"/>
  <c r="AI9" i="239"/>
  <c r="S21" i="239" s="1"/>
  <c r="AK28" i="239"/>
  <c r="AK29" i="239" s="1"/>
  <c r="AL27" i="239"/>
  <c r="AK6" i="239"/>
  <c r="AJ30" i="239"/>
  <c r="AK10" i="238"/>
  <c r="U22" i="238" s="1"/>
  <c r="T21" i="238"/>
  <c r="AJ11" i="238"/>
  <c r="T23" i="238" s="1"/>
  <c r="AK34" i="238"/>
  <c r="AK33" i="238"/>
  <c r="AM31" i="238"/>
  <c r="AL8" i="238"/>
  <c r="V16" i="238" s="1"/>
  <c r="U21" i="238"/>
  <c r="AK11" i="238"/>
  <c r="U23" i="238" s="1"/>
  <c r="AJ10" i="238"/>
  <c r="T22" i="238" s="1"/>
  <c r="AL7" i="238"/>
  <c r="AM30" i="238"/>
  <c r="AL32" i="238"/>
  <c r="U15" i="238"/>
  <c r="AL5" i="238"/>
  <c r="AK28" i="238"/>
  <c r="V17" i="238"/>
  <c r="AK30" i="237"/>
  <c r="AK6" i="237" s="1"/>
  <c r="AJ34" i="237"/>
  <c r="AJ35" i="237" s="1"/>
  <c r="S17" i="237"/>
  <c r="AI36" i="237"/>
  <c r="R22" i="237"/>
  <c r="AH12" i="237"/>
  <c r="R24" i="237" s="1"/>
  <c r="AI35" i="237"/>
  <c r="AH11" i="237"/>
  <c r="R23" i="237" s="1"/>
  <c r="AJ29" i="237"/>
  <c r="AK5" i="237"/>
  <c r="T16" i="237"/>
  <c r="AL28" i="236"/>
  <c r="AK6" i="236"/>
  <c r="U15" i="236" s="1"/>
  <c r="AL29" i="236"/>
  <c r="AK7" i="236"/>
  <c r="U16" i="236" s="1"/>
  <c r="AJ32" i="236"/>
  <c r="AJ31" i="236"/>
  <c r="W17" i="236"/>
  <c r="T18" i="236"/>
  <c r="AJ8" i="236"/>
  <c r="T19" i="236"/>
  <c r="AJ27" i="236"/>
  <c r="AK5" i="236"/>
  <c r="T14" i="236"/>
  <c r="AI8" i="236"/>
  <c r="AM34" i="192" l="1"/>
  <c r="AL9" i="192"/>
  <c r="AL35" i="192"/>
  <c r="AK10" i="192"/>
  <c r="AM33" i="192"/>
  <c r="AL8" i="192"/>
  <c r="T19" i="239"/>
  <c r="AJ9" i="239"/>
  <c r="T21" i="239" s="1"/>
  <c r="AK7" i="239"/>
  <c r="U14" i="239"/>
  <c r="AL28" i="239"/>
  <c r="AM27" i="239"/>
  <c r="AL6" i="239"/>
  <c r="AL26" i="239"/>
  <c r="V13" i="239"/>
  <c r="AM5" i="239"/>
  <c r="AK30" i="239"/>
  <c r="AL34" i="238"/>
  <c r="AM7" i="238"/>
  <c r="AN30" i="238"/>
  <c r="AM32" i="238"/>
  <c r="W17" i="238"/>
  <c r="AM8" i="238"/>
  <c r="W16" i="238" s="1"/>
  <c r="AN31" i="238"/>
  <c r="AL9" i="238"/>
  <c r="AL33" i="238"/>
  <c r="V15" i="238"/>
  <c r="AM5" i="238"/>
  <c r="AL28" i="238"/>
  <c r="AK29" i="237"/>
  <c r="U16" i="237"/>
  <c r="AL5" i="237"/>
  <c r="S22" i="237"/>
  <c r="AI12" i="237"/>
  <c r="S24" i="237" s="1"/>
  <c r="AJ36" i="237"/>
  <c r="AK34" i="237"/>
  <c r="AK35" i="237" s="1"/>
  <c r="AL30" i="237"/>
  <c r="AL6" i="237" s="1"/>
  <c r="AI11" i="237"/>
  <c r="S23" i="237" s="1"/>
  <c r="T17" i="237"/>
  <c r="AL6" i="236"/>
  <c r="V15" i="236" s="1"/>
  <c r="AM28" i="236"/>
  <c r="AM29" i="236"/>
  <c r="AL7" i="236"/>
  <c r="V16" i="236" s="1"/>
  <c r="U19" i="236"/>
  <c r="AK9" i="236"/>
  <c r="U21" i="236" s="1"/>
  <c r="T20" i="236"/>
  <c r="AJ10" i="236"/>
  <c r="T22" i="236" s="1"/>
  <c r="X17" i="236"/>
  <c r="AL5" i="236"/>
  <c r="AK27" i="236"/>
  <c r="U14" i="236"/>
  <c r="AK30" i="236"/>
  <c r="AJ9" i="236"/>
  <c r="T21" i="236" s="1"/>
  <c r="S20" i="236"/>
  <c r="AI10" i="236"/>
  <c r="S22" i="236" s="1"/>
  <c r="AI9" i="236"/>
  <c r="S21" i="236" s="1"/>
  <c r="U18" i="236"/>
  <c r="AK8" i="236"/>
  <c r="AN33" i="192" l="1"/>
  <c r="AM8" i="192"/>
  <c r="AM35" i="192"/>
  <c r="AL10" i="192"/>
  <c r="AN34" i="192"/>
  <c r="AM9" i="192"/>
  <c r="AL7" i="239"/>
  <c r="V14" i="239"/>
  <c r="AM28" i="239"/>
  <c r="AN27" i="239"/>
  <c r="AM6" i="239"/>
  <c r="AM29" i="239"/>
  <c r="AL30" i="239"/>
  <c r="AL29" i="239"/>
  <c r="AL8" i="239"/>
  <c r="V20" i="239" s="1"/>
  <c r="U19" i="239"/>
  <c r="AK9" i="239"/>
  <c r="U21" i="239" s="1"/>
  <c r="W13" i="239"/>
  <c r="AN5" i="239"/>
  <c r="AM26" i="239"/>
  <c r="AK8" i="239"/>
  <c r="U20" i="239" s="1"/>
  <c r="AM9" i="238"/>
  <c r="AM10" i="238" s="1"/>
  <c r="W22" i="238" s="1"/>
  <c r="X17" i="238"/>
  <c r="AN5" i="238"/>
  <c r="W15" i="238"/>
  <c r="AM28" i="238"/>
  <c r="AN33" i="238"/>
  <c r="AM34" i="238"/>
  <c r="AN7" i="238"/>
  <c r="AO30" i="238"/>
  <c r="AN32" i="238"/>
  <c r="V21" i="238"/>
  <c r="AL11" i="238"/>
  <c r="V23" i="238" s="1"/>
  <c r="AL10" i="238"/>
  <c r="V22" i="238" s="1"/>
  <c r="AO31" i="238"/>
  <c r="AN8" i="238"/>
  <c r="X16" i="238" s="1"/>
  <c r="AM33" i="238"/>
  <c r="T22" i="237"/>
  <c r="AJ12" i="237"/>
  <c r="T24" i="237" s="1"/>
  <c r="AJ11" i="237"/>
  <c r="T23" i="237" s="1"/>
  <c r="U17" i="237"/>
  <c r="AL29" i="237"/>
  <c r="V16" i="237"/>
  <c r="AM5" i="237"/>
  <c r="AM30" i="237"/>
  <c r="AM6" i="237" s="1"/>
  <c r="AL34" i="237"/>
  <c r="AL35" i="237" s="1"/>
  <c r="AK36" i="237"/>
  <c r="AN28" i="236"/>
  <c r="AM6" i="236"/>
  <c r="AN29" i="236"/>
  <c r="AM7" i="236"/>
  <c r="W16" i="236" s="1"/>
  <c r="V19" i="236"/>
  <c r="AL30" i="236"/>
  <c r="V18" i="236"/>
  <c r="AK32" i="236"/>
  <c r="AK31" i="236"/>
  <c r="AM30" i="236"/>
  <c r="U20" i="236"/>
  <c r="AK10" i="236"/>
  <c r="U22" i="236" s="1"/>
  <c r="AL27" i="236"/>
  <c r="V14" i="236"/>
  <c r="AM5" i="236"/>
  <c r="AO34" i="192" l="1"/>
  <c r="AN9" i="192"/>
  <c r="AN35" i="192"/>
  <c r="AM10" i="192"/>
  <c r="AO33" i="192"/>
  <c r="AO8" i="192" s="1"/>
  <c r="AN8" i="192"/>
  <c r="X13" i="239"/>
  <c r="AO5" i="239"/>
  <c r="AN26" i="239"/>
  <c r="AM7" i="239"/>
  <c r="W14" i="239"/>
  <c r="AO27" i="239"/>
  <c r="AN28" i="239"/>
  <c r="AN6" i="239"/>
  <c r="AM30" i="239"/>
  <c r="V19" i="239"/>
  <c r="AL9" i="239"/>
  <c r="V21" i="239" s="1"/>
  <c r="AN34" i="238"/>
  <c r="AO8" i="238"/>
  <c r="AV31" i="238"/>
  <c r="AO5" i="238"/>
  <c r="AN28" i="238"/>
  <c r="X15" i="238"/>
  <c r="AO7" i="238"/>
  <c r="AV30" i="238"/>
  <c r="AO32" i="238"/>
  <c r="AN9" i="238"/>
  <c r="W21" i="238"/>
  <c r="AN10" i="238"/>
  <c r="X22" i="238" s="1"/>
  <c r="AM11" i="238"/>
  <c r="W23" i="238" s="1"/>
  <c r="U22" i="237"/>
  <c r="AK12" i="237"/>
  <c r="U24" i="237" s="1"/>
  <c r="V17" i="237"/>
  <c r="AL36" i="237"/>
  <c r="AM34" i="237"/>
  <c r="AM35" i="237" s="1"/>
  <c r="AN30" i="237"/>
  <c r="AN6" i="237" s="1"/>
  <c r="AM29" i="237"/>
  <c r="W16" i="237"/>
  <c r="AN5" i="237"/>
  <c r="AK11" i="237"/>
  <c r="U23" i="237" s="1"/>
  <c r="AN6" i="236"/>
  <c r="X15" i="236" s="1"/>
  <c r="AO28" i="236"/>
  <c r="W15" i="236"/>
  <c r="AN7" i="236"/>
  <c r="X16" i="236" s="1"/>
  <c r="AO29" i="236"/>
  <c r="AM31" i="236"/>
  <c r="AL32" i="236"/>
  <c r="W19" i="236"/>
  <c r="W18" i="236"/>
  <c r="AM8" i="236"/>
  <c r="Y17" i="236"/>
  <c r="AL31" i="236"/>
  <c r="AL8" i="236"/>
  <c r="W14" i="236"/>
  <c r="AN5" i="236"/>
  <c r="AM27" i="236"/>
  <c r="AM32" i="236"/>
  <c r="AO35" i="192" l="1"/>
  <c r="AN10" i="192"/>
  <c r="AQ34" i="192"/>
  <c r="AR34" i="192" s="1"/>
  <c r="AS34" i="192" s="1"/>
  <c r="AT34" i="192" s="1"/>
  <c r="AU34" i="192" s="1"/>
  <c r="AO9" i="192"/>
  <c r="X14" i="239"/>
  <c r="AN7" i="239"/>
  <c r="AN8" i="239" s="1"/>
  <c r="X20" i="239" s="1"/>
  <c r="AN30" i="239"/>
  <c r="AO6" i="239"/>
  <c r="AO28" i="239"/>
  <c r="AV27" i="239"/>
  <c r="AV28" i="239" s="1"/>
  <c r="W19" i="239"/>
  <c r="AM9" i="239"/>
  <c r="W21" i="239" s="1"/>
  <c r="AM8" i="239"/>
  <c r="W20" i="239" s="1"/>
  <c r="Y13" i="239"/>
  <c r="AP5" i="239"/>
  <c r="AO26" i="239"/>
  <c r="AN29" i="239"/>
  <c r="Y15" i="238"/>
  <c r="AP5" i="238"/>
  <c r="AO28" i="238"/>
  <c r="X21" i="238"/>
  <c r="AN11" i="238"/>
  <c r="X23" i="238" s="1"/>
  <c r="Y17" i="238"/>
  <c r="Y16" i="238"/>
  <c r="AV8" i="238"/>
  <c r="AP33" i="238"/>
  <c r="AO34" i="238"/>
  <c r="AV32" i="238"/>
  <c r="AV7" i="238"/>
  <c r="AO9" i="238"/>
  <c r="AO33" i="238"/>
  <c r="X16" i="237"/>
  <c r="AO5" i="237"/>
  <c r="AN29" i="237"/>
  <c r="W17" i="237"/>
  <c r="AM36" i="237"/>
  <c r="V22" i="237"/>
  <c r="AL12" i="237"/>
  <c r="V24" i="237" s="1"/>
  <c r="AO30" i="237"/>
  <c r="AO6" i="237" s="1"/>
  <c r="AN34" i="237"/>
  <c r="AN35" i="237" s="1"/>
  <c r="AL11" i="237"/>
  <c r="V23" i="237" s="1"/>
  <c r="AO6" i="236"/>
  <c r="AV28" i="236"/>
  <c r="AO7" i="236"/>
  <c r="AV29" i="236"/>
  <c r="AO5" i="236"/>
  <c r="AN27" i="236"/>
  <c r="X14" i="236"/>
  <c r="X18" i="236"/>
  <c r="W20" i="236"/>
  <c r="AM10" i="236"/>
  <c r="W22" i="236" s="1"/>
  <c r="V20" i="236"/>
  <c r="AM9" i="236"/>
  <c r="W21" i="236" s="1"/>
  <c r="AL10" i="236"/>
  <c r="V22" i="236" s="1"/>
  <c r="AL9" i="236"/>
  <c r="V21" i="236" s="1"/>
  <c r="X19" i="236"/>
  <c r="AN30" i="236"/>
  <c r="AO30" i="236"/>
  <c r="AQ35" i="192" l="1"/>
  <c r="AR35" i="192" s="1"/>
  <c r="AS35" i="192" s="1"/>
  <c r="AT35" i="192" s="1"/>
  <c r="AU35" i="192" s="1"/>
  <c r="AO10" i="192"/>
  <c r="AP29" i="239"/>
  <c r="AO30" i="239"/>
  <c r="Z13" i="239"/>
  <c r="AQ5" i="239"/>
  <c r="AP26" i="239"/>
  <c r="AO7" i="239"/>
  <c r="Y14" i="239"/>
  <c r="AV6" i="239"/>
  <c r="AV7" i="239" s="1"/>
  <c r="AO29" i="239"/>
  <c r="X19" i="239"/>
  <c r="AN9" i="239"/>
  <c r="X21" i="239" s="1"/>
  <c r="AP10" i="238"/>
  <c r="Z22" i="238" s="1"/>
  <c r="Y21" i="238"/>
  <c r="AO11" i="238"/>
  <c r="Y23" i="238" s="1"/>
  <c r="AV9" i="238"/>
  <c r="AO10" i="238"/>
  <c r="Y22" i="238" s="1"/>
  <c r="AP28" i="238"/>
  <c r="AQ5" i="238"/>
  <c r="Z15" i="238"/>
  <c r="AV6" i="237"/>
  <c r="X17" i="237"/>
  <c r="W22" i="237"/>
  <c r="AN11" i="237"/>
  <c r="X23" i="237" s="1"/>
  <c r="AM12" i="237"/>
  <c r="W24" i="237" s="1"/>
  <c r="AO35" i="237"/>
  <c r="AN36" i="237"/>
  <c r="AO34" i="237"/>
  <c r="AV30" i="237"/>
  <c r="AV34" i="237" s="1"/>
  <c r="Y16" i="237"/>
  <c r="AP5" i="237"/>
  <c r="AO29" i="237"/>
  <c r="AM11" i="237"/>
  <c r="W23" i="237" s="1"/>
  <c r="Y15" i="236"/>
  <c r="AV6" i="236"/>
  <c r="Y16" i="236"/>
  <c r="AV7" i="236"/>
  <c r="AV30" i="236"/>
  <c r="Y18" i="236"/>
  <c r="Y14" i="236"/>
  <c r="AO27" i="236"/>
  <c r="AP5" i="236"/>
  <c r="AO31" i="236"/>
  <c r="AN32" i="236"/>
  <c r="AN31" i="236"/>
  <c r="AO8" i="236"/>
  <c r="AN8" i="236"/>
  <c r="AP31" i="236"/>
  <c r="AO32" i="236"/>
  <c r="F23" i="222"/>
  <c r="G23" i="222"/>
  <c r="H23" i="222"/>
  <c r="I23" i="222"/>
  <c r="J23" i="222"/>
  <c r="K23" i="222"/>
  <c r="E23" i="222"/>
  <c r="F15" i="222"/>
  <c r="G15" i="222"/>
  <c r="H15" i="222"/>
  <c r="I15" i="222"/>
  <c r="J15" i="222"/>
  <c r="K15" i="222"/>
  <c r="L15" i="222"/>
  <c r="M15" i="222"/>
  <c r="N15" i="222"/>
  <c r="O15" i="222"/>
  <c r="P15" i="222"/>
  <c r="Q15" i="222"/>
  <c r="R15" i="222"/>
  <c r="S15" i="222"/>
  <c r="T15" i="222"/>
  <c r="U15" i="222"/>
  <c r="V15" i="222"/>
  <c r="W15" i="222"/>
  <c r="X15" i="222"/>
  <c r="Y15" i="222"/>
  <c r="Z15" i="222"/>
  <c r="AA15" i="222"/>
  <c r="AB15" i="222"/>
  <c r="AC15" i="222"/>
  <c r="AD15" i="222"/>
  <c r="AE15" i="222"/>
  <c r="AF15" i="222"/>
  <c r="AG15" i="222"/>
  <c r="AH15" i="222"/>
  <c r="AI15" i="222"/>
  <c r="AJ15" i="222"/>
  <c r="AK15" i="222"/>
  <c r="AL15" i="222"/>
  <c r="AM15" i="222"/>
  <c r="AN15" i="222"/>
  <c r="AO15" i="222"/>
  <c r="AP15" i="222"/>
  <c r="AQ15" i="222"/>
  <c r="AR15" i="222"/>
  <c r="AS15" i="222"/>
  <c r="AT15" i="222"/>
  <c r="AU15" i="222"/>
  <c r="E15" i="222"/>
  <c r="B12" i="39"/>
  <c r="B11" i="39"/>
  <c r="B10" i="39"/>
  <c r="B9" i="39"/>
  <c r="B8" i="39"/>
  <c r="B7" i="39"/>
  <c r="B6" i="39"/>
  <c r="B5" i="39"/>
  <c r="B14" i="39"/>
  <c r="E31" i="71"/>
  <c r="AM6" i="50"/>
  <c r="AN6" i="50"/>
  <c r="AO6" i="50"/>
  <c r="AP6" i="50"/>
  <c r="AQ6" i="50"/>
  <c r="AR6" i="50"/>
  <c r="AS6" i="50"/>
  <c r="AT6" i="50"/>
  <c r="AU6" i="50"/>
  <c r="M10" i="50"/>
  <c r="N10" i="50"/>
  <c r="O10" i="50"/>
  <c r="P10" i="50"/>
  <c r="Q10" i="50"/>
  <c r="R10" i="50"/>
  <c r="S10" i="50"/>
  <c r="T10" i="50"/>
  <c r="U10" i="50"/>
  <c r="V10" i="50"/>
  <c r="W10" i="50"/>
  <c r="X10" i="50"/>
  <c r="Y10" i="50"/>
  <c r="Z10" i="50"/>
  <c r="AA10" i="50"/>
  <c r="AB10" i="50"/>
  <c r="AC10" i="50"/>
  <c r="AD10" i="50"/>
  <c r="AE10" i="50"/>
  <c r="AF10" i="50"/>
  <c r="AG10" i="50"/>
  <c r="AH10" i="50"/>
  <c r="AI10" i="50"/>
  <c r="AJ10" i="50"/>
  <c r="AK10" i="50"/>
  <c r="AL10" i="50"/>
  <c r="AM10" i="50"/>
  <c r="AN10" i="50"/>
  <c r="AO10" i="50"/>
  <c r="AP10" i="50"/>
  <c r="AQ10" i="50"/>
  <c r="AR10" i="50"/>
  <c r="AS10" i="50"/>
  <c r="AT10" i="50"/>
  <c r="AU10" i="50"/>
  <c r="M12" i="50"/>
  <c r="N12" i="50"/>
  <c r="O12" i="50"/>
  <c r="P12" i="50"/>
  <c r="Q12" i="50"/>
  <c r="R12" i="50"/>
  <c r="S12" i="50"/>
  <c r="T12" i="50"/>
  <c r="U12" i="50"/>
  <c r="V12" i="50"/>
  <c r="W12" i="50"/>
  <c r="X12" i="50"/>
  <c r="Y12" i="50"/>
  <c r="Z12" i="50"/>
  <c r="AA12" i="50"/>
  <c r="AB12" i="50"/>
  <c r="AC12" i="50"/>
  <c r="AD12" i="50"/>
  <c r="AE12" i="50"/>
  <c r="AF12" i="50"/>
  <c r="AG12" i="50"/>
  <c r="AH12" i="50"/>
  <c r="AI12" i="50"/>
  <c r="AJ12" i="50"/>
  <c r="AK12" i="50"/>
  <c r="AL12" i="50"/>
  <c r="AM12" i="50"/>
  <c r="AN12" i="50"/>
  <c r="AO12" i="50"/>
  <c r="AP12" i="50"/>
  <c r="AQ12" i="50"/>
  <c r="AR12" i="50"/>
  <c r="AS12" i="50"/>
  <c r="AT12" i="50"/>
  <c r="AU12" i="50"/>
  <c r="AB15" i="50"/>
  <c r="AC15" i="50"/>
  <c r="AD15" i="50"/>
  <c r="AE15" i="50"/>
  <c r="AF15" i="50"/>
  <c r="AG15" i="50"/>
  <c r="AH15" i="50"/>
  <c r="AI15" i="50"/>
  <c r="AJ15" i="50"/>
  <c r="AK15" i="50"/>
  <c r="AL15" i="50"/>
  <c r="AM15" i="50"/>
  <c r="AN15" i="50"/>
  <c r="AO15" i="50"/>
  <c r="AP15" i="50"/>
  <c r="AQ15" i="50"/>
  <c r="AR15" i="50"/>
  <c r="AS15" i="50"/>
  <c r="AT15" i="50"/>
  <c r="AU15" i="50"/>
  <c r="M16" i="50"/>
  <c r="N16" i="50"/>
  <c r="O16" i="50"/>
  <c r="P16" i="50"/>
  <c r="Q16" i="50"/>
  <c r="R16" i="50"/>
  <c r="S16" i="50"/>
  <c r="T16" i="50"/>
  <c r="U16" i="50"/>
  <c r="V16" i="50"/>
  <c r="W16" i="50"/>
  <c r="X16" i="50"/>
  <c r="Y16" i="50"/>
  <c r="Z16" i="50"/>
  <c r="AA16" i="50"/>
  <c r="AB16" i="50"/>
  <c r="AC16" i="50"/>
  <c r="AD16" i="50"/>
  <c r="AE16" i="50"/>
  <c r="AF16" i="50"/>
  <c r="AG16" i="50"/>
  <c r="AH16" i="50"/>
  <c r="AI16" i="50"/>
  <c r="AJ16" i="50"/>
  <c r="AK16" i="50"/>
  <c r="AL16" i="50"/>
  <c r="AM16" i="50"/>
  <c r="AN16" i="50"/>
  <c r="AO16" i="50"/>
  <c r="AP16" i="50"/>
  <c r="AQ16" i="50"/>
  <c r="AR16" i="50"/>
  <c r="AS16" i="50"/>
  <c r="AT16" i="50"/>
  <c r="AU16" i="50"/>
  <c r="M17" i="50"/>
  <c r="N17" i="50"/>
  <c r="O17" i="50"/>
  <c r="P17" i="50"/>
  <c r="Q17" i="50"/>
  <c r="R17" i="50"/>
  <c r="S17" i="50"/>
  <c r="T17" i="50"/>
  <c r="U17" i="50"/>
  <c r="V17" i="50"/>
  <c r="W17" i="50"/>
  <c r="X17" i="50"/>
  <c r="Y17" i="50"/>
  <c r="Z17" i="50"/>
  <c r="AA17" i="50"/>
  <c r="AB17" i="50"/>
  <c r="AC17" i="50"/>
  <c r="AD17" i="50"/>
  <c r="AE17" i="50"/>
  <c r="AF17" i="50"/>
  <c r="AG17" i="50"/>
  <c r="AH17" i="50"/>
  <c r="AI17" i="50"/>
  <c r="AJ17" i="50"/>
  <c r="AK17" i="50"/>
  <c r="AL17" i="50"/>
  <c r="AM17" i="50"/>
  <c r="AN17" i="50"/>
  <c r="AO17" i="50"/>
  <c r="AP17" i="50"/>
  <c r="AQ17" i="50"/>
  <c r="AR17" i="50"/>
  <c r="AS17" i="50"/>
  <c r="AT17" i="50"/>
  <c r="AU17" i="50"/>
  <c r="M27" i="50"/>
  <c r="N27" i="50"/>
  <c r="P27" i="50"/>
  <c r="Q27" i="50"/>
  <c r="R27" i="50"/>
  <c r="S27" i="50"/>
  <c r="T27" i="50"/>
  <c r="U27" i="50"/>
  <c r="V27" i="50"/>
  <c r="W27" i="50"/>
  <c r="X27" i="50"/>
  <c r="Y27" i="50"/>
  <c r="Z27" i="50"/>
  <c r="AA27" i="50"/>
  <c r="AB27" i="50"/>
  <c r="AC27" i="50"/>
  <c r="AD27" i="50"/>
  <c r="AE27" i="50"/>
  <c r="AF27" i="50"/>
  <c r="AG27" i="50"/>
  <c r="AH27" i="50"/>
  <c r="AI27" i="50"/>
  <c r="AJ27" i="50"/>
  <c r="AK27" i="50"/>
  <c r="AL27" i="50"/>
  <c r="AM27" i="50"/>
  <c r="AN27" i="50"/>
  <c r="AO27" i="50"/>
  <c r="AP27" i="50"/>
  <c r="AQ27" i="50"/>
  <c r="AR27" i="50"/>
  <c r="AS27" i="50"/>
  <c r="AT27" i="50"/>
  <c r="AU27" i="50"/>
  <c r="M19" i="50"/>
  <c r="N19" i="50"/>
  <c r="O19" i="50"/>
  <c r="P19" i="50"/>
  <c r="Q19" i="50"/>
  <c r="R19" i="50"/>
  <c r="S19" i="50"/>
  <c r="T19" i="50"/>
  <c r="U19" i="50"/>
  <c r="V19" i="50"/>
  <c r="W19" i="50"/>
  <c r="X19" i="50"/>
  <c r="Y19" i="50"/>
  <c r="Z19" i="50"/>
  <c r="AA19" i="50"/>
  <c r="AB19" i="50"/>
  <c r="AC19" i="50"/>
  <c r="AD19" i="50"/>
  <c r="AE19" i="50"/>
  <c r="AF19" i="50"/>
  <c r="AG19" i="50"/>
  <c r="AH19" i="50"/>
  <c r="AI19" i="50"/>
  <c r="AJ19" i="50"/>
  <c r="AK19" i="50"/>
  <c r="AL19" i="50"/>
  <c r="AM19" i="50"/>
  <c r="AN19" i="50"/>
  <c r="AO19" i="50"/>
  <c r="AP19" i="50"/>
  <c r="AQ19" i="50"/>
  <c r="AR19" i="50"/>
  <c r="AS19" i="50"/>
  <c r="AT19" i="50"/>
  <c r="AU19" i="50"/>
  <c r="M20" i="50"/>
  <c r="N20" i="50"/>
  <c r="O20" i="50"/>
  <c r="P20" i="50"/>
  <c r="Q20" i="50"/>
  <c r="R20" i="50"/>
  <c r="S20" i="50"/>
  <c r="T20" i="50"/>
  <c r="U20" i="50"/>
  <c r="V20" i="50"/>
  <c r="W20" i="50"/>
  <c r="X20" i="50"/>
  <c r="Y20" i="50"/>
  <c r="Z20" i="50"/>
  <c r="AA20" i="50"/>
  <c r="AB20" i="50"/>
  <c r="AC20" i="50"/>
  <c r="AD20" i="50"/>
  <c r="AE20" i="50"/>
  <c r="AF20" i="50"/>
  <c r="AG20" i="50"/>
  <c r="AH20" i="50"/>
  <c r="AI20" i="50"/>
  <c r="AJ20" i="50"/>
  <c r="AK20" i="50"/>
  <c r="AL20" i="50"/>
  <c r="AM20" i="50"/>
  <c r="AN20" i="50"/>
  <c r="AO20" i="50"/>
  <c r="AP20" i="50"/>
  <c r="AQ20" i="50"/>
  <c r="AR20" i="50"/>
  <c r="AS20" i="50"/>
  <c r="AT20" i="50"/>
  <c r="AU20" i="50"/>
  <c r="M21" i="50"/>
  <c r="N21" i="50"/>
  <c r="O21" i="50"/>
  <c r="P21" i="50"/>
  <c r="Q21" i="50"/>
  <c r="R21" i="50"/>
  <c r="S21" i="50"/>
  <c r="T21" i="50"/>
  <c r="U21" i="50"/>
  <c r="V21" i="50"/>
  <c r="W21" i="50"/>
  <c r="X21" i="50"/>
  <c r="Y21" i="50"/>
  <c r="Z21" i="50"/>
  <c r="AA21" i="50"/>
  <c r="AB21" i="50"/>
  <c r="AC21" i="50"/>
  <c r="AD21" i="50"/>
  <c r="AE21" i="50"/>
  <c r="AF21" i="50"/>
  <c r="AG21" i="50"/>
  <c r="AH21" i="50"/>
  <c r="AI21" i="50"/>
  <c r="AJ21" i="50"/>
  <c r="AK21" i="50"/>
  <c r="AL21" i="50"/>
  <c r="AM21" i="50"/>
  <c r="AN21" i="50"/>
  <c r="AO21" i="50"/>
  <c r="AP21" i="50"/>
  <c r="AQ21" i="50"/>
  <c r="AR21" i="50"/>
  <c r="AS21" i="50"/>
  <c r="AT21" i="50"/>
  <c r="AU21" i="50"/>
  <c r="M22" i="50"/>
  <c r="N22" i="50"/>
  <c r="O22" i="50"/>
  <c r="P22" i="50"/>
  <c r="Q22" i="50"/>
  <c r="R22" i="50"/>
  <c r="S22" i="50"/>
  <c r="T22" i="50"/>
  <c r="U22" i="50"/>
  <c r="V22" i="50"/>
  <c r="W22" i="50"/>
  <c r="X22" i="50"/>
  <c r="Y22" i="50"/>
  <c r="Z22" i="50"/>
  <c r="AA22" i="50"/>
  <c r="AB22" i="50"/>
  <c r="AC22" i="50"/>
  <c r="AD22" i="50"/>
  <c r="AE22" i="50"/>
  <c r="AF22" i="50"/>
  <c r="AG22" i="50"/>
  <c r="AH22" i="50"/>
  <c r="AI22" i="50"/>
  <c r="AJ22" i="50"/>
  <c r="AK22" i="50"/>
  <c r="AL22" i="50"/>
  <c r="AM22" i="50"/>
  <c r="AN22" i="50"/>
  <c r="AO22" i="50"/>
  <c r="AP22" i="50"/>
  <c r="AQ22" i="50"/>
  <c r="AR22" i="50"/>
  <c r="AS22" i="50"/>
  <c r="AT22" i="50"/>
  <c r="AU22" i="50"/>
  <c r="M23" i="50"/>
  <c r="N23" i="50"/>
  <c r="O23" i="50"/>
  <c r="P23" i="50"/>
  <c r="Q23" i="50"/>
  <c r="R23" i="50"/>
  <c r="S23" i="50"/>
  <c r="T23" i="50"/>
  <c r="U23" i="50"/>
  <c r="V23" i="50"/>
  <c r="W23" i="50"/>
  <c r="X23" i="50"/>
  <c r="Y23" i="50"/>
  <c r="Z23" i="50"/>
  <c r="AA23" i="50"/>
  <c r="AB23" i="50"/>
  <c r="AC23" i="50"/>
  <c r="AD23" i="50"/>
  <c r="AE23" i="50"/>
  <c r="AF23" i="50"/>
  <c r="AG23" i="50"/>
  <c r="AH23" i="50"/>
  <c r="AI23" i="50"/>
  <c r="AJ23" i="50"/>
  <c r="AK23" i="50"/>
  <c r="AL23" i="50"/>
  <c r="AM23" i="50"/>
  <c r="AN23" i="50"/>
  <c r="AO23" i="50"/>
  <c r="AP23" i="50"/>
  <c r="AQ23" i="50"/>
  <c r="AR23" i="50"/>
  <c r="AS23" i="50"/>
  <c r="AT23" i="50"/>
  <c r="AU23" i="50"/>
  <c r="M24" i="50"/>
  <c r="N24" i="50"/>
  <c r="O24" i="50"/>
  <c r="P24" i="50"/>
  <c r="Q24" i="50"/>
  <c r="R24" i="50"/>
  <c r="S24" i="50"/>
  <c r="T24" i="50"/>
  <c r="U24" i="50"/>
  <c r="V24" i="50"/>
  <c r="W24" i="50"/>
  <c r="X24" i="50"/>
  <c r="Y24" i="50"/>
  <c r="Z24" i="50"/>
  <c r="AA24" i="50"/>
  <c r="AB24" i="50"/>
  <c r="AC24" i="50"/>
  <c r="AD24" i="50"/>
  <c r="AE24" i="50"/>
  <c r="AF24" i="50"/>
  <c r="AG24" i="50"/>
  <c r="AH24" i="50"/>
  <c r="AI24" i="50"/>
  <c r="AJ24" i="50"/>
  <c r="AK24" i="50"/>
  <c r="AL24" i="50"/>
  <c r="AM24" i="50"/>
  <c r="AN24" i="50"/>
  <c r="AO24" i="50"/>
  <c r="AP24" i="50"/>
  <c r="AQ24" i="50"/>
  <c r="AR24" i="50"/>
  <c r="AS24" i="50"/>
  <c r="AT24" i="50"/>
  <c r="AU24" i="50"/>
  <c r="M25" i="50"/>
  <c r="N25" i="50"/>
  <c r="O25" i="50"/>
  <c r="P25" i="50"/>
  <c r="Q25" i="50"/>
  <c r="R25" i="50"/>
  <c r="S25" i="50"/>
  <c r="T25" i="50"/>
  <c r="U25" i="50"/>
  <c r="V25" i="50"/>
  <c r="W25" i="50"/>
  <c r="X25" i="50"/>
  <c r="Y25" i="50"/>
  <c r="Z25" i="50"/>
  <c r="AA25" i="50"/>
  <c r="AB25" i="50"/>
  <c r="AC25" i="50"/>
  <c r="AD25" i="50"/>
  <c r="AE25" i="50"/>
  <c r="AF25" i="50"/>
  <c r="AG25" i="50"/>
  <c r="AH25" i="50"/>
  <c r="AI25" i="50"/>
  <c r="AJ25" i="50"/>
  <c r="AK25" i="50"/>
  <c r="AL25" i="50"/>
  <c r="AM25" i="50"/>
  <c r="AN25" i="50"/>
  <c r="AO25" i="50"/>
  <c r="AP25" i="50"/>
  <c r="AQ25" i="50"/>
  <c r="AR25" i="50"/>
  <c r="AS25" i="50"/>
  <c r="AT25" i="50"/>
  <c r="AU25" i="50"/>
  <c r="M26" i="50"/>
  <c r="N26" i="50"/>
  <c r="O26" i="50"/>
  <c r="P26" i="50"/>
  <c r="Q26" i="50"/>
  <c r="R26" i="50"/>
  <c r="S26" i="50"/>
  <c r="T26" i="50"/>
  <c r="U26" i="50"/>
  <c r="V26" i="50"/>
  <c r="W26" i="50"/>
  <c r="X26" i="50"/>
  <c r="Y26" i="50"/>
  <c r="Z26" i="50"/>
  <c r="AA26" i="50"/>
  <c r="AB26" i="50"/>
  <c r="AC26" i="50"/>
  <c r="AD26" i="50"/>
  <c r="AE26" i="50"/>
  <c r="AF26" i="50"/>
  <c r="AG26" i="50"/>
  <c r="AH26" i="50"/>
  <c r="AI26" i="50"/>
  <c r="AJ26" i="50"/>
  <c r="AK26" i="50"/>
  <c r="AL26" i="50"/>
  <c r="AM26" i="50"/>
  <c r="AN26" i="50"/>
  <c r="AO26" i="50"/>
  <c r="AP26" i="50"/>
  <c r="AQ26" i="50"/>
  <c r="AR26" i="50"/>
  <c r="AS26" i="50"/>
  <c r="AT26" i="50"/>
  <c r="AU26" i="50"/>
  <c r="L23" i="50"/>
  <c r="C23" i="50"/>
  <c r="B23" i="50"/>
  <c r="AU11" i="190"/>
  <c r="AU4" i="190"/>
  <c r="AS8" i="212"/>
  <c r="AT8" i="212"/>
  <c r="AU8" i="212"/>
  <c r="AT4" i="146"/>
  <c r="AU4" i="146"/>
  <c r="AT12" i="146"/>
  <c r="AU12" i="146"/>
  <c r="AU13" i="146"/>
  <c r="N12" i="146"/>
  <c r="O12" i="146"/>
  <c r="P13" i="146" s="1"/>
  <c r="P12" i="146"/>
  <c r="Q12" i="146"/>
  <c r="Q13" i="146" s="1"/>
  <c r="R12" i="146"/>
  <c r="S13" i="146" s="1"/>
  <c r="S12" i="146"/>
  <c r="T13" i="146" s="1"/>
  <c r="T12" i="146"/>
  <c r="U12" i="146"/>
  <c r="V13" i="146" s="1"/>
  <c r="V12" i="146"/>
  <c r="W12" i="146"/>
  <c r="X13" i="146" s="1"/>
  <c r="X12" i="146"/>
  <c r="Y12" i="146"/>
  <c r="Z12" i="146"/>
  <c r="AA12" i="146"/>
  <c r="AB12" i="146"/>
  <c r="AC12" i="146"/>
  <c r="AD13" i="146" s="1"/>
  <c r="AD12" i="146"/>
  <c r="AE12" i="146"/>
  <c r="AF13" i="146" s="1"/>
  <c r="AF12" i="146"/>
  <c r="AG12" i="146"/>
  <c r="AH12" i="146"/>
  <c r="AI12" i="146"/>
  <c r="AJ13" i="146" s="1"/>
  <c r="AJ12" i="146"/>
  <c r="AK12" i="146"/>
  <c r="AL13" i="146" s="1"/>
  <c r="AL12" i="146"/>
  <c r="AM12" i="146"/>
  <c r="AN13" i="146" s="1"/>
  <c r="AN12" i="146"/>
  <c r="AO12" i="146"/>
  <c r="AP12" i="146"/>
  <c r="AQ12" i="146"/>
  <c r="AR12" i="146"/>
  <c r="AS12" i="146"/>
  <c r="AT13" i="146" s="1"/>
  <c r="Y13" i="146"/>
  <c r="AG13" i="146"/>
  <c r="AH13" i="146"/>
  <c r="AI13" i="146"/>
  <c r="M5" i="120"/>
  <c r="N5" i="120"/>
  <c r="O5" i="120"/>
  <c r="P5" i="120"/>
  <c r="Q5" i="120"/>
  <c r="R5" i="120"/>
  <c r="S5" i="120"/>
  <c r="T5" i="120"/>
  <c r="U5" i="120"/>
  <c r="V5" i="120"/>
  <c r="W5" i="120"/>
  <c r="X5" i="120"/>
  <c r="Y5" i="120"/>
  <c r="Z5" i="120"/>
  <c r="AA5" i="120"/>
  <c r="AB5" i="120"/>
  <c r="AC5" i="120"/>
  <c r="AD5" i="120"/>
  <c r="AE5" i="120"/>
  <c r="AF5" i="120"/>
  <c r="AG5" i="120"/>
  <c r="AH5" i="120"/>
  <c r="AI5" i="120"/>
  <c r="AJ5" i="120"/>
  <c r="AK5" i="120"/>
  <c r="AL5" i="120"/>
  <c r="AM5" i="120"/>
  <c r="AN5" i="120"/>
  <c r="AO5" i="120"/>
  <c r="AP5" i="120"/>
  <c r="AQ5" i="120"/>
  <c r="AR5" i="120"/>
  <c r="AS5" i="120"/>
  <c r="AT5" i="120"/>
  <c r="AU5" i="120"/>
  <c r="M6" i="120"/>
  <c r="N6" i="120"/>
  <c r="O6" i="120"/>
  <c r="P6" i="120"/>
  <c r="Q6" i="120"/>
  <c r="R6" i="120"/>
  <c r="S6" i="120"/>
  <c r="T6" i="120"/>
  <c r="U6" i="120"/>
  <c r="V6" i="120"/>
  <c r="W6" i="120"/>
  <c r="X6" i="120"/>
  <c r="Y6" i="120"/>
  <c r="Z6" i="120"/>
  <c r="AA6" i="120"/>
  <c r="AB6" i="120"/>
  <c r="AC6" i="120"/>
  <c r="AD6" i="120"/>
  <c r="AE6" i="120"/>
  <c r="AF6" i="120"/>
  <c r="AG6" i="120"/>
  <c r="AH6" i="120"/>
  <c r="AI6" i="120"/>
  <c r="AJ6" i="120"/>
  <c r="AK6" i="120"/>
  <c r="AL6" i="120"/>
  <c r="AM6" i="120"/>
  <c r="AN6" i="120"/>
  <c r="AO6" i="120"/>
  <c r="AP6" i="120"/>
  <c r="AQ6" i="120"/>
  <c r="AR6" i="120"/>
  <c r="AS6" i="120"/>
  <c r="AT6" i="120"/>
  <c r="AU6" i="120"/>
  <c r="M7" i="120"/>
  <c r="N7" i="120"/>
  <c r="O7" i="120"/>
  <c r="P7" i="120"/>
  <c r="Q7" i="120"/>
  <c r="R7" i="120"/>
  <c r="S7" i="120"/>
  <c r="T7" i="120"/>
  <c r="U7" i="120"/>
  <c r="V7" i="120"/>
  <c r="W7" i="120"/>
  <c r="X7" i="120"/>
  <c r="Y7" i="120"/>
  <c r="Z7" i="120"/>
  <c r="AA7" i="120"/>
  <c r="AB7" i="120"/>
  <c r="AC7" i="120"/>
  <c r="AD7" i="120"/>
  <c r="AE7" i="120"/>
  <c r="AF7" i="120"/>
  <c r="AG7" i="120"/>
  <c r="AH7" i="120"/>
  <c r="AI7" i="120"/>
  <c r="AJ7" i="120"/>
  <c r="AK7" i="120"/>
  <c r="AL7" i="120"/>
  <c r="AM7" i="120"/>
  <c r="AN7" i="120"/>
  <c r="AO7" i="120"/>
  <c r="AP7" i="120"/>
  <c r="AQ7" i="120"/>
  <c r="AR7" i="120"/>
  <c r="AS7" i="120"/>
  <c r="AT7" i="120"/>
  <c r="AU7" i="120"/>
  <c r="M8" i="120"/>
  <c r="N8" i="120"/>
  <c r="O8" i="120"/>
  <c r="P8" i="120"/>
  <c r="Q8" i="120"/>
  <c r="R8" i="120"/>
  <c r="S8" i="120"/>
  <c r="T8" i="120"/>
  <c r="U8" i="120"/>
  <c r="V8" i="120"/>
  <c r="W8" i="120"/>
  <c r="X8" i="120"/>
  <c r="Y8" i="120"/>
  <c r="Z8" i="120"/>
  <c r="AA8" i="120"/>
  <c r="AB8" i="120"/>
  <c r="AC8" i="120"/>
  <c r="AD8" i="120"/>
  <c r="AE8" i="120"/>
  <c r="AF8" i="120"/>
  <c r="AG8" i="120"/>
  <c r="AH8" i="120"/>
  <c r="AI8" i="120"/>
  <c r="AJ8" i="120"/>
  <c r="AK8" i="120"/>
  <c r="AL8" i="120"/>
  <c r="AM8" i="120"/>
  <c r="AN8" i="120"/>
  <c r="AO8" i="120"/>
  <c r="AP8" i="120"/>
  <c r="AQ8" i="120"/>
  <c r="AR8" i="120"/>
  <c r="AS8" i="120"/>
  <c r="AT8" i="120"/>
  <c r="L8" i="120"/>
  <c r="D8" i="120"/>
  <c r="C8" i="120"/>
  <c r="B8" i="120"/>
  <c r="AV10" i="233"/>
  <c r="AV9" i="233"/>
  <c r="AV8" i="233"/>
  <c r="AV7" i="233"/>
  <c r="AV6" i="233"/>
  <c r="C15" i="233"/>
  <c r="B18" i="233" s="1"/>
  <c r="AC16" i="233"/>
  <c r="N16" i="233"/>
  <c r="AU15" i="233"/>
  <c r="AT15" i="233"/>
  <c r="AS15" i="233"/>
  <c r="AT16" i="233" s="1"/>
  <c r="AR15" i="233"/>
  <c r="AS16" i="233" s="1"/>
  <c r="AQ15" i="233"/>
  <c r="AR16" i="233" s="1"/>
  <c r="AP15" i="233"/>
  <c r="AQ16" i="233" s="1"/>
  <c r="AO15" i="233"/>
  <c r="AN15" i="233"/>
  <c r="AM15" i="233"/>
  <c r="AN16" i="233" s="1"/>
  <c r="AL15" i="233"/>
  <c r="AK15" i="233"/>
  <c r="AL16" i="233" s="1"/>
  <c r="AJ15" i="233"/>
  <c r="AK16" i="233" s="1"/>
  <c r="AI15" i="233"/>
  <c r="AJ16" i="233" s="1"/>
  <c r="AH15" i="233"/>
  <c r="AG15" i="233"/>
  <c r="AF15" i="233"/>
  <c r="AE15" i="233"/>
  <c r="AF16" i="233" s="1"/>
  <c r="AD15" i="233"/>
  <c r="AC15" i="233"/>
  <c r="AD16" i="233" s="1"/>
  <c r="AB15" i="233"/>
  <c r="AA15" i="233"/>
  <c r="AB16" i="233" s="1"/>
  <c r="Z15" i="233"/>
  <c r="AA16" i="233" s="1"/>
  <c r="Y15" i="233"/>
  <c r="X15" i="233"/>
  <c r="W15" i="233"/>
  <c r="X16" i="233" s="1"/>
  <c r="V15" i="233"/>
  <c r="U15" i="233"/>
  <c r="V16" i="233" s="1"/>
  <c r="T15" i="233"/>
  <c r="U16" i="233" s="1"/>
  <c r="S15" i="233"/>
  <c r="T16" i="233" s="1"/>
  <c r="R15" i="233"/>
  <c r="S16" i="233" s="1"/>
  <c r="Q15" i="233"/>
  <c r="P15" i="233"/>
  <c r="O15" i="233"/>
  <c r="P16" i="233" s="1"/>
  <c r="N15" i="233"/>
  <c r="M15" i="233"/>
  <c r="L15" i="233"/>
  <c r="AV14" i="233"/>
  <c r="AV13" i="233"/>
  <c r="AV12" i="233"/>
  <c r="AV11" i="233"/>
  <c r="AV5" i="233"/>
  <c r="F4" i="233"/>
  <c r="G4" i="233" s="1"/>
  <c r="H4" i="233" s="1"/>
  <c r="I4" i="233" s="1"/>
  <c r="J4" i="233" s="1"/>
  <c r="K4" i="233" s="1"/>
  <c r="L4" i="233" s="1"/>
  <c r="M4" i="233" s="1"/>
  <c r="N4" i="233" s="1"/>
  <c r="O4" i="233" s="1"/>
  <c r="P4" i="233" s="1"/>
  <c r="Q4" i="233" s="1"/>
  <c r="R4" i="233" s="1"/>
  <c r="S4" i="233" s="1"/>
  <c r="T4" i="233" s="1"/>
  <c r="U4" i="233" s="1"/>
  <c r="V4" i="233" s="1"/>
  <c r="W4" i="233" s="1"/>
  <c r="X4" i="233" s="1"/>
  <c r="Y4" i="233" s="1"/>
  <c r="Z4" i="233" s="1"/>
  <c r="AA4" i="233" s="1"/>
  <c r="AB4" i="233" s="1"/>
  <c r="AC4" i="233" s="1"/>
  <c r="AD4" i="233" s="1"/>
  <c r="AE4" i="233" s="1"/>
  <c r="AF4" i="233" s="1"/>
  <c r="AG4" i="233" s="1"/>
  <c r="AH4" i="233" s="1"/>
  <c r="AI4" i="233" s="1"/>
  <c r="AJ4" i="233" s="1"/>
  <c r="AK4" i="233" s="1"/>
  <c r="AL4" i="233" s="1"/>
  <c r="AM4" i="233" s="1"/>
  <c r="AN4" i="233" s="1"/>
  <c r="AO4" i="233" s="1"/>
  <c r="AP4" i="233" s="1"/>
  <c r="AQ4" i="233" s="1"/>
  <c r="AR4" i="233" s="1"/>
  <c r="AS4" i="233" s="1"/>
  <c r="AT4" i="233" s="1"/>
  <c r="AU4" i="233" s="1"/>
  <c r="N12" i="145"/>
  <c r="O12" i="145"/>
  <c r="P12" i="145"/>
  <c r="Q12" i="145"/>
  <c r="R12" i="145"/>
  <c r="S12" i="145"/>
  <c r="T12" i="145"/>
  <c r="U12" i="145"/>
  <c r="V13" i="145" s="1"/>
  <c r="V12" i="145"/>
  <c r="W12" i="145"/>
  <c r="W13" i="145" s="1"/>
  <c r="X12" i="145"/>
  <c r="Y12" i="145"/>
  <c r="Y13" i="145" s="1"/>
  <c r="Z12" i="145"/>
  <c r="Z13" i="145" s="1"/>
  <c r="AA12" i="145"/>
  <c r="AA13" i="145" s="1"/>
  <c r="AB12" i="145"/>
  <c r="AC12" i="145"/>
  <c r="AD12" i="145"/>
  <c r="AE12" i="145"/>
  <c r="AF12" i="145"/>
  <c r="AG12" i="145"/>
  <c r="AH13" i="145" s="1"/>
  <c r="AH12" i="145"/>
  <c r="AI12" i="145"/>
  <c r="AJ12" i="145"/>
  <c r="AK12" i="145"/>
  <c r="AL13" i="145" s="1"/>
  <c r="AL12" i="145"/>
  <c r="AM12" i="145"/>
  <c r="AM13" i="145" s="1"/>
  <c r="AN12" i="145"/>
  <c r="AO12" i="145"/>
  <c r="AP12" i="145"/>
  <c r="AQ12" i="145"/>
  <c r="AR12" i="145"/>
  <c r="AS12" i="145"/>
  <c r="AT12" i="145"/>
  <c r="AU12" i="145"/>
  <c r="O13" i="145"/>
  <c r="P13" i="145"/>
  <c r="Q13" i="145"/>
  <c r="R13" i="145"/>
  <c r="S13" i="145"/>
  <c r="X13" i="145"/>
  <c r="AE13" i="145"/>
  <c r="AF13" i="145"/>
  <c r="AG13" i="145"/>
  <c r="AN13" i="145"/>
  <c r="AO13" i="145"/>
  <c r="AP13" i="145"/>
  <c r="AQ13" i="145"/>
  <c r="AU13" i="145"/>
  <c r="AU4" i="145"/>
  <c r="N15" i="205"/>
  <c r="O15" i="205"/>
  <c r="P15" i="205"/>
  <c r="Q15" i="205"/>
  <c r="Q16" i="205" s="1"/>
  <c r="R15" i="205"/>
  <c r="R16" i="205" s="1"/>
  <c r="S15" i="205"/>
  <c r="S16" i="205" s="1"/>
  <c r="T15" i="205"/>
  <c r="U15" i="205"/>
  <c r="V16" i="205" s="1"/>
  <c r="V15" i="205"/>
  <c r="W15" i="205"/>
  <c r="X15" i="205"/>
  <c r="Y15" i="205"/>
  <c r="Z16" i="205" s="1"/>
  <c r="Z15" i="205"/>
  <c r="AA16" i="205" s="1"/>
  <c r="AA15" i="205"/>
  <c r="AB16" i="205" s="1"/>
  <c r="AB15" i="205"/>
  <c r="AC15" i="205"/>
  <c r="AD16" i="205" s="1"/>
  <c r="AD15" i="205"/>
  <c r="AE15" i="205"/>
  <c r="AF15" i="205"/>
  <c r="AG15" i="205"/>
  <c r="AH15" i="205"/>
  <c r="AI15" i="205"/>
  <c r="AJ15" i="205"/>
  <c r="AK15" i="205"/>
  <c r="AL16" i="205" s="1"/>
  <c r="AL15" i="205"/>
  <c r="AM15" i="205"/>
  <c r="AN15" i="205"/>
  <c r="AO16" i="205" s="1"/>
  <c r="AO15" i="205"/>
  <c r="AP16" i="205" s="1"/>
  <c r="AP15" i="205"/>
  <c r="AQ16" i="205" s="1"/>
  <c r="AQ15" i="205"/>
  <c r="AR16" i="205" s="1"/>
  <c r="AR15" i="205"/>
  <c r="AS15" i="205"/>
  <c r="AT16" i="205" s="1"/>
  <c r="AT15" i="205"/>
  <c r="AU15" i="205"/>
  <c r="Y16" i="205"/>
  <c r="AG16" i="205"/>
  <c r="AH16" i="205"/>
  <c r="AI16" i="205"/>
  <c r="AJ16" i="205"/>
  <c r="AU4" i="205"/>
  <c r="Y19" i="239" l="1"/>
  <c r="AP8" i="239"/>
  <c r="Z20" i="239" s="1"/>
  <c r="AO9" i="239"/>
  <c r="Y21" i="239" s="1"/>
  <c r="AR5" i="239"/>
  <c r="AQ26" i="239"/>
  <c r="AA13" i="239"/>
  <c r="AO8" i="239"/>
  <c r="Y20" i="239" s="1"/>
  <c r="AQ28" i="238"/>
  <c r="AA15" i="238"/>
  <c r="AR5" i="238"/>
  <c r="Y17" i="237"/>
  <c r="AV8" i="237"/>
  <c r="AO11" i="237"/>
  <c r="Y23" i="237" s="1"/>
  <c r="X22" i="237"/>
  <c r="AN12" i="237"/>
  <c r="X24" i="237" s="1"/>
  <c r="Z16" i="237"/>
  <c r="AQ5" i="237"/>
  <c r="AP29" i="237"/>
  <c r="AP35" i="237"/>
  <c r="AO36" i="237"/>
  <c r="Y20" i="236"/>
  <c r="AP9" i="236"/>
  <c r="Z21" i="236" s="1"/>
  <c r="AO10" i="236"/>
  <c r="Y22" i="236" s="1"/>
  <c r="AP27" i="236"/>
  <c r="Z14" i="236"/>
  <c r="AQ5" i="236"/>
  <c r="Y19" i="236"/>
  <c r="AV8" i="236"/>
  <c r="X20" i="236"/>
  <c r="AO9" i="236"/>
  <c r="Y21" i="236" s="1"/>
  <c r="AN10" i="236"/>
  <c r="X22" i="236" s="1"/>
  <c r="AN9" i="236"/>
  <c r="X21" i="236" s="1"/>
  <c r="AV23" i="50"/>
  <c r="AV8" i="120"/>
  <c r="AU9" i="212"/>
  <c r="AT9" i="212"/>
  <c r="AP13" i="146"/>
  <c r="Z13" i="146"/>
  <c r="R13" i="146"/>
  <c r="AO13" i="146"/>
  <c r="AM13" i="146"/>
  <c r="AE13" i="146"/>
  <c r="W13" i="146"/>
  <c r="AS13" i="146"/>
  <c r="AK13" i="146"/>
  <c r="AC13" i="146"/>
  <c r="U13" i="146"/>
  <c r="AR13" i="146"/>
  <c r="AB13" i="146"/>
  <c r="AQ13" i="146"/>
  <c r="AA13" i="146"/>
  <c r="O13" i="146"/>
  <c r="AM16" i="233"/>
  <c r="Q16" i="233"/>
  <c r="AG16" i="233"/>
  <c r="O16" i="233"/>
  <c r="AN17" i="233"/>
  <c r="AE16" i="233"/>
  <c r="Y16" i="233"/>
  <c r="AO16" i="233"/>
  <c r="W16" i="233"/>
  <c r="AU16" i="233"/>
  <c r="AG17" i="233"/>
  <c r="AH16" i="233"/>
  <c r="AO17" i="233"/>
  <c r="AV15" i="233"/>
  <c r="Q17" i="233"/>
  <c r="M16" i="233"/>
  <c r="Y17" i="233"/>
  <c r="D15" i="233"/>
  <c r="R17" i="233"/>
  <c r="Z17" i="233"/>
  <c r="AP17" i="233"/>
  <c r="S17" i="233"/>
  <c r="AQ17" i="233"/>
  <c r="L17" i="233"/>
  <c r="T17" i="233"/>
  <c r="AB17" i="233"/>
  <c r="AJ17" i="233"/>
  <c r="AK17" i="233"/>
  <c r="R16" i="233"/>
  <c r="Z16" i="233"/>
  <c r="AP16" i="233"/>
  <c r="N17" i="233"/>
  <c r="V17" i="233"/>
  <c r="AD17" i="233"/>
  <c r="AT17" i="233"/>
  <c r="AI16" i="233"/>
  <c r="O17" i="233"/>
  <c r="W17" i="233"/>
  <c r="AE17" i="233"/>
  <c r="AM17" i="233"/>
  <c r="AU17" i="233"/>
  <c r="AH17" i="233"/>
  <c r="AA17" i="233"/>
  <c r="AI17" i="233"/>
  <c r="AR17" i="233"/>
  <c r="M17" i="233"/>
  <c r="U17" i="233"/>
  <c r="AC17" i="233"/>
  <c r="AS17" i="233"/>
  <c r="AL17" i="233"/>
  <c r="L16" i="233"/>
  <c r="P17" i="233"/>
  <c r="X17" i="233"/>
  <c r="AF17" i="233"/>
  <c r="AK13" i="145"/>
  <c r="U13" i="145"/>
  <c r="AR13" i="145"/>
  <c r="T13" i="145"/>
  <c r="AJ13" i="145"/>
  <c r="AS13" i="145"/>
  <c r="AC13" i="145"/>
  <c r="AB13" i="145"/>
  <c r="AI13" i="145"/>
  <c r="AT13" i="145"/>
  <c r="AD13" i="145"/>
  <c r="U16" i="205"/>
  <c r="AS16" i="205"/>
  <c r="T16" i="205"/>
  <c r="AC16" i="205"/>
  <c r="AN16" i="205"/>
  <c r="AF16" i="205"/>
  <c r="X16" i="205"/>
  <c r="P16" i="205"/>
  <c r="AK16" i="205"/>
  <c r="AU16" i="205"/>
  <c r="AM16" i="205"/>
  <c r="AE16" i="205"/>
  <c r="W16" i="205"/>
  <c r="O16" i="205"/>
  <c r="AR26" i="239" l="1"/>
  <c r="AS5" i="239"/>
  <c r="AR28" i="238"/>
  <c r="AS5" i="238"/>
  <c r="AA16" i="237"/>
  <c r="AR5" i="237"/>
  <c r="AQ29" i="237"/>
  <c r="Y22" i="237"/>
  <c r="AP11" i="237"/>
  <c r="Z23" i="237" s="1"/>
  <c r="AO12" i="237"/>
  <c r="Y24" i="237" s="1"/>
  <c r="AA14" i="236"/>
  <c r="AQ27" i="236"/>
  <c r="AR5" i="236"/>
  <c r="AR15" i="138"/>
  <c r="AS15" i="138"/>
  <c r="AT15" i="138"/>
  <c r="AU15" i="138"/>
  <c r="AT16" i="138"/>
  <c r="AU16" i="138"/>
  <c r="AU4" i="138"/>
  <c r="L12" i="50"/>
  <c r="D12" i="50"/>
  <c r="C12" i="50"/>
  <c r="B12" i="50"/>
  <c r="AU4" i="102"/>
  <c r="AS26" i="239" l="1"/>
  <c r="AT5" i="239"/>
  <c r="AS28" i="238"/>
  <c r="AT5" i="238"/>
  <c r="AR29" i="237"/>
  <c r="AS5" i="237"/>
  <c r="AR27" i="236"/>
  <c r="AS5" i="236"/>
  <c r="AS16" i="138"/>
  <c r="AV12" i="50"/>
  <c r="AT26" i="239" l="1"/>
  <c r="AU5" i="239"/>
  <c r="AU26" i="239" s="1"/>
  <c r="AT28" i="238"/>
  <c r="AU5" i="238"/>
  <c r="AU28" i="238" s="1"/>
  <c r="AS29" i="237"/>
  <c r="AT5" i="237"/>
  <c r="AT5" i="236"/>
  <c r="AS27" i="236"/>
  <c r="AS11" i="121"/>
  <c r="AT11" i="121"/>
  <c r="AU11" i="121"/>
  <c r="AU12" i="121"/>
  <c r="AS10" i="217"/>
  <c r="AT10" i="217"/>
  <c r="AU10" i="217"/>
  <c r="AU11" i="217"/>
  <c r="AS4" i="217"/>
  <c r="AT4" i="217"/>
  <c r="AU4" i="217" s="1"/>
  <c r="AV7" i="129"/>
  <c r="D7" i="129"/>
  <c r="AV6" i="129"/>
  <c r="D6" i="129"/>
  <c r="C12" i="129"/>
  <c r="AP12" i="129"/>
  <c r="AP18" i="50" s="1"/>
  <c r="AQ12" i="129"/>
  <c r="AQ18" i="50" s="1"/>
  <c r="AR12" i="129"/>
  <c r="AR18" i="50" s="1"/>
  <c r="AS12" i="129"/>
  <c r="AS18" i="50" s="1"/>
  <c r="AT12" i="129"/>
  <c r="AT18" i="50" s="1"/>
  <c r="AU12" i="129"/>
  <c r="AU18" i="50" s="1"/>
  <c r="AT29" i="237" l="1"/>
  <c r="AU5" i="237"/>
  <c r="AU29" i="237" s="1"/>
  <c r="AT27" i="236"/>
  <c r="AU5" i="236"/>
  <c r="AU27" i="236" s="1"/>
  <c r="AT12" i="121"/>
  <c r="AT11" i="217"/>
  <c r="AR13" i="129"/>
  <c r="AS13" i="129"/>
  <c r="AU13" i="129"/>
  <c r="AT13" i="129"/>
  <c r="AQ13" i="129"/>
  <c r="T5" i="130" l="1"/>
  <c r="AB5" i="130"/>
  <c r="AC5" i="130"/>
  <c r="AD5" i="130"/>
  <c r="AE5" i="130"/>
  <c r="AF5" i="130"/>
  <c r="AG5" i="130"/>
  <c r="AH5" i="130"/>
  <c r="AI5" i="130"/>
  <c r="AJ5" i="130"/>
  <c r="AK5" i="130"/>
  <c r="AL5" i="130"/>
  <c r="AM5" i="130"/>
  <c r="AN5" i="130"/>
  <c r="AO5" i="130"/>
  <c r="AP5" i="130"/>
  <c r="AQ5" i="130"/>
  <c r="AR5" i="130"/>
  <c r="AR8" i="130" s="1"/>
  <c r="AS5" i="130"/>
  <c r="AS8" i="130" s="1"/>
  <c r="AT5" i="130"/>
  <c r="AT8" i="130" s="1"/>
  <c r="AU5" i="130"/>
  <c r="M6" i="130"/>
  <c r="N6" i="130"/>
  <c r="O6" i="130"/>
  <c r="P6" i="130"/>
  <c r="Q6" i="130"/>
  <c r="R6" i="130"/>
  <c r="S6" i="130"/>
  <c r="T6" i="130"/>
  <c r="U6" i="130"/>
  <c r="V6" i="130"/>
  <c r="W6" i="130"/>
  <c r="X6" i="130"/>
  <c r="Y6" i="130"/>
  <c r="Z6" i="130"/>
  <c r="AA6" i="130"/>
  <c r="AB6" i="130"/>
  <c r="AC6" i="130"/>
  <c r="AD6" i="130"/>
  <c r="AE6" i="130"/>
  <c r="AF6" i="130"/>
  <c r="AG6" i="130"/>
  <c r="AH6" i="130"/>
  <c r="AI6" i="130"/>
  <c r="AJ6" i="130"/>
  <c r="AK6" i="130"/>
  <c r="AL6" i="130"/>
  <c r="AM6" i="130"/>
  <c r="AN6" i="130"/>
  <c r="AO6" i="130"/>
  <c r="AP6" i="130"/>
  <c r="AQ6" i="130"/>
  <c r="AR6" i="130"/>
  <c r="AS6" i="130"/>
  <c r="AT6" i="130"/>
  <c r="AU6" i="130"/>
  <c r="M7" i="130"/>
  <c r="N7" i="130"/>
  <c r="O7" i="130"/>
  <c r="P7" i="130"/>
  <c r="Q7" i="130"/>
  <c r="R7" i="130"/>
  <c r="S7" i="130"/>
  <c r="T7" i="130"/>
  <c r="U7" i="130"/>
  <c r="V7" i="130"/>
  <c r="W7" i="130"/>
  <c r="X7" i="130"/>
  <c r="Y7" i="130"/>
  <c r="Z7" i="130"/>
  <c r="AA7" i="130"/>
  <c r="AB7" i="130"/>
  <c r="AC7" i="130"/>
  <c r="AD7" i="130"/>
  <c r="AE7" i="130"/>
  <c r="AF7" i="130"/>
  <c r="AG7" i="130"/>
  <c r="AH7" i="130"/>
  <c r="AI7" i="130"/>
  <c r="AJ7" i="130"/>
  <c r="AK7" i="130"/>
  <c r="AL7" i="130"/>
  <c r="AM7" i="130"/>
  <c r="AN7" i="130"/>
  <c r="AO7" i="130"/>
  <c r="AP7" i="130"/>
  <c r="AQ7" i="130"/>
  <c r="AR7" i="130"/>
  <c r="AS7" i="130"/>
  <c r="AT7" i="130"/>
  <c r="AU7" i="130"/>
  <c r="AU8" i="130" s="1"/>
  <c r="AQ8" i="130"/>
  <c r="AR4" i="130"/>
  <c r="AS4" i="130" s="1"/>
  <c r="AT4" i="130" s="1"/>
  <c r="AU4" i="130" s="1"/>
  <c r="AM17" i="143"/>
  <c r="AN17" i="143"/>
  <c r="AO18" i="143" s="1"/>
  <c r="AO17" i="143"/>
  <c r="AP17" i="143"/>
  <c r="AP18" i="143" s="1"/>
  <c r="AQ17" i="143"/>
  <c r="AR17" i="143"/>
  <c r="AS17" i="143"/>
  <c r="AT17" i="143"/>
  <c r="AU18" i="143" s="1"/>
  <c r="AU17" i="143"/>
  <c r="AR15" i="144"/>
  <c r="AS15" i="144"/>
  <c r="AT15" i="144"/>
  <c r="AU15" i="144"/>
  <c r="AU16" i="144"/>
  <c r="AS4" i="144"/>
  <c r="AT4" i="144"/>
  <c r="AU4" i="144" s="1"/>
  <c r="AV13" i="142"/>
  <c r="D13" i="142"/>
  <c r="AV12" i="142"/>
  <c r="D12" i="142"/>
  <c r="AV11" i="142"/>
  <c r="D11" i="142"/>
  <c r="AV10" i="142"/>
  <c r="D10" i="142"/>
  <c r="AV9" i="142"/>
  <c r="D9" i="142"/>
  <c r="AV8" i="142"/>
  <c r="D8" i="142"/>
  <c r="AV7" i="142"/>
  <c r="D7" i="142"/>
  <c r="AV6" i="142"/>
  <c r="D6" i="142"/>
  <c r="C27" i="142"/>
  <c r="N27" i="142"/>
  <c r="N15" i="50" s="1"/>
  <c r="G15" i="71" s="1"/>
  <c r="O27" i="142"/>
  <c r="O15" i="50" s="1"/>
  <c r="H15" i="71" s="1"/>
  <c r="P27" i="142"/>
  <c r="P15" i="50" s="1"/>
  <c r="Q27" i="142"/>
  <c r="Q15" i="50" s="1"/>
  <c r="J15" i="71" s="1"/>
  <c r="R27" i="142"/>
  <c r="R15" i="50" s="1"/>
  <c r="S27" i="142"/>
  <c r="S15" i="50" s="1"/>
  <c r="T27" i="142"/>
  <c r="T15" i="50" s="1"/>
  <c r="U27" i="142"/>
  <c r="V27" i="142"/>
  <c r="V15" i="50" s="1"/>
  <c r="W27" i="142"/>
  <c r="W15" i="50" s="1"/>
  <c r="X27" i="142"/>
  <c r="Y27" i="142"/>
  <c r="Z27" i="142"/>
  <c r="Z15" i="50" s="1"/>
  <c r="AA27" i="142"/>
  <c r="AA15" i="50" s="1"/>
  <c r="AB27" i="142"/>
  <c r="AC27" i="142"/>
  <c r="AD28" i="142" s="1"/>
  <c r="AD27" i="142"/>
  <c r="AE27" i="142"/>
  <c r="AF27" i="142"/>
  <c r="AG27" i="142"/>
  <c r="AH27" i="142"/>
  <c r="AI27" i="142"/>
  <c r="AJ27" i="142"/>
  <c r="AK27" i="142"/>
  <c r="AL28" i="142" s="1"/>
  <c r="AL27" i="142"/>
  <c r="AM27" i="142"/>
  <c r="AN27" i="142"/>
  <c r="AN28" i="142" s="1"/>
  <c r="AO27" i="142"/>
  <c r="AO28" i="142" s="1"/>
  <c r="AP27" i="142"/>
  <c r="AP28" i="142" s="1"/>
  <c r="AQ27" i="142"/>
  <c r="AQ28" i="142" s="1"/>
  <c r="AR27" i="142"/>
  <c r="AS27" i="142"/>
  <c r="AT28" i="142" s="1"/>
  <c r="AT27" i="142"/>
  <c r="AU27" i="142"/>
  <c r="O28" i="142"/>
  <c r="P28" i="142"/>
  <c r="R28" i="142"/>
  <c r="AE28" i="142"/>
  <c r="AF28" i="142"/>
  <c r="X28" i="142" l="1"/>
  <c r="X15" i="50"/>
  <c r="AA5" i="130"/>
  <c r="S5" i="130"/>
  <c r="Z5" i="130"/>
  <c r="R5" i="130"/>
  <c r="Y28" i="142"/>
  <c r="Y15" i="50"/>
  <c r="Y5" i="130"/>
  <c r="Q5" i="130"/>
  <c r="V28" i="142"/>
  <c r="U15" i="50"/>
  <c r="X5" i="130"/>
  <c r="P5" i="130"/>
  <c r="W5" i="130"/>
  <c r="O5" i="130"/>
  <c r="V5" i="130"/>
  <c r="N5" i="130"/>
  <c r="Q28" i="142"/>
  <c r="U5" i="130"/>
  <c r="AU9" i="130"/>
  <c r="AT9" i="130"/>
  <c r="AS9" i="130"/>
  <c r="AR9" i="130"/>
  <c r="AT18" i="143"/>
  <c r="AS18" i="143"/>
  <c r="AR18" i="143"/>
  <c r="AQ18" i="143"/>
  <c r="AN18" i="143"/>
  <c r="AS16" i="144"/>
  <c r="AT16" i="144"/>
  <c r="AU28" i="142"/>
  <c r="AM28" i="142"/>
  <c r="AH28" i="142"/>
  <c r="W28" i="142"/>
  <c r="AG28" i="142"/>
  <c r="AR28" i="142"/>
  <c r="AJ28" i="142"/>
  <c r="AB28" i="142"/>
  <c r="T28" i="142"/>
  <c r="AA28" i="142"/>
  <c r="Z28" i="142"/>
  <c r="AI28" i="142"/>
  <c r="S28" i="142"/>
  <c r="AS28" i="142"/>
  <c r="AK28" i="142"/>
  <c r="AC28" i="142"/>
  <c r="U28" i="142"/>
  <c r="AR4" i="177" l="1"/>
  <c r="AS4" i="177"/>
  <c r="AT4" i="177" s="1"/>
  <c r="AU4" i="177" s="1"/>
  <c r="M8" i="75"/>
  <c r="N8" i="75"/>
  <c r="O8" i="75"/>
  <c r="P8" i="75"/>
  <c r="Q8" i="75"/>
  <c r="R8" i="75"/>
  <c r="S8" i="75"/>
  <c r="T8" i="75"/>
  <c r="U8" i="75"/>
  <c r="V8" i="75"/>
  <c r="W8" i="75"/>
  <c r="X8" i="75"/>
  <c r="Y8" i="75"/>
  <c r="Z8" i="75"/>
  <c r="AA8" i="75"/>
  <c r="AB8" i="75"/>
  <c r="L23" i="75" s="1"/>
  <c r="AC8" i="75"/>
  <c r="M23" i="75" s="1"/>
  <c r="AD8" i="75"/>
  <c r="N23" i="75" s="1"/>
  <c r="AE8" i="75"/>
  <c r="O23" i="75" s="1"/>
  <c r="AF8" i="75"/>
  <c r="P23" i="75" s="1"/>
  <c r="AG8" i="75"/>
  <c r="Q23" i="75" s="1"/>
  <c r="AH8" i="75"/>
  <c r="R23" i="75" s="1"/>
  <c r="AI8" i="75"/>
  <c r="S23" i="75" s="1"/>
  <c r="AJ8" i="75"/>
  <c r="T23" i="75" s="1"/>
  <c r="AK8" i="75"/>
  <c r="U23" i="75" s="1"/>
  <c r="AL8" i="75"/>
  <c r="V23" i="75" s="1"/>
  <c r="AM8" i="75"/>
  <c r="W23" i="75" s="1"/>
  <c r="AN8" i="75"/>
  <c r="X23" i="75" s="1"/>
  <c r="AO8" i="75"/>
  <c r="Y23" i="75" s="1"/>
  <c r="AP8" i="75"/>
  <c r="Z23" i="75" s="1"/>
  <c r="AQ8" i="75"/>
  <c r="AA23" i="75" s="1"/>
  <c r="AR8" i="75"/>
  <c r="AS8" i="75"/>
  <c r="AT8" i="75"/>
  <c r="AU8" i="75"/>
  <c r="M10" i="75"/>
  <c r="N10" i="75"/>
  <c r="O10" i="75"/>
  <c r="P10" i="75"/>
  <c r="Q10" i="75"/>
  <c r="R10" i="75"/>
  <c r="S10" i="75"/>
  <c r="T10" i="75"/>
  <c r="U10" i="75"/>
  <c r="V10" i="75"/>
  <c r="W10" i="75"/>
  <c r="X10" i="75"/>
  <c r="Y10" i="75"/>
  <c r="Z10" i="75"/>
  <c r="AA10" i="75"/>
  <c r="AB10" i="75"/>
  <c r="L25" i="75" s="1"/>
  <c r="AC10" i="75"/>
  <c r="M25" i="75" s="1"/>
  <c r="AD10" i="75"/>
  <c r="N25" i="75" s="1"/>
  <c r="AE10" i="75"/>
  <c r="O25" i="75" s="1"/>
  <c r="AF10" i="75"/>
  <c r="P25" i="75" s="1"/>
  <c r="AG10" i="75"/>
  <c r="Q25" i="75" s="1"/>
  <c r="AH10" i="75"/>
  <c r="R25" i="75" s="1"/>
  <c r="AI10" i="75"/>
  <c r="S25" i="75" s="1"/>
  <c r="AJ10" i="75"/>
  <c r="T25" i="75" s="1"/>
  <c r="AK10" i="75"/>
  <c r="U25" i="75" s="1"/>
  <c r="AL10" i="75"/>
  <c r="V25" i="75" s="1"/>
  <c r="AM10" i="75"/>
  <c r="W25" i="75" s="1"/>
  <c r="AN10" i="75"/>
  <c r="X25" i="75" s="1"/>
  <c r="AO10" i="75"/>
  <c r="Y25" i="75" s="1"/>
  <c r="AP10" i="75"/>
  <c r="Z25" i="75" s="1"/>
  <c r="AQ10" i="75"/>
  <c r="AA25" i="75" s="1"/>
  <c r="AR10" i="75"/>
  <c r="AS10" i="75"/>
  <c r="AT10" i="75"/>
  <c r="AU10" i="75"/>
  <c r="L10" i="75"/>
  <c r="D10" i="75"/>
  <c r="D25" i="75" s="1"/>
  <c r="C10" i="75"/>
  <c r="C25" i="75" s="1"/>
  <c r="B10" i="75"/>
  <c r="B25" i="75" s="1"/>
  <c r="AV10" i="75" l="1"/>
  <c r="AM14" i="232" l="1"/>
  <c r="AE14" i="232"/>
  <c r="W14" i="232"/>
  <c r="AM13" i="232"/>
  <c r="AL13" i="232"/>
  <c r="AE13" i="232"/>
  <c r="AD13" i="232"/>
  <c r="AC13" i="232"/>
  <c r="AB13" i="232"/>
  <c r="AA13" i="232"/>
  <c r="W13" i="232"/>
  <c r="O13" i="232"/>
  <c r="N13" i="232"/>
  <c r="M13" i="232"/>
  <c r="AU12" i="232"/>
  <c r="AT12" i="232"/>
  <c r="AU13" i="232" s="1"/>
  <c r="AS12" i="232"/>
  <c r="AT13" i="232" s="1"/>
  <c r="AR12" i="232"/>
  <c r="AS13" i="232" s="1"/>
  <c r="AQ12" i="232"/>
  <c r="AR13" i="232" s="1"/>
  <c r="AP12" i="232"/>
  <c r="AP14" i="232" s="1"/>
  <c r="AO12" i="232"/>
  <c r="AP13" i="232" s="1"/>
  <c r="AN12" i="232"/>
  <c r="AM12" i="232"/>
  <c r="AL12" i="232"/>
  <c r="AK12" i="232"/>
  <c r="AJ12" i="232"/>
  <c r="AK13" i="232" s="1"/>
  <c r="AI12" i="232"/>
  <c r="AJ13" i="232" s="1"/>
  <c r="AH12" i="232"/>
  <c r="AH14" i="232" s="1"/>
  <c r="AG12" i="232"/>
  <c r="AH13" i="232" s="1"/>
  <c r="AF12" i="232"/>
  <c r="AE12" i="232"/>
  <c r="AD12" i="232"/>
  <c r="AC12" i="232"/>
  <c r="AB12" i="232"/>
  <c r="AA12" i="232"/>
  <c r="Z12" i="232"/>
  <c r="Z14" i="232" s="1"/>
  <c r="Y12" i="232"/>
  <c r="Z13" i="232" s="1"/>
  <c r="X12" i="232"/>
  <c r="W12" i="232"/>
  <c r="V12" i="232"/>
  <c r="U12" i="232"/>
  <c r="V13" i="232" s="1"/>
  <c r="T12" i="232"/>
  <c r="U13" i="232" s="1"/>
  <c r="S12" i="232"/>
  <c r="T13" i="232" s="1"/>
  <c r="R12" i="232"/>
  <c r="R14" i="232" s="1"/>
  <c r="Q12" i="232"/>
  <c r="R13" i="232" s="1"/>
  <c r="P12" i="232"/>
  <c r="O12" i="232"/>
  <c r="N12" i="232"/>
  <c r="M12" i="232"/>
  <c r="L12" i="232"/>
  <c r="AT14" i="232" s="1"/>
  <c r="C12" i="232"/>
  <c r="D12" i="232" s="1"/>
  <c r="AV11" i="232"/>
  <c r="AV10" i="232"/>
  <c r="AV12" i="232" s="1"/>
  <c r="AV9" i="232"/>
  <c r="AV8" i="232"/>
  <c r="AV7" i="232"/>
  <c r="AV6" i="232"/>
  <c r="AV5" i="232"/>
  <c r="F4" i="232"/>
  <c r="G4" i="232" s="1"/>
  <c r="H4" i="232" s="1"/>
  <c r="I4" i="232" s="1"/>
  <c r="J4" i="232" s="1"/>
  <c r="K4" i="232" s="1"/>
  <c r="L4" i="232" s="1"/>
  <c r="M4" i="232" s="1"/>
  <c r="N4" i="232" s="1"/>
  <c r="O4" i="232" s="1"/>
  <c r="P4" i="232" s="1"/>
  <c r="Q4" i="232" s="1"/>
  <c r="R4" i="232" s="1"/>
  <c r="S4" i="232" s="1"/>
  <c r="T4" i="232" s="1"/>
  <c r="U4" i="232" s="1"/>
  <c r="V4" i="232" s="1"/>
  <c r="W4" i="232" s="1"/>
  <c r="X4" i="232" s="1"/>
  <c r="Y4" i="232" s="1"/>
  <c r="Z4" i="232" s="1"/>
  <c r="AA4" i="232" s="1"/>
  <c r="AB4" i="232" s="1"/>
  <c r="AC4" i="232" s="1"/>
  <c r="AD4" i="232" s="1"/>
  <c r="AE4" i="232" s="1"/>
  <c r="AF4" i="232" s="1"/>
  <c r="AG4" i="232" s="1"/>
  <c r="AH4" i="232" s="1"/>
  <c r="AI4" i="232" s="1"/>
  <c r="AJ4" i="232" s="1"/>
  <c r="AK4" i="232" s="1"/>
  <c r="AL4" i="232" s="1"/>
  <c r="AM4" i="232" s="1"/>
  <c r="AN4" i="232" s="1"/>
  <c r="AO4" i="232" s="1"/>
  <c r="AP4" i="232" s="1"/>
  <c r="AQ4" i="232" s="1"/>
  <c r="AR4" i="232" s="1"/>
  <c r="AS4" i="232" s="1"/>
  <c r="AT4" i="232" s="1"/>
  <c r="AU4" i="232" s="1"/>
  <c r="AQ13" i="232" l="1"/>
  <c r="S13" i="232"/>
  <c r="AU14" i="232"/>
  <c r="AI13" i="232"/>
  <c r="Q13" i="232"/>
  <c r="Y13" i="232"/>
  <c r="AG13" i="232"/>
  <c r="AO13" i="232"/>
  <c r="L13" i="232"/>
  <c r="O14" i="232"/>
  <c r="B15" i="232"/>
  <c r="P14" i="232"/>
  <c r="X14" i="232"/>
  <c r="AF14" i="232"/>
  <c r="AN14" i="232"/>
  <c r="Q14" i="232"/>
  <c r="Y14" i="232"/>
  <c r="AG14" i="232"/>
  <c r="AO14" i="232"/>
  <c r="S14" i="232"/>
  <c r="AA14" i="232"/>
  <c r="AI14" i="232"/>
  <c r="AQ14" i="232"/>
  <c r="P13" i="232"/>
  <c r="X13" i="232"/>
  <c r="AF13" i="232"/>
  <c r="AN13" i="232"/>
  <c r="L14" i="232"/>
  <c r="T14" i="232"/>
  <c r="AB14" i="232"/>
  <c r="AJ14" i="232"/>
  <c r="AR14" i="232"/>
  <c r="M14" i="232"/>
  <c r="U14" i="232"/>
  <c r="AC14" i="232"/>
  <c r="AK14" i="232"/>
  <c r="AS14" i="232"/>
  <c r="N14" i="232"/>
  <c r="V14" i="232"/>
  <c r="AD14" i="232"/>
  <c r="AL14" i="232"/>
  <c r="AR12" i="173"/>
  <c r="AS12" i="173"/>
  <c r="AT12" i="173"/>
  <c r="AU12" i="173"/>
  <c r="F4" i="173"/>
  <c r="G4" i="173" s="1"/>
  <c r="H4" i="173" s="1"/>
  <c r="I4" i="173" s="1"/>
  <c r="J4" i="173" s="1"/>
  <c r="K4" i="173" s="1"/>
  <c r="L4" i="173" s="1"/>
  <c r="M4" i="173" s="1"/>
  <c r="N4" i="173" s="1"/>
  <c r="O4" i="173" s="1"/>
  <c r="P4" i="173" s="1"/>
  <c r="Q4" i="173" s="1"/>
  <c r="R4" i="173" s="1"/>
  <c r="S4" i="173" s="1"/>
  <c r="T4" i="173" s="1"/>
  <c r="U4" i="173" s="1"/>
  <c r="V4" i="173" s="1"/>
  <c r="W4" i="173" s="1"/>
  <c r="X4" i="173" s="1"/>
  <c r="Y4" i="173" s="1"/>
  <c r="Z4" i="173" s="1"/>
  <c r="AA4" i="173" s="1"/>
  <c r="AB4" i="173" s="1"/>
  <c r="AC4" i="173" s="1"/>
  <c r="AD4" i="173" s="1"/>
  <c r="AE4" i="173" s="1"/>
  <c r="AF4" i="173" s="1"/>
  <c r="AG4" i="173" s="1"/>
  <c r="AH4" i="173" s="1"/>
  <c r="AI4" i="173" s="1"/>
  <c r="AJ4" i="173" s="1"/>
  <c r="AK4" i="173" s="1"/>
  <c r="AL4" i="173" s="1"/>
  <c r="AM4" i="173" s="1"/>
  <c r="AN4" i="173" s="1"/>
  <c r="AO4" i="173" s="1"/>
  <c r="AP4" i="173" s="1"/>
  <c r="AQ4" i="173" s="1"/>
  <c r="AR4" i="173" s="1"/>
  <c r="AS4" i="173" s="1"/>
  <c r="AT4" i="173" s="1"/>
  <c r="AU4" i="173" s="1"/>
  <c r="AT11" i="50" l="1"/>
  <c r="AT9" i="75"/>
  <c r="AU11" i="50"/>
  <c r="AU9" i="75"/>
  <c r="AR11" i="50"/>
  <c r="AR9" i="75"/>
  <c r="AT13" i="173"/>
  <c r="AS11" i="50"/>
  <c r="AS9" i="75"/>
  <c r="AU13" i="173"/>
  <c r="AS13" i="173"/>
  <c r="AU4" i="122" l="1"/>
  <c r="AQ6" i="122"/>
  <c r="AR6" i="122"/>
  <c r="AS6" i="122"/>
  <c r="AT7" i="122" s="1"/>
  <c r="AT6" i="122"/>
  <c r="AU7" i="122" s="1"/>
  <c r="AU6" i="122"/>
  <c r="D13" i="216"/>
  <c r="C25" i="216"/>
  <c r="AQ25" i="216"/>
  <c r="AR25" i="216"/>
  <c r="AS25" i="216"/>
  <c r="AT25" i="216"/>
  <c r="AU25" i="216"/>
  <c r="AU13" i="50" l="1"/>
  <c r="AU11" i="75"/>
  <c r="AS13" i="50"/>
  <c r="AS11" i="75"/>
  <c r="AT13" i="50"/>
  <c r="AT11" i="75"/>
  <c r="AR13" i="50"/>
  <c r="AR11" i="75"/>
  <c r="AQ13" i="50"/>
  <c r="AQ11" i="75"/>
  <c r="AA26" i="75" s="1"/>
  <c r="AS7" i="122"/>
  <c r="AR7" i="122"/>
  <c r="AS26" i="216"/>
  <c r="AR26" i="216"/>
  <c r="AU26" i="216"/>
  <c r="AT26" i="216"/>
  <c r="AV9" i="174" l="1"/>
  <c r="AV8" i="174"/>
  <c r="AV7" i="174"/>
  <c r="C23" i="174"/>
  <c r="N23" i="174" l="1"/>
  <c r="O23" i="174"/>
  <c r="P24" i="174" s="1"/>
  <c r="P23" i="174"/>
  <c r="Q23" i="174"/>
  <c r="R23" i="174"/>
  <c r="S23" i="174"/>
  <c r="T23" i="174"/>
  <c r="U23" i="174"/>
  <c r="V23" i="174"/>
  <c r="W23" i="174"/>
  <c r="X23" i="174"/>
  <c r="Y23" i="174"/>
  <c r="Z23" i="174"/>
  <c r="AA23" i="174"/>
  <c r="AB23" i="174"/>
  <c r="AC23" i="174"/>
  <c r="AD23" i="174"/>
  <c r="AE23" i="174"/>
  <c r="AF23" i="174"/>
  <c r="AG23" i="174"/>
  <c r="AH23" i="174"/>
  <c r="AI23" i="174"/>
  <c r="AI24" i="174" s="1"/>
  <c r="AJ23" i="174"/>
  <c r="AJ24" i="174" s="1"/>
  <c r="AK23" i="174"/>
  <c r="AL23" i="174"/>
  <c r="AM23" i="174"/>
  <c r="AN23" i="174"/>
  <c r="AO23" i="174"/>
  <c r="AP23" i="174"/>
  <c r="AQ23" i="174"/>
  <c r="AR23" i="174"/>
  <c r="AS23" i="174"/>
  <c r="AT23" i="174"/>
  <c r="AU23" i="174"/>
  <c r="Q24" i="174"/>
  <c r="AT28" i="134"/>
  <c r="AU28" i="134"/>
  <c r="AC9" i="50" l="1"/>
  <c r="AC7" i="75"/>
  <c r="M22" i="75" s="1"/>
  <c r="T24" i="174"/>
  <c r="T9" i="50"/>
  <c r="T7" i="75"/>
  <c r="Z9" i="50"/>
  <c r="Z7" i="75"/>
  <c r="AR9" i="50"/>
  <c r="AR7" i="75"/>
  <c r="AJ9" i="50"/>
  <c r="AJ7" i="75"/>
  <c r="T22" i="75" s="1"/>
  <c r="AK9" i="50"/>
  <c r="AK7" i="75"/>
  <c r="U22" i="75" s="1"/>
  <c r="AB9" i="50"/>
  <c r="AB7" i="75"/>
  <c r="L22" i="75" s="1"/>
  <c r="AQ9" i="50"/>
  <c r="AQ7" i="75"/>
  <c r="AA22" i="75" s="1"/>
  <c r="AA9" i="50"/>
  <c r="AA7" i="75"/>
  <c r="AA24" i="174"/>
  <c r="AH9" i="50"/>
  <c r="AH7" i="75"/>
  <c r="R22" i="75" s="1"/>
  <c r="AO24" i="174"/>
  <c r="AO9" i="50"/>
  <c r="AO7" i="75"/>
  <c r="Y22" i="75" s="1"/>
  <c r="AH24" i="174"/>
  <c r="AG9" i="50"/>
  <c r="AG7" i="75"/>
  <c r="Q22" i="75" s="1"/>
  <c r="Z24" i="174"/>
  <c r="Y9" i="50"/>
  <c r="Y7" i="75"/>
  <c r="R24" i="174"/>
  <c r="Q9" i="50"/>
  <c r="J9" i="71" s="1"/>
  <c r="Q7" i="75"/>
  <c r="AN24" i="174"/>
  <c r="AN9" i="50"/>
  <c r="AN7" i="75"/>
  <c r="X22" i="75" s="1"/>
  <c r="P9" i="50"/>
  <c r="P7" i="75"/>
  <c r="AU9" i="50"/>
  <c r="AU7" i="75"/>
  <c r="AM9" i="50"/>
  <c r="AM7" i="75"/>
  <c r="W22" i="75" s="1"/>
  <c r="AE9" i="50"/>
  <c r="AE7" i="75"/>
  <c r="O22" i="75" s="1"/>
  <c r="W9" i="50"/>
  <c r="W7" i="75"/>
  <c r="O9" i="50"/>
  <c r="H9" i="71" s="1"/>
  <c r="O7" i="75"/>
  <c r="AS9" i="50"/>
  <c r="AS7" i="75"/>
  <c r="U9" i="50"/>
  <c r="U7" i="75"/>
  <c r="AB24" i="174"/>
  <c r="AI9" i="50"/>
  <c r="AI7" i="75"/>
  <c r="S22" i="75" s="1"/>
  <c r="S24" i="174"/>
  <c r="S9" i="50"/>
  <c r="S7" i="75"/>
  <c r="AP9" i="50"/>
  <c r="AP7" i="75"/>
  <c r="Z22" i="75" s="1"/>
  <c r="R9" i="50"/>
  <c r="R7" i="75"/>
  <c r="AF9" i="50"/>
  <c r="AF7" i="75"/>
  <c r="P22" i="75" s="1"/>
  <c r="X9" i="50"/>
  <c r="X7" i="75"/>
  <c r="AT9" i="50"/>
  <c r="AT7" i="75"/>
  <c r="AL9" i="50"/>
  <c r="AL7" i="75"/>
  <c r="V22" i="75" s="1"/>
  <c r="AD9" i="50"/>
  <c r="AD7" i="75"/>
  <c r="N22" i="75" s="1"/>
  <c r="V9" i="50"/>
  <c r="V7" i="75"/>
  <c r="N9" i="50"/>
  <c r="G9" i="71" s="1"/>
  <c r="N7" i="75"/>
  <c r="AU8" i="50"/>
  <c r="AU6" i="75"/>
  <c r="AT8" i="50"/>
  <c r="AT6" i="75"/>
  <c r="AP24" i="174"/>
  <c r="AG24" i="174"/>
  <c r="Y24" i="174"/>
  <c r="AF24" i="174"/>
  <c r="X24" i="174"/>
  <c r="W24" i="174"/>
  <c r="AL24" i="174"/>
  <c r="AC24" i="174"/>
  <c r="AU24" i="174"/>
  <c r="AM24" i="174"/>
  <c r="AE24" i="174"/>
  <c r="O24" i="174"/>
  <c r="AT24" i="174"/>
  <c r="AD24" i="174"/>
  <c r="V24" i="174"/>
  <c r="AS24" i="174"/>
  <c r="AK24" i="174"/>
  <c r="U24" i="174"/>
  <c r="AR24" i="174"/>
  <c r="AQ24" i="174"/>
  <c r="AU29" i="134"/>
  <c r="N28" i="134" l="1"/>
  <c r="O28" i="134"/>
  <c r="P28" i="134"/>
  <c r="Q28" i="134"/>
  <c r="R28" i="134"/>
  <c r="S28" i="134"/>
  <c r="T28" i="134"/>
  <c r="U28" i="134"/>
  <c r="V28" i="134"/>
  <c r="W28" i="134"/>
  <c r="X28" i="134"/>
  <c r="Y28" i="134"/>
  <c r="Z28" i="134"/>
  <c r="AA28" i="134"/>
  <c r="AB28" i="134"/>
  <c r="AC28" i="134"/>
  <c r="AD28" i="134"/>
  <c r="AE28" i="134"/>
  <c r="AF28" i="134"/>
  <c r="AG28" i="134"/>
  <c r="AH28" i="134"/>
  <c r="AI28" i="134"/>
  <c r="AJ28" i="134"/>
  <c r="AK28" i="134"/>
  <c r="AL28" i="134"/>
  <c r="AM28" i="134"/>
  <c r="AN28" i="134"/>
  <c r="AO28" i="134"/>
  <c r="AP28" i="134"/>
  <c r="AQ28" i="134"/>
  <c r="AR28" i="134"/>
  <c r="AS28" i="134"/>
  <c r="D6" i="134"/>
  <c r="D7" i="134"/>
  <c r="D8" i="134"/>
  <c r="D9" i="134"/>
  <c r="D10" i="134"/>
  <c r="D11" i="134"/>
  <c r="D12" i="134"/>
  <c r="D13" i="134"/>
  <c r="D14" i="134"/>
  <c r="D15" i="134"/>
  <c r="D16" i="134"/>
  <c r="D17" i="134"/>
  <c r="D18" i="134"/>
  <c r="D19" i="134"/>
  <c r="D21" i="134"/>
  <c r="D22" i="134"/>
  <c r="D23" i="134"/>
  <c r="D24" i="134"/>
  <c r="D25" i="134"/>
  <c r="D26" i="134"/>
  <c r="D27" i="134"/>
  <c r="D5" i="134"/>
  <c r="D6" i="133"/>
  <c r="D7" i="133"/>
  <c r="D8" i="133"/>
  <c r="D9" i="133"/>
  <c r="D10" i="133"/>
  <c r="D11" i="133"/>
  <c r="D13" i="133"/>
  <c r="D14" i="133"/>
  <c r="D15" i="133"/>
  <c r="D16" i="133"/>
  <c r="D17" i="133"/>
  <c r="D18" i="133"/>
  <c r="D19" i="133"/>
  <c r="D20" i="133"/>
  <c r="D21" i="133"/>
  <c r="D22" i="133"/>
  <c r="D23" i="133"/>
  <c r="D24" i="133"/>
  <c r="D25" i="133"/>
  <c r="D26" i="133"/>
  <c r="D27" i="133"/>
  <c r="D28" i="133"/>
  <c r="D29" i="133"/>
  <c r="D30" i="133"/>
  <c r="D5" i="133"/>
  <c r="AK29" i="134" l="1"/>
  <c r="U29" i="134"/>
  <c r="AJ29" i="134"/>
  <c r="AR29" i="134"/>
  <c r="AK8" i="50"/>
  <c r="AK6" i="75"/>
  <c r="U21" i="75" s="1"/>
  <c r="AB29" i="134"/>
  <c r="AB8" i="50"/>
  <c r="AB6" i="75"/>
  <c r="L21" i="75" s="1"/>
  <c r="S8" i="50"/>
  <c r="S6" i="75"/>
  <c r="AQ29" i="134"/>
  <c r="AP8" i="50"/>
  <c r="AP6" i="75"/>
  <c r="Z21" i="75" s="1"/>
  <c r="R29" i="134"/>
  <c r="R8" i="50"/>
  <c r="R6" i="75"/>
  <c r="AO8" i="50"/>
  <c r="AO6" i="75"/>
  <c r="Y21" i="75" s="1"/>
  <c r="AG8" i="50"/>
  <c r="AG6" i="75"/>
  <c r="Q21" i="75" s="1"/>
  <c r="Y8" i="50"/>
  <c r="Y6" i="75"/>
  <c r="Q29" i="134"/>
  <c r="Q8" i="50"/>
  <c r="J8" i="71" s="1"/>
  <c r="Q6" i="75"/>
  <c r="AS8" i="50"/>
  <c r="AS6" i="75"/>
  <c r="AT29" i="134"/>
  <c r="AJ8" i="50"/>
  <c r="AJ6" i="75"/>
  <c r="T21" i="75" s="1"/>
  <c r="AA8" i="50"/>
  <c r="AA6" i="75"/>
  <c r="AN8" i="50"/>
  <c r="AN6" i="75"/>
  <c r="X21" i="75" s="1"/>
  <c r="AG29" i="134"/>
  <c r="AF8" i="50"/>
  <c r="AF6" i="75"/>
  <c r="P21" i="75" s="1"/>
  <c r="X8" i="50"/>
  <c r="X6" i="75"/>
  <c r="P8" i="50"/>
  <c r="P6" i="75"/>
  <c r="AC29" i="134"/>
  <c r="AC8" i="50"/>
  <c r="AC6" i="75"/>
  <c r="M21" i="75" s="1"/>
  <c r="AR8" i="50"/>
  <c r="AR6" i="75"/>
  <c r="AI8" i="50"/>
  <c r="AI6" i="75"/>
  <c r="S21" i="75" s="1"/>
  <c r="AA29" i="134"/>
  <c r="Z8" i="50"/>
  <c r="Z6" i="75"/>
  <c r="AM8" i="50"/>
  <c r="AM6" i="75"/>
  <c r="W21" i="75" s="1"/>
  <c r="AE8" i="50"/>
  <c r="AE6" i="75"/>
  <c r="O21" i="75" s="1"/>
  <c r="W8" i="50"/>
  <c r="W6" i="75"/>
  <c r="O8" i="50"/>
  <c r="H8" i="71" s="1"/>
  <c r="O6" i="75"/>
  <c r="U8" i="50"/>
  <c r="U6" i="75"/>
  <c r="T8" i="50"/>
  <c r="T6" i="75"/>
  <c r="AQ8" i="50"/>
  <c r="AQ6" i="75"/>
  <c r="AA21" i="75" s="1"/>
  <c r="AI29" i="134"/>
  <c r="AH8" i="50"/>
  <c r="AH6" i="75"/>
  <c r="R21" i="75" s="1"/>
  <c r="T29" i="134"/>
  <c r="AL8" i="50"/>
  <c r="AL6" i="75"/>
  <c r="V21" i="75" s="1"/>
  <c r="AD8" i="50"/>
  <c r="AD6" i="75"/>
  <c r="N21" i="75" s="1"/>
  <c r="V8" i="50"/>
  <c r="V6" i="75"/>
  <c r="N8" i="50"/>
  <c r="G8" i="71" s="1"/>
  <c r="N6" i="75"/>
  <c r="AP29" i="134"/>
  <c r="AH29" i="134"/>
  <c r="Z29" i="134"/>
  <c r="S29" i="134"/>
  <c r="AO29" i="134"/>
  <c r="Y29" i="134"/>
  <c r="AF29" i="134"/>
  <c r="AE29" i="134"/>
  <c r="V29" i="134"/>
  <c r="P29" i="134"/>
  <c r="AM29" i="134"/>
  <c r="AL29" i="134"/>
  <c r="AN29" i="134"/>
  <c r="X29" i="134"/>
  <c r="W29" i="134"/>
  <c r="AD29" i="134"/>
  <c r="AS29" i="134"/>
  <c r="O29" i="134"/>
  <c r="AS31" i="133" l="1"/>
  <c r="AT31" i="133"/>
  <c r="AU31" i="133"/>
  <c r="N31" i="133"/>
  <c r="O31" i="133"/>
  <c r="P31" i="133"/>
  <c r="Q31" i="133"/>
  <c r="R31" i="133"/>
  <c r="S31" i="133"/>
  <c r="T31" i="133"/>
  <c r="U31" i="133"/>
  <c r="V31" i="133"/>
  <c r="W31" i="133"/>
  <c r="X31" i="133"/>
  <c r="Y31" i="133"/>
  <c r="Z31" i="133"/>
  <c r="AA31" i="133"/>
  <c r="AB31" i="133"/>
  <c r="AC31" i="133"/>
  <c r="AD31" i="133"/>
  <c r="AE31" i="133"/>
  <c r="AF31" i="133"/>
  <c r="AG31" i="133"/>
  <c r="AH31" i="133"/>
  <c r="AI31" i="133"/>
  <c r="AJ31" i="133"/>
  <c r="AK31" i="133"/>
  <c r="AL31" i="133"/>
  <c r="AM31" i="133"/>
  <c r="AN31" i="133"/>
  <c r="AO31" i="133"/>
  <c r="AP31" i="133"/>
  <c r="AQ31" i="133"/>
  <c r="AR31" i="133"/>
  <c r="D9" i="201"/>
  <c r="D10" i="201"/>
  <c r="D11" i="201"/>
  <c r="D12" i="201"/>
  <c r="D13" i="201"/>
  <c r="D14" i="201"/>
  <c r="D15" i="201"/>
  <c r="D16" i="201"/>
  <c r="D17" i="201"/>
  <c r="D18" i="201"/>
  <c r="D19" i="201"/>
  <c r="D20" i="201"/>
  <c r="D21" i="201"/>
  <c r="D22" i="201"/>
  <c r="D23" i="201"/>
  <c r="D24" i="201"/>
  <c r="D25" i="201"/>
  <c r="D26" i="201"/>
  <c r="D27" i="201"/>
  <c r="D28" i="201"/>
  <c r="D29" i="201"/>
  <c r="D30" i="201"/>
  <c r="D31" i="201"/>
  <c r="D32" i="201"/>
  <c r="D33" i="201"/>
  <c r="D34" i="201"/>
  <c r="D6" i="53"/>
  <c r="D7" i="53"/>
  <c r="D8" i="53"/>
  <c r="D9" i="53"/>
  <c r="D10" i="53"/>
  <c r="D11" i="53"/>
  <c r="D12" i="53"/>
  <c r="D13" i="53"/>
  <c r="D14" i="53"/>
  <c r="D15" i="53"/>
  <c r="D16" i="53"/>
  <c r="D17" i="53"/>
  <c r="D18" i="53"/>
  <c r="D19" i="53"/>
  <c r="D20" i="53"/>
  <c r="D21" i="53"/>
  <c r="D22" i="53"/>
  <c r="D23" i="53"/>
  <c r="D24" i="53"/>
  <c r="D25" i="53"/>
  <c r="D26" i="53"/>
  <c r="D27" i="53"/>
  <c r="D28" i="53"/>
  <c r="D29" i="53"/>
  <c r="D30" i="53"/>
  <c r="D31" i="53"/>
  <c r="D32" i="53"/>
  <c r="D33" i="53"/>
  <c r="D34" i="53"/>
  <c r="D35" i="53"/>
  <c r="D36" i="53"/>
  <c r="D37" i="53"/>
  <c r="D38" i="53"/>
  <c r="D39" i="53"/>
  <c r="AV11" i="201"/>
  <c r="AV10" i="201"/>
  <c r="AV9" i="201"/>
  <c r="AV8" i="201"/>
  <c r="AV7" i="201"/>
  <c r="AV6" i="201"/>
  <c r="AV5" i="201"/>
  <c r="N35" i="201"/>
  <c r="N6" i="50" s="1"/>
  <c r="G6" i="71" s="1"/>
  <c r="O35" i="201"/>
  <c r="O6" i="50" s="1"/>
  <c r="H6" i="71" s="1"/>
  <c r="P35" i="201"/>
  <c r="P6" i="50" s="1"/>
  <c r="Q35" i="201"/>
  <c r="Q6" i="50" s="1"/>
  <c r="J6" i="71" s="1"/>
  <c r="R35" i="201"/>
  <c r="S35" i="201"/>
  <c r="T35" i="201"/>
  <c r="T6" i="50" s="1"/>
  <c r="U35" i="201"/>
  <c r="U6" i="50" s="1"/>
  <c r="V35" i="201"/>
  <c r="V6" i="50" s="1"/>
  <c r="W35" i="201"/>
  <c r="W6" i="50" s="1"/>
  <c r="X35" i="201"/>
  <c r="X6" i="50" s="1"/>
  <c r="Y35" i="201"/>
  <c r="Y6" i="50" s="1"/>
  <c r="Z35" i="201"/>
  <c r="Z6" i="50" s="1"/>
  <c r="AA35" i="201"/>
  <c r="AA6" i="50" s="1"/>
  <c r="AB35" i="201"/>
  <c r="AB6" i="50" s="1"/>
  <c r="AC35" i="201"/>
  <c r="AC6" i="50" s="1"/>
  <c r="AD35" i="201"/>
  <c r="AD6" i="50" s="1"/>
  <c r="AE35" i="201"/>
  <c r="AE6" i="50" s="1"/>
  <c r="AF35" i="201"/>
  <c r="AF6" i="50" s="1"/>
  <c r="AG35" i="201"/>
  <c r="AG6" i="50" s="1"/>
  <c r="AH35" i="201"/>
  <c r="AH6" i="50" s="1"/>
  <c r="AI35" i="201"/>
  <c r="AI6" i="50" s="1"/>
  <c r="AJ35" i="201"/>
  <c r="AJ6" i="50" s="1"/>
  <c r="AK35" i="201"/>
  <c r="AK6" i="50" s="1"/>
  <c r="AL35" i="201"/>
  <c r="AL6" i="50" s="1"/>
  <c r="AM35" i="201"/>
  <c r="AN35" i="201"/>
  <c r="AN36" i="201" s="1"/>
  <c r="AO35" i="201"/>
  <c r="AO36" i="201" s="1"/>
  <c r="AP35" i="201"/>
  <c r="AP36" i="201" s="1"/>
  <c r="AQ35" i="201"/>
  <c r="AQ36" i="201" s="1"/>
  <c r="AR35" i="201"/>
  <c r="AS35" i="201"/>
  <c r="AT35" i="201"/>
  <c r="AU35" i="201"/>
  <c r="N40" i="53"/>
  <c r="N5" i="50" s="1"/>
  <c r="O40" i="53"/>
  <c r="P40" i="53"/>
  <c r="P5" i="50" s="1"/>
  <c r="Q40" i="53"/>
  <c r="Q5" i="50" s="1"/>
  <c r="R40" i="53"/>
  <c r="R5" i="50" s="1"/>
  <c r="S40" i="53"/>
  <c r="S5" i="50" s="1"/>
  <c r="T40" i="53"/>
  <c r="U40" i="53"/>
  <c r="U5" i="50" s="1"/>
  <c r="V40" i="53"/>
  <c r="V5" i="50" s="1"/>
  <c r="W40" i="53"/>
  <c r="X40" i="53"/>
  <c r="Y40" i="53"/>
  <c r="Z40" i="53"/>
  <c r="Z5" i="50" s="1"/>
  <c r="AA40" i="53"/>
  <c r="AA5" i="50" s="1"/>
  <c r="AB40" i="53"/>
  <c r="AC40" i="53"/>
  <c r="AC5" i="50" s="1"/>
  <c r="AD40" i="53"/>
  <c r="AD5" i="50" s="1"/>
  <c r="AE40" i="53"/>
  <c r="AE5" i="50" s="1"/>
  <c r="AF40" i="53"/>
  <c r="AF5" i="50" s="1"/>
  <c r="AG40" i="53"/>
  <c r="AG5" i="50" s="1"/>
  <c r="AH40" i="53"/>
  <c r="AH5" i="50" s="1"/>
  <c r="AI40" i="53"/>
  <c r="AI5" i="50" s="1"/>
  <c r="AJ40" i="53"/>
  <c r="AK40" i="53"/>
  <c r="AK5" i="50" s="1"/>
  <c r="AL40" i="53"/>
  <c r="AL5" i="50" s="1"/>
  <c r="AM40" i="53"/>
  <c r="AN40" i="53"/>
  <c r="AO40" i="53"/>
  <c r="AP40" i="53"/>
  <c r="AP5" i="50" s="1"/>
  <c r="AQ40" i="53"/>
  <c r="AQ5" i="50" s="1"/>
  <c r="AR40" i="53"/>
  <c r="AS40" i="53"/>
  <c r="AS5" i="50" s="1"/>
  <c r="AT40" i="53"/>
  <c r="AT5" i="50" s="1"/>
  <c r="AU40" i="53"/>
  <c r="AU5" i="50" s="1"/>
  <c r="Q41" i="53"/>
  <c r="R41" i="53"/>
  <c r="AV17" i="53"/>
  <c r="AV16" i="53"/>
  <c r="AV15" i="53"/>
  <c r="AV14" i="53"/>
  <c r="AV13" i="53"/>
  <c r="AV12" i="53"/>
  <c r="AV11" i="53"/>
  <c r="C40" i="53"/>
  <c r="B43" i="53" s="1"/>
  <c r="B5" i="50" s="1"/>
  <c r="AP7" i="50" l="1"/>
  <c r="AP5" i="75"/>
  <c r="Z20" i="75" s="1"/>
  <c r="Q7" i="50"/>
  <c r="J7" i="71" s="1"/>
  <c r="Q5" i="75"/>
  <c r="AN7" i="50"/>
  <c r="AN5" i="75"/>
  <c r="X20" i="75" s="1"/>
  <c r="AF7" i="50"/>
  <c r="AF5" i="75"/>
  <c r="P20" i="75" s="1"/>
  <c r="X7" i="50"/>
  <c r="X5" i="75"/>
  <c r="Q32" i="133"/>
  <c r="P7" i="50"/>
  <c r="P5" i="75"/>
  <c r="AM7" i="50"/>
  <c r="AM5" i="75"/>
  <c r="W20" i="75" s="1"/>
  <c r="AE7" i="50"/>
  <c r="AE5" i="75"/>
  <c r="O20" i="75" s="1"/>
  <c r="W7" i="50"/>
  <c r="W5" i="75"/>
  <c r="O7" i="50"/>
  <c r="H7" i="71" s="1"/>
  <c r="O5" i="75"/>
  <c r="N7" i="50"/>
  <c r="G7" i="71" s="1"/>
  <c r="N5" i="75"/>
  <c r="AH32" i="133"/>
  <c r="AH7" i="50"/>
  <c r="AH5" i="75"/>
  <c r="R20" i="75" s="1"/>
  <c r="Y7" i="50"/>
  <c r="Y5" i="75"/>
  <c r="Y32" i="133"/>
  <c r="V7" i="50"/>
  <c r="V5" i="75"/>
  <c r="X32" i="133"/>
  <c r="AK7" i="50"/>
  <c r="AK5" i="75"/>
  <c r="U20" i="75" s="1"/>
  <c r="AC7" i="50"/>
  <c r="AC5" i="75"/>
  <c r="M20" i="75" s="1"/>
  <c r="U7" i="50"/>
  <c r="U5" i="75"/>
  <c r="AU7" i="50"/>
  <c r="AU5" i="75"/>
  <c r="R7" i="50"/>
  <c r="R5" i="75"/>
  <c r="AG32" i="133"/>
  <c r="AG7" i="50"/>
  <c r="AG5" i="75"/>
  <c r="Q20" i="75" s="1"/>
  <c r="AE32" i="133"/>
  <c r="AD7" i="50"/>
  <c r="AD5" i="75"/>
  <c r="N20" i="75" s="1"/>
  <c r="AR7" i="50"/>
  <c r="AR5" i="75"/>
  <c r="AJ7" i="50"/>
  <c r="AJ5" i="75"/>
  <c r="T20" i="75" s="1"/>
  <c r="AB7" i="50"/>
  <c r="AB5" i="75"/>
  <c r="L20" i="75" s="1"/>
  <c r="T7" i="50"/>
  <c r="T5" i="75"/>
  <c r="AT7" i="50"/>
  <c r="AT5" i="75"/>
  <c r="Z7" i="50"/>
  <c r="Z5" i="75"/>
  <c r="AO7" i="50"/>
  <c r="AO5" i="75"/>
  <c r="Y20" i="75" s="1"/>
  <c r="AM32" i="133"/>
  <c r="AL7" i="50"/>
  <c r="AL5" i="75"/>
  <c r="V20" i="75" s="1"/>
  <c r="AQ7" i="50"/>
  <c r="AQ5" i="75"/>
  <c r="AA20" i="75" s="1"/>
  <c r="AI7" i="50"/>
  <c r="AI5" i="75"/>
  <c r="S20" i="75" s="1"/>
  <c r="AA7" i="50"/>
  <c r="AA5" i="75"/>
  <c r="S7" i="50"/>
  <c r="S5" i="75"/>
  <c r="AS7" i="50"/>
  <c r="AS5" i="75"/>
  <c r="S36" i="201"/>
  <c r="S6" i="50"/>
  <c r="R36" i="201"/>
  <c r="R6" i="50"/>
  <c r="S41" i="53"/>
  <c r="AU41" i="53"/>
  <c r="AH41" i="53"/>
  <c r="Y41" i="53"/>
  <c r="X5" i="50"/>
  <c r="AM41" i="53"/>
  <c r="AM5" i="50"/>
  <c r="X41" i="53"/>
  <c r="W5" i="50"/>
  <c r="AG41" i="53"/>
  <c r="AF41" i="53"/>
  <c r="AE41" i="53"/>
  <c r="AS41" i="53"/>
  <c r="AR5" i="50"/>
  <c r="AK41" i="53"/>
  <c r="AJ5" i="50"/>
  <c r="AC41" i="53"/>
  <c r="AB5" i="50"/>
  <c r="U41" i="53"/>
  <c r="T5" i="50"/>
  <c r="W41" i="53"/>
  <c r="AN41" i="53"/>
  <c r="AN5" i="50"/>
  <c r="O41" i="53"/>
  <c r="O5" i="50"/>
  <c r="AO41" i="53"/>
  <c r="AO5" i="50"/>
  <c r="Z41" i="53"/>
  <c r="Y5" i="50"/>
  <c r="J5" i="71"/>
  <c r="AK32" i="133"/>
  <c r="R32" i="133"/>
  <c r="AO32" i="133"/>
  <c r="AN32" i="133"/>
  <c r="W32" i="133"/>
  <c r="Z32" i="133"/>
  <c r="AU32" i="133"/>
  <c r="AP32" i="133"/>
  <c r="AS32" i="133"/>
  <c r="AF32" i="133"/>
  <c r="P32" i="133"/>
  <c r="AL32" i="133"/>
  <c r="V32" i="133"/>
  <c r="AT32" i="133"/>
  <c r="AC32" i="133"/>
  <c r="AJ32" i="133"/>
  <c r="AI32" i="133"/>
  <c r="S32" i="133"/>
  <c r="AR32" i="133"/>
  <c r="AB32" i="133"/>
  <c r="T32" i="133"/>
  <c r="AQ32" i="133"/>
  <c r="AA32" i="133"/>
  <c r="O32" i="133"/>
  <c r="AD32" i="133"/>
  <c r="U32" i="133"/>
  <c r="Q36" i="201"/>
  <c r="AK36" i="201"/>
  <c r="X36" i="201"/>
  <c r="AC36" i="201"/>
  <c r="AS36" i="201"/>
  <c r="T36" i="201"/>
  <c r="AG36" i="201"/>
  <c r="AF36" i="201"/>
  <c r="P36" i="201"/>
  <c r="U36" i="201"/>
  <c r="AH36" i="201"/>
  <c r="AU36" i="201"/>
  <c r="AE36" i="201"/>
  <c r="W36" i="201"/>
  <c r="AB36" i="201"/>
  <c r="AI36" i="201"/>
  <c r="AA36" i="201"/>
  <c r="Z36" i="201"/>
  <c r="AT36" i="201"/>
  <c r="AL36" i="201"/>
  <c r="AD36" i="201"/>
  <c r="AR41" i="53"/>
  <c r="AJ41" i="53"/>
  <c r="AB41" i="53"/>
  <c r="T41" i="53"/>
  <c r="AQ41" i="53"/>
  <c r="AP41" i="53"/>
  <c r="AA41" i="53"/>
  <c r="AI41" i="53"/>
  <c r="AT41" i="53"/>
  <c r="AL41" i="53"/>
  <c r="AD41" i="53"/>
  <c r="V41" i="53"/>
  <c r="AR36" i="201"/>
  <c r="AJ36" i="201"/>
  <c r="Y36" i="201"/>
  <c r="V36" i="201"/>
  <c r="AM36" i="201"/>
  <c r="O36" i="201"/>
  <c r="P41" i="53"/>
  <c r="N19" i="213" l="1"/>
  <c r="O19" i="213"/>
  <c r="P19" i="213"/>
  <c r="Q19" i="213"/>
  <c r="R19" i="213"/>
  <c r="R20" i="213" s="1"/>
  <c r="S19" i="213"/>
  <c r="T19" i="213"/>
  <c r="U19" i="213"/>
  <c r="V19" i="213"/>
  <c r="W19" i="213"/>
  <c r="X19" i="213"/>
  <c r="Y19" i="213"/>
  <c r="Z19" i="213"/>
  <c r="AA19" i="213"/>
  <c r="AB19" i="213"/>
  <c r="AC19" i="213"/>
  <c r="AD19" i="213"/>
  <c r="AE19" i="213"/>
  <c r="AF19" i="213"/>
  <c r="AG19" i="213"/>
  <c r="AH19" i="213"/>
  <c r="AI19" i="213"/>
  <c r="AJ19" i="213"/>
  <c r="AK19" i="213"/>
  <c r="AL19" i="213"/>
  <c r="AM19" i="213"/>
  <c r="AN19" i="213"/>
  <c r="AO19" i="213"/>
  <c r="AP19" i="213"/>
  <c r="AQ19" i="213"/>
  <c r="AR19" i="213"/>
  <c r="AS19" i="213"/>
  <c r="AT19" i="213"/>
  <c r="AU19" i="213"/>
  <c r="AR4" i="213"/>
  <c r="AS4" i="213" s="1"/>
  <c r="AT4" i="213" s="1"/>
  <c r="AU4" i="213" s="1"/>
  <c r="AV12" i="213"/>
  <c r="D12" i="213"/>
  <c r="AV11" i="213"/>
  <c r="D11" i="213"/>
  <c r="P20" i="213" l="1"/>
  <c r="AN20" i="213"/>
  <c r="Q20" i="213"/>
  <c r="S20" i="213"/>
  <c r="AF20" i="213"/>
  <c r="W20" i="213"/>
  <c r="AP20" i="213"/>
  <c r="AQ20" i="213"/>
  <c r="AO20" i="213"/>
  <c r="AS14" i="50"/>
  <c r="AS12" i="75"/>
  <c r="AS13" i="75" s="1"/>
  <c r="AK14" i="50"/>
  <c r="AK12" i="75"/>
  <c r="U27" i="75" s="1"/>
  <c r="AC14" i="50"/>
  <c r="AC12" i="75"/>
  <c r="M27" i="75" s="1"/>
  <c r="U14" i="50"/>
  <c r="U12" i="75"/>
  <c r="AR14" i="50"/>
  <c r="AR12" i="75"/>
  <c r="AR13" i="75" s="1"/>
  <c r="AJ14" i="50"/>
  <c r="AJ12" i="75"/>
  <c r="T27" i="75" s="1"/>
  <c r="AB14" i="50"/>
  <c r="AB12" i="75"/>
  <c r="L27" i="75" s="1"/>
  <c r="T14" i="50"/>
  <c r="T12" i="75"/>
  <c r="AQ14" i="50"/>
  <c r="AQ12" i="75"/>
  <c r="AA27" i="75" s="1"/>
  <c r="AI14" i="50"/>
  <c r="AI12" i="75"/>
  <c r="S27" i="75" s="1"/>
  <c r="AA14" i="50"/>
  <c r="AA12" i="75"/>
  <c r="S14" i="50"/>
  <c r="S12" i="75"/>
  <c r="AP14" i="50"/>
  <c r="AP12" i="75"/>
  <c r="Z27" i="75" s="1"/>
  <c r="AH14" i="50"/>
  <c r="AH12" i="75"/>
  <c r="R27" i="75" s="1"/>
  <c r="Z14" i="50"/>
  <c r="Z12" i="75"/>
  <c r="R14" i="50"/>
  <c r="R12" i="75"/>
  <c r="AO14" i="50"/>
  <c r="AO12" i="75"/>
  <c r="Y27" i="75" s="1"/>
  <c r="AG14" i="50"/>
  <c r="AG12" i="75"/>
  <c r="Q27" i="75" s="1"/>
  <c r="Y20" i="213"/>
  <c r="Y14" i="50"/>
  <c r="Y12" i="75"/>
  <c r="Q14" i="50"/>
  <c r="J14" i="71" s="1"/>
  <c r="Q12" i="75"/>
  <c r="AN14" i="50"/>
  <c r="AN12" i="75"/>
  <c r="X27" i="75" s="1"/>
  <c r="AF14" i="50"/>
  <c r="AF12" i="75"/>
  <c r="P27" i="75" s="1"/>
  <c r="X20" i="213"/>
  <c r="X14" i="50"/>
  <c r="X12" i="75"/>
  <c r="P14" i="50"/>
  <c r="P12" i="75"/>
  <c r="AH20" i="213"/>
  <c r="AU14" i="50"/>
  <c r="AU12" i="75"/>
  <c r="AU13" i="75" s="1"/>
  <c r="AM14" i="50"/>
  <c r="AM12" i="75"/>
  <c r="W27" i="75" s="1"/>
  <c r="AE14" i="50"/>
  <c r="AE12" i="75"/>
  <c r="O27" i="75" s="1"/>
  <c r="W14" i="50"/>
  <c r="W12" i="75"/>
  <c r="O14" i="50"/>
  <c r="H14" i="71" s="1"/>
  <c r="O12" i="75"/>
  <c r="AG20" i="213"/>
  <c r="AU20" i="213"/>
  <c r="AT14" i="50"/>
  <c r="AT12" i="75"/>
  <c r="AT13" i="75" s="1"/>
  <c r="AM20" i="213"/>
  <c r="AL14" i="50"/>
  <c r="AL12" i="75"/>
  <c r="V27" i="75" s="1"/>
  <c r="AE20" i="213"/>
  <c r="AD14" i="50"/>
  <c r="AD12" i="75"/>
  <c r="N27" i="75" s="1"/>
  <c r="V14" i="50"/>
  <c r="V12" i="75"/>
  <c r="O20" i="213"/>
  <c r="N14" i="50"/>
  <c r="G14" i="71" s="1"/>
  <c r="N12" i="75"/>
  <c r="AT20" i="213"/>
  <c r="AL20" i="213"/>
  <c r="AD20" i="213"/>
  <c r="V20" i="213"/>
  <c r="AS20" i="213"/>
  <c r="AK20" i="213"/>
  <c r="AC20" i="213"/>
  <c r="U20" i="213"/>
  <c r="AR20" i="213"/>
  <c r="AJ20" i="213"/>
  <c r="AB20" i="213"/>
  <c r="T20" i="213"/>
  <c r="AA20" i="213"/>
  <c r="Z20" i="213"/>
  <c r="AI20" i="213"/>
  <c r="AS14" i="75" l="1"/>
  <c r="AR6" i="209"/>
  <c r="AR6" i="229"/>
  <c r="AU6" i="209"/>
  <c r="AU6" i="229"/>
  <c r="AT14" i="75"/>
  <c r="AS6" i="209"/>
  <c r="AS6" i="229"/>
  <c r="AT6" i="209"/>
  <c r="AT6" i="229"/>
  <c r="AU14" i="75"/>
  <c r="N8" i="183"/>
  <c r="O8" i="183"/>
  <c r="P8" i="183"/>
  <c r="Q8" i="183"/>
  <c r="R8" i="183"/>
  <c r="S8" i="183"/>
  <c r="T8" i="183"/>
  <c r="U8" i="183"/>
  <c r="V8" i="183"/>
  <c r="W8" i="183"/>
  <c r="X8" i="183"/>
  <c r="Y8" i="183"/>
  <c r="Z8" i="183"/>
  <c r="AA8" i="183"/>
  <c r="AB8" i="183"/>
  <c r="AC8" i="183"/>
  <c r="AD8" i="183"/>
  <c r="AE8" i="183"/>
  <c r="AF8" i="183"/>
  <c r="AG8" i="183"/>
  <c r="AH8" i="183"/>
  <c r="AI8" i="183"/>
  <c r="AJ8" i="183"/>
  <c r="AK8" i="183"/>
  <c r="AL8" i="183"/>
  <c r="AM8" i="183"/>
  <c r="AN8" i="183"/>
  <c r="AO8" i="183"/>
  <c r="AP8" i="183"/>
  <c r="AQ8" i="183"/>
  <c r="AR8" i="183"/>
  <c r="AS8" i="183"/>
  <c r="AT8" i="183"/>
  <c r="AU8" i="183"/>
  <c r="M8" i="183"/>
  <c r="Q9" i="184"/>
  <c r="AJ9" i="179"/>
  <c r="AK9" i="179"/>
  <c r="AL9" i="179"/>
  <c r="AM9" i="179"/>
  <c r="AN9" i="179"/>
  <c r="AO9" i="179"/>
  <c r="N5" i="117"/>
  <c r="N18" i="209" s="1"/>
  <c r="O5" i="117"/>
  <c r="O18" i="209" s="1"/>
  <c r="P5" i="117"/>
  <c r="P18" i="209" s="1"/>
  <c r="Q5" i="117"/>
  <c r="Q18" i="209" s="1"/>
  <c r="R5" i="117"/>
  <c r="R18" i="209" s="1"/>
  <c r="S5" i="117"/>
  <c r="S18" i="209" s="1"/>
  <c r="T5" i="117"/>
  <c r="U5" i="117"/>
  <c r="V5" i="117"/>
  <c r="V18" i="209" s="1"/>
  <c r="W5" i="117"/>
  <c r="W18" i="209" s="1"/>
  <c r="X5" i="117"/>
  <c r="X18" i="209" s="1"/>
  <c r="Y5" i="117"/>
  <c r="Y18" i="209" s="1"/>
  <c r="Z5" i="117"/>
  <c r="Z18" i="209" s="1"/>
  <c r="AA5" i="117"/>
  <c r="AA18" i="209" s="1"/>
  <c r="AB5" i="117"/>
  <c r="AC5" i="117"/>
  <c r="AD5" i="117"/>
  <c r="AD18" i="209" s="1"/>
  <c r="AE5" i="117"/>
  <c r="AE18" i="209" s="1"/>
  <c r="AF5" i="117"/>
  <c r="AF18" i="209" s="1"/>
  <c r="AG5" i="117"/>
  <c r="AG18" i="209" s="1"/>
  <c r="AH5" i="117"/>
  <c r="AH18" i="209" s="1"/>
  <c r="AI5" i="117"/>
  <c r="AI18" i="209" s="1"/>
  <c r="AJ5" i="117"/>
  <c r="AK5" i="117"/>
  <c r="AL5" i="117"/>
  <c r="AL18" i="209" s="1"/>
  <c r="AM5" i="117"/>
  <c r="AM18" i="209" s="1"/>
  <c r="AN5" i="117"/>
  <c r="AN18" i="209" s="1"/>
  <c r="AO5" i="117"/>
  <c r="AO18" i="209" s="1"/>
  <c r="AP5" i="117"/>
  <c r="AP18" i="209" s="1"/>
  <c r="AQ5" i="117"/>
  <c r="AQ18" i="209" s="1"/>
  <c r="AR5" i="117"/>
  <c r="AS5" i="117"/>
  <c r="AT5" i="117"/>
  <c r="AT18" i="209" s="1"/>
  <c r="AU5" i="117"/>
  <c r="AU18" i="209" s="1"/>
  <c r="O6" i="117"/>
  <c r="P6" i="117"/>
  <c r="Q6" i="117"/>
  <c r="R6" i="117"/>
  <c r="S6" i="117"/>
  <c r="V6" i="117"/>
  <c r="W7" i="117" s="1"/>
  <c r="W6" i="117"/>
  <c r="X6" i="117"/>
  <c r="Y6" i="117"/>
  <c r="Z6" i="117"/>
  <c r="AA6" i="117"/>
  <c r="AE6" i="117"/>
  <c r="AF6" i="117"/>
  <c r="AM6" i="117"/>
  <c r="AN7" i="117" s="1"/>
  <c r="AN6" i="117"/>
  <c r="AO7" i="117" s="1"/>
  <c r="AO6" i="117"/>
  <c r="AP6" i="117"/>
  <c r="AU6" i="117"/>
  <c r="P7" i="117"/>
  <c r="Q7" i="117"/>
  <c r="N5" i="184"/>
  <c r="O5" i="184"/>
  <c r="P5" i="184"/>
  <c r="Q5" i="184"/>
  <c r="Q8" i="184" s="1"/>
  <c r="R5" i="184"/>
  <c r="R8" i="184" s="1"/>
  <c r="S5" i="184"/>
  <c r="S8" i="184" s="1"/>
  <c r="T5" i="184"/>
  <c r="T8" i="184" s="1"/>
  <c r="U5" i="184"/>
  <c r="U8" i="184" s="1"/>
  <c r="V5" i="184"/>
  <c r="W5" i="184"/>
  <c r="X5" i="184"/>
  <c r="Y5" i="184"/>
  <c r="Y8" i="184" s="1"/>
  <c r="Z5" i="184"/>
  <c r="Z8" i="184" s="1"/>
  <c r="AA5" i="184"/>
  <c r="AA8" i="184" s="1"/>
  <c r="AB5" i="184"/>
  <c r="AB8" i="184" s="1"/>
  <c r="AC5" i="184"/>
  <c r="AC8" i="184" s="1"/>
  <c r="AD5" i="184"/>
  <c r="AE5" i="184"/>
  <c r="AF5" i="184"/>
  <c r="AG5" i="184"/>
  <c r="AG8" i="184" s="1"/>
  <c r="AH5" i="184"/>
  <c r="AH8" i="184" s="1"/>
  <c r="AI5" i="184"/>
  <c r="AI8" i="184" s="1"/>
  <c r="AJ5" i="184"/>
  <c r="AJ8" i="184" s="1"/>
  <c r="AK5" i="184"/>
  <c r="AK8" i="184" s="1"/>
  <c r="AL5" i="184"/>
  <c r="AM5" i="184"/>
  <c r="AN5" i="184"/>
  <c r="AO5" i="184"/>
  <c r="AO8" i="184" s="1"/>
  <c r="AP5" i="184"/>
  <c r="AP8" i="184" s="1"/>
  <c r="AQ5" i="184"/>
  <c r="AQ8" i="184" s="1"/>
  <c r="AR5" i="184"/>
  <c r="AR8" i="184" s="1"/>
  <c r="AS5" i="184"/>
  <c r="AS8" i="184" s="1"/>
  <c r="AT5" i="184"/>
  <c r="AU5" i="184"/>
  <c r="N6" i="184"/>
  <c r="O6" i="184"/>
  <c r="P6" i="184"/>
  <c r="P8" i="184" s="1"/>
  <c r="Q6" i="184"/>
  <c r="R6" i="184"/>
  <c r="S6" i="184"/>
  <c r="T6" i="184"/>
  <c r="U6" i="184"/>
  <c r="V6" i="184"/>
  <c r="W6" i="184"/>
  <c r="X6" i="184"/>
  <c r="X8" i="184" s="1"/>
  <c r="Y6" i="184"/>
  <c r="Z6" i="184"/>
  <c r="AA6" i="184"/>
  <c r="AB6" i="184"/>
  <c r="AC6" i="184"/>
  <c r="AD6" i="184"/>
  <c r="AE6" i="184"/>
  <c r="AF6" i="184"/>
  <c r="AF8" i="184" s="1"/>
  <c r="AG6" i="184"/>
  <c r="AH6" i="184"/>
  <c r="AI6" i="184"/>
  <c r="AJ6" i="184"/>
  <c r="AK6" i="184"/>
  <c r="AL6" i="184"/>
  <c r="AM6" i="184"/>
  <c r="AN6" i="184"/>
  <c r="AN8" i="184" s="1"/>
  <c r="AO6" i="184"/>
  <c r="AP6" i="184"/>
  <c r="AQ6" i="184"/>
  <c r="AR6" i="184"/>
  <c r="AS6" i="184"/>
  <c r="AT6" i="184"/>
  <c r="AU6" i="184"/>
  <c r="N7" i="184"/>
  <c r="O7" i="184"/>
  <c r="P7" i="184"/>
  <c r="Q7" i="184"/>
  <c r="R7" i="184"/>
  <c r="S7" i="184"/>
  <c r="T7" i="184"/>
  <c r="U7" i="184"/>
  <c r="V7" i="184"/>
  <c r="W7" i="184"/>
  <c r="X7" i="184"/>
  <c r="Y7" i="184"/>
  <c r="Z7" i="184"/>
  <c r="AA7" i="184"/>
  <c r="AB7" i="184"/>
  <c r="AC7" i="184"/>
  <c r="AD7" i="184"/>
  <c r="AE7" i="184"/>
  <c r="AF7" i="184"/>
  <c r="AG7" i="184"/>
  <c r="AH7" i="184"/>
  <c r="AI7" i="184"/>
  <c r="AJ7" i="184"/>
  <c r="AK7" i="184"/>
  <c r="AL7" i="184"/>
  <c r="AM7" i="184"/>
  <c r="AN7" i="184"/>
  <c r="AO7" i="184"/>
  <c r="AP7" i="184"/>
  <c r="AQ7" i="184"/>
  <c r="AR7" i="184"/>
  <c r="AS7" i="184"/>
  <c r="AT7" i="184"/>
  <c r="AU7" i="184"/>
  <c r="N8" i="184"/>
  <c r="O8" i="184"/>
  <c r="V8" i="184"/>
  <c r="W8" i="184"/>
  <c r="AD8" i="184"/>
  <c r="AE8" i="184"/>
  <c r="AL8" i="184"/>
  <c r="AM8" i="184"/>
  <c r="AT8" i="184"/>
  <c r="AU8" i="184"/>
  <c r="F4" i="184"/>
  <c r="G4" i="184" s="1"/>
  <c r="H4" i="184" s="1"/>
  <c r="I4" i="184" s="1"/>
  <c r="J4" i="184" s="1"/>
  <c r="K4" i="184" s="1"/>
  <c r="L4" i="184" s="1"/>
  <c r="M4" i="184" s="1"/>
  <c r="N4" i="184" s="1"/>
  <c r="O4" i="184" s="1"/>
  <c r="P4" i="184" s="1"/>
  <c r="Q4" i="184" s="1"/>
  <c r="R4" i="184" s="1"/>
  <c r="S4" i="184" s="1"/>
  <c r="T4" i="184" s="1"/>
  <c r="U4" i="184" s="1"/>
  <c r="V4" i="184" s="1"/>
  <c r="W4" i="184" s="1"/>
  <c r="X4" i="184" s="1"/>
  <c r="Y4" i="184" s="1"/>
  <c r="Z4" i="184" s="1"/>
  <c r="AA4" i="184" s="1"/>
  <c r="AB4" i="184" s="1"/>
  <c r="AC4" i="184" s="1"/>
  <c r="AD4" i="184" s="1"/>
  <c r="AE4" i="184" s="1"/>
  <c r="AF4" i="184" s="1"/>
  <c r="AG4" i="184" s="1"/>
  <c r="M5" i="183"/>
  <c r="N5" i="183"/>
  <c r="O5" i="183"/>
  <c r="O7" i="183" s="1"/>
  <c r="O9" i="183" s="1"/>
  <c r="P5" i="183"/>
  <c r="P7" i="183" s="1"/>
  <c r="P9" i="183" s="1"/>
  <c r="Q5" i="183"/>
  <c r="Q7" i="183" s="1"/>
  <c r="Q9" i="183" s="1"/>
  <c r="R5" i="183"/>
  <c r="R7" i="183" s="1"/>
  <c r="R9" i="183" s="1"/>
  <c r="S5" i="183"/>
  <c r="S7" i="183" s="1"/>
  <c r="S9" i="183" s="1"/>
  <c r="T5" i="183"/>
  <c r="T7" i="183" s="1"/>
  <c r="T9" i="183" s="1"/>
  <c r="U5" i="183"/>
  <c r="V5" i="183"/>
  <c r="W5" i="183"/>
  <c r="W7" i="183" s="1"/>
  <c r="W9" i="183" s="1"/>
  <c r="X5" i="183"/>
  <c r="X7" i="183" s="1"/>
  <c r="X9" i="183" s="1"/>
  <c r="Y5" i="183"/>
  <c r="Y7" i="183" s="1"/>
  <c r="Y9" i="183" s="1"/>
  <c r="Z5" i="183"/>
  <c r="Z7" i="183" s="1"/>
  <c r="Z9" i="183" s="1"/>
  <c r="AA5" i="183"/>
  <c r="AA7" i="183" s="1"/>
  <c r="AA9" i="183" s="1"/>
  <c r="AB5" i="183"/>
  <c r="AB7" i="183" s="1"/>
  <c r="AB9" i="183" s="1"/>
  <c r="AC5" i="183"/>
  <c r="AD5" i="183"/>
  <c r="AE5" i="183"/>
  <c r="AE7" i="183" s="1"/>
  <c r="AE9" i="183" s="1"/>
  <c r="AF5" i="183"/>
  <c r="AF7" i="183" s="1"/>
  <c r="AF9" i="183" s="1"/>
  <c r="AG5" i="183"/>
  <c r="AG7" i="183" s="1"/>
  <c r="AG9" i="183" s="1"/>
  <c r="AH5" i="183"/>
  <c r="AH7" i="183" s="1"/>
  <c r="AH9" i="183" s="1"/>
  <c r="AI5" i="183"/>
  <c r="AI7" i="183" s="1"/>
  <c r="AI9" i="183" s="1"/>
  <c r="AJ5" i="183"/>
  <c r="AJ7" i="183" s="1"/>
  <c r="AJ9" i="183" s="1"/>
  <c r="AK5" i="183"/>
  <c r="AL5" i="183"/>
  <c r="AM5" i="183"/>
  <c r="AM7" i="183" s="1"/>
  <c r="AM9" i="183" s="1"/>
  <c r="AN5" i="183"/>
  <c r="AN7" i="183" s="1"/>
  <c r="AN9" i="183" s="1"/>
  <c r="AO5" i="183"/>
  <c r="AO7" i="183" s="1"/>
  <c r="AO9" i="183" s="1"/>
  <c r="AP5" i="183"/>
  <c r="AP7" i="183" s="1"/>
  <c r="AP9" i="183" s="1"/>
  <c r="AQ5" i="183"/>
  <c r="AQ7" i="183" s="1"/>
  <c r="AQ9" i="183" s="1"/>
  <c r="AR5" i="183"/>
  <c r="AR7" i="183" s="1"/>
  <c r="AR9" i="183" s="1"/>
  <c r="AS5" i="183"/>
  <c r="AT5" i="183"/>
  <c r="AU5" i="183"/>
  <c r="AU7" i="183" s="1"/>
  <c r="AU9" i="183" s="1"/>
  <c r="M6" i="183"/>
  <c r="N6" i="183"/>
  <c r="O6" i="183"/>
  <c r="P6" i="183"/>
  <c r="Q6" i="183"/>
  <c r="R6" i="183"/>
  <c r="S6" i="183"/>
  <c r="T6" i="183"/>
  <c r="U6" i="183"/>
  <c r="V6" i="183"/>
  <c r="W6" i="183"/>
  <c r="X6" i="183"/>
  <c r="Y6" i="183"/>
  <c r="Z6" i="183"/>
  <c r="AA6" i="183"/>
  <c r="AB6" i="183"/>
  <c r="AC6" i="183"/>
  <c r="AD6" i="183"/>
  <c r="AE6" i="183"/>
  <c r="AF6" i="183"/>
  <c r="AG6" i="183"/>
  <c r="AH6" i="183"/>
  <c r="AI6" i="183"/>
  <c r="AJ6" i="183"/>
  <c r="AK6" i="183"/>
  <c r="AL6" i="183"/>
  <c r="AM6" i="183"/>
  <c r="AN6" i="183"/>
  <c r="AO6" i="183"/>
  <c r="AP6" i="183"/>
  <c r="AQ6" i="183"/>
  <c r="AR6" i="183"/>
  <c r="AS6" i="183"/>
  <c r="AT6" i="183"/>
  <c r="AU6" i="183"/>
  <c r="M7" i="183"/>
  <c r="M9" i="183" s="1"/>
  <c r="N7" i="183"/>
  <c r="N9" i="183" s="1"/>
  <c r="U7" i="183"/>
  <c r="U9" i="183" s="1"/>
  <c r="V7" i="183"/>
  <c r="V9" i="183" s="1"/>
  <c r="AC7" i="183"/>
  <c r="AC9" i="183" s="1"/>
  <c r="AD7" i="183"/>
  <c r="AD9" i="183" s="1"/>
  <c r="AK7" i="183"/>
  <c r="AK9" i="183" s="1"/>
  <c r="AL7" i="183"/>
  <c r="AL9" i="183" s="1"/>
  <c r="AS7" i="183"/>
  <c r="AS9" i="183" s="1"/>
  <c r="AT7" i="183"/>
  <c r="AT9" i="183" s="1"/>
  <c r="AU4" i="183"/>
  <c r="AS7" i="114"/>
  <c r="AS8" i="36" s="1"/>
  <c r="AT7" i="114"/>
  <c r="AT8" i="36" s="1"/>
  <c r="AU7" i="114"/>
  <c r="AT8" i="114"/>
  <c r="AU8" i="114"/>
  <c r="AS9" i="114"/>
  <c r="AU4" i="114"/>
  <c r="A6" i="185"/>
  <c r="A5" i="185"/>
  <c r="AL7" i="185"/>
  <c r="AM7" i="185"/>
  <c r="AN7" i="185"/>
  <c r="AO7" i="185"/>
  <c r="AP7" i="185"/>
  <c r="AQ7" i="185"/>
  <c r="AR8" i="185" s="1"/>
  <c r="AR7" i="185"/>
  <c r="AS7" i="185"/>
  <c r="AT7" i="185"/>
  <c r="AU7" i="185"/>
  <c r="AL8" i="185"/>
  <c r="AM8" i="185"/>
  <c r="AN8" i="185"/>
  <c r="AO8" i="185"/>
  <c r="AP8" i="185"/>
  <c r="AQ8" i="185"/>
  <c r="AU8" i="185"/>
  <c r="N4" i="185"/>
  <c r="O4" i="185" s="1"/>
  <c r="P4" i="185" s="1"/>
  <c r="Q4" i="185" s="1"/>
  <c r="R4" i="185" s="1"/>
  <c r="S4" i="185" s="1"/>
  <c r="T4" i="185" s="1"/>
  <c r="U4" i="185" s="1"/>
  <c r="V4" i="185" s="1"/>
  <c r="W4" i="185" s="1"/>
  <c r="X4" i="185" s="1"/>
  <c r="Y4" i="185" s="1"/>
  <c r="Z4" i="185" s="1"/>
  <c r="AA4" i="185" s="1"/>
  <c r="AB4" i="185" s="1"/>
  <c r="AC4" i="185" s="1"/>
  <c r="AD4" i="185" s="1"/>
  <c r="AE4" i="185" s="1"/>
  <c r="AF4" i="185" s="1"/>
  <c r="AG4" i="185" s="1"/>
  <c r="AH4" i="185" s="1"/>
  <c r="AI4" i="185" s="1"/>
  <c r="AJ4" i="185" s="1"/>
  <c r="AK4" i="185" s="1"/>
  <c r="AL4" i="185" s="1"/>
  <c r="AM4" i="185" s="1"/>
  <c r="AN4" i="185" s="1"/>
  <c r="AO4" i="185" s="1"/>
  <c r="AP4" i="185" s="1"/>
  <c r="AQ4" i="185" s="1"/>
  <c r="AR4" i="185" s="1"/>
  <c r="AS4" i="185" s="1"/>
  <c r="AT4" i="185" s="1"/>
  <c r="AU4" i="185" s="1"/>
  <c r="M5" i="185"/>
  <c r="N5" i="185"/>
  <c r="O5" i="185"/>
  <c r="P5" i="185"/>
  <c r="Q5" i="185"/>
  <c r="R5" i="185"/>
  <c r="S5" i="185"/>
  <c r="T5" i="185"/>
  <c r="U5" i="185"/>
  <c r="V5" i="185"/>
  <c r="W5" i="185"/>
  <c r="X5" i="185"/>
  <c r="Y5" i="185"/>
  <c r="Z5" i="185"/>
  <c r="AA5" i="185"/>
  <c r="AB5" i="185"/>
  <c r="AC5" i="185"/>
  <c r="AD5" i="185"/>
  <c r="AE5" i="185"/>
  <c r="AF5" i="185"/>
  <c r="AG5" i="185"/>
  <c r="AH5" i="185"/>
  <c r="AI5" i="185"/>
  <c r="AJ5" i="185"/>
  <c r="AK5" i="185"/>
  <c r="AL5" i="185"/>
  <c r="AM5" i="185"/>
  <c r="AN5" i="185"/>
  <c r="AO5" i="185"/>
  <c r="AP5" i="185"/>
  <c r="AQ5" i="185"/>
  <c r="AR5" i="185"/>
  <c r="AS5" i="185"/>
  <c r="AT5" i="185"/>
  <c r="AU5" i="185"/>
  <c r="M6" i="185"/>
  <c r="N6" i="185"/>
  <c r="O6" i="185"/>
  <c r="P6" i="185"/>
  <c r="Q6" i="185"/>
  <c r="R6" i="185"/>
  <c r="S6" i="185"/>
  <c r="T6" i="185"/>
  <c r="U6" i="185"/>
  <c r="V6" i="185"/>
  <c r="W6" i="185"/>
  <c r="X6" i="185"/>
  <c r="Y6" i="185"/>
  <c r="Z6" i="185"/>
  <c r="AA6" i="185"/>
  <c r="AB6" i="185"/>
  <c r="AC6" i="185"/>
  <c r="AD6" i="185"/>
  <c r="AE6" i="185"/>
  <c r="AF6" i="185"/>
  <c r="AG6" i="185"/>
  <c r="AH6" i="185"/>
  <c r="AI6" i="185"/>
  <c r="AJ6" i="185"/>
  <c r="AK6" i="185"/>
  <c r="AL6" i="185"/>
  <c r="AM6" i="185"/>
  <c r="AN6" i="185"/>
  <c r="AO6" i="185"/>
  <c r="AP6" i="185"/>
  <c r="AQ6" i="185"/>
  <c r="AR6" i="185"/>
  <c r="AS6" i="185"/>
  <c r="AT6" i="185"/>
  <c r="AU6" i="185"/>
  <c r="AI8" i="179"/>
  <c r="AJ8" i="179"/>
  <c r="AK8" i="179"/>
  <c r="AL8" i="179"/>
  <c r="AM8" i="179"/>
  <c r="AN8" i="179"/>
  <c r="AO8" i="179"/>
  <c r="AI5" i="179"/>
  <c r="AJ5" i="179"/>
  <c r="AK5" i="179"/>
  <c r="AL5" i="179"/>
  <c r="AM5" i="179"/>
  <c r="AN5" i="179"/>
  <c r="AO5" i="179"/>
  <c r="M6" i="179"/>
  <c r="N6" i="179"/>
  <c r="O6" i="179"/>
  <c r="P6" i="179"/>
  <c r="Q6" i="179"/>
  <c r="R6" i="179"/>
  <c r="S6" i="179"/>
  <c r="T6" i="179"/>
  <c r="U6" i="179"/>
  <c r="V6" i="179"/>
  <c r="W6" i="179"/>
  <c r="X6" i="179"/>
  <c r="Y6" i="179"/>
  <c r="Z6" i="179"/>
  <c r="AA6" i="179"/>
  <c r="AB6" i="179"/>
  <c r="AC6" i="179"/>
  <c r="AD6" i="179"/>
  <c r="AE6" i="179"/>
  <c r="AF6" i="179"/>
  <c r="AG6" i="179"/>
  <c r="AH6" i="179"/>
  <c r="AI6" i="179"/>
  <c r="AJ6" i="179"/>
  <c r="AK6" i="179"/>
  <c r="AL6" i="179"/>
  <c r="AM6" i="179"/>
  <c r="AN6" i="179"/>
  <c r="AO6" i="179"/>
  <c r="AP6" i="179"/>
  <c r="AQ6" i="179"/>
  <c r="AR6" i="179"/>
  <c r="AS6" i="179"/>
  <c r="AT6" i="179"/>
  <c r="AU6" i="179"/>
  <c r="M7" i="179"/>
  <c r="N7" i="179"/>
  <c r="O7" i="179"/>
  <c r="P7" i="179"/>
  <c r="Q7" i="179"/>
  <c r="R7" i="179"/>
  <c r="S7" i="179"/>
  <c r="T7" i="179"/>
  <c r="U7" i="179"/>
  <c r="V7" i="179"/>
  <c r="W7" i="179"/>
  <c r="X7" i="179"/>
  <c r="Y7" i="179"/>
  <c r="Z7" i="179"/>
  <c r="AA7" i="179"/>
  <c r="AB7" i="179"/>
  <c r="AC7" i="179"/>
  <c r="AD7" i="179"/>
  <c r="AE7" i="179"/>
  <c r="AF7" i="179"/>
  <c r="AG7" i="179"/>
  <c r="AH7" i="179"/>
  <c r="AI7" i="179"/>
  <c r="AJ7" i="179"/>
  <c r="AK7" i="179"/>
  <c r="AL7" i="179"/>
  <c r="AM7" i="179"/>
  <c r="AN7" i="179"/>
  <c r="AO7" i="179"/>
  <c r="AP7" i="179"/>
  <c r="AQ7" i="179"/>
  <c r="AR7" i="179"/>
  <c r="AS7" i="179"/>
  <c r="AT7" i="179"/>
  <c r="AU7" i="179"/>
  <c r="C13" i="112"/>
  <c r="D6" i="112"/>
  <c r="D7" i="112"/>
  <c r="D8" i="112"/>
  <c r="D9" i="112"/>
  <c r="D10" i="112"/>
  <c r="D11" i="112"/>
  <c r="D12" i="112"/>
  <c r="D5" i="112"/>
  <c r="AU32" i="193"/>
  <c r="AT16" i="155"/>
  <c r="AU16" i="155"/>
  <c r="AU17" i="155"/>
  <c r="AU4" i="155"/>
  <c r="AV7" i="155"/>
  <c r="AE9" i="184" l="1"/>
  <c r="AD17" i="209"/>
  <c r="AD10" i="36"/>
  <c r="P25" i="36" s="1"/>
  <c r="X9" i="184"/>
  <c r="W17" i="209"/>
  <c r="W10" i="36"/>
  <c r="W9" i="184"/>
  <c r="V17" i="209"/>
  <c r="V10" i="36"/>
  <c r="O17" i="209"/>
  <c r="O10" i="36"/>
  <c r="AS17" i="209"/>
  <c r="AS10" i="36"/>
  <c r="AK17" i="209"/>
  <c r="AK10" i="36"/>
  <c r="W25" i="36" s="1"/>
  <c r="U17" i="209"/>
  <c r="U10" i="36"/>
  <c r="N17" i="209"/>
  <c r="N10" i="36"/>
  <c r="AJ17" i="209"/>
  <c r="AJ10" i="36"/>
  <c r="V25" i="36" s="1"/>
  <c r="T17" i="209"/>
  <c r="T10" i="36"/>
  <c r="AN9" i="184"/>
  <c r="AM17" i="209"/>
  <c r="AM10" i="36"/>
  <c r="Y25" i="36" s="1"/>
  <c r="AI17" i="209"/>
  <c r="AI10" i="36"/>
  <c r="U25" i="36" s="1"/>
  <c r="S17" i="209"/>
  <c r="S10" i="36"/>
  <c r="AM9" i="184"/>
  <c r="AL17" i="209"/>
  <c r="AL10" i="36"/>
  <c r="X25" i="36" s="1"/>
  <c r="AN17" i="209"/>
  <c r="AN10" i="36"/>
  <c r="AF17" i="209"/>
  <c r="AF10" i="36"/>
  <c r="R25" i="36" s="1"/>
  <c r="X17" i="209"/>
  <c r="X10" i="36"/>
  <c r="P17" i="209"/>
  <c r="P10" i="36"/>
  <c r="AP17" i="209"/>
  <c r="AP10" i="36"/>
  <c r="AH17" i="209"/>
  <c r="AH10" i="36"/>
  <c r="T25" i="36" s="1"/>
  <c r="Z17" i="209"/>
  <c r="Z10" i="36"/>
  <c r="L25" i="36" s="1"/>
  <c r="R17" i="209"/>
  <c r="R10" i="36"/>
  <c r="AU17" i="209"/>
  <c r="AU10" i="36"/>
  <c r="AC17" i="209"/>
  <c r="AC10" i="36"/>
  <c r="O25" i="36" s="1"/>
  <c r="AU9" i="184"/>
  <c r="AT17" i="209"/>
  <c r="AT10" i="36"/>
  <c r="AR17" i="209"/>
  <c r="AR10" i="36"/>
  <c r="AB17" i="209"/>
  <c r="AB10" i="36"/>
  <c r="N25" i="36" s="1"/>
  <c r="AQ17" i="209"/>
  <c r="AQ10" i="36"/>
  <c r="AA17" i="209"/>
  <c r="AA10" i="36"/>
  <c r="M25" i="36" s="1"/>
  <c r="AE17" i="209"/>
  <c r="AE10" i="36"/>
  <c r="Q25" i="36" s="1"/>
  <c r="AO17" i="209"/>
  <c r="AO10" i="36"/>
  <c r="AG17" i="209"/>
  <c r="AG10" i="36"/>
  <c r="S25" i="36" s="1"/>
  <c r="Y17" i="209"/>
  <c r="Y10" i="36"/>
  <c r="Q17" i="209"/>
  <c r="Q10" i="36"/>
  <c r="P9" i="184"/>
  <c r="AF7" i="117"/>
  <c r="AS6" i="117"/>
  <c r="AT7" i="117" s="1"/>
  <c r="AS18" i="209"/>
  <c r="AC6" i="117"/>
  <c r="AD7" i="117" s="1"/>
  <c r="AC18" i="209"/>
  <c r="AD6" i="117"/>
  <c r="AE7" i="117" s="1"/>
  <c r="AJ6" i="117"/>
  <c r="AJ7" i="117" s="1"/>
  <c r="AJ18" i="209"/>
  <c r="AI6" i="117"/>
  <c r="AT6" i="117"/>
  <c r="AU7" i="117" s="1"/>
  <c r="AH6" i="117"/>
  <c r="AI7" i="117" s="1"/>
  <c r="N6" i="117"/>
  <c r="O7" i="117" s="1"/>
  <c r="AK6" i="117"/>
  <c r="AL7" i="117" s="1"/>
  <c r="AK18" i="209"/>
  <c r="U6" i="117"/>
  <c r="U18" i="209"/>
  <c r="AR6" i="117"/>
  <c r="AR18" i="209"/>
  <c r="AB6" i="117"/>
  <c r="AB7" i="117" s="1"/>
  <c r="AB18" i="209"/>
  <c r="T6" i="117"/>
  <c r="T7" i="117" s="1"/>
  <c r="T18" i="209"/>
  <c r="AL6" i="117"/>
  <c r="AM7" i="117" s="1"/>
  <c r="AQ6" i="117"/>
  <c r="AQ7" i="117" s="1"/>
  <c r="AG6" i="117"/>
  <c r="AP7" i="117"/>
  <c r="S7" i="117"/>
  <c r="AG7" i="117"/>
  <c r="R7" i="117"/>
  <c r="AA7" i="117"/>
  <c r="Z7" i="117"/>
  <c r="Y7" i="117"/>
  <c r="X7" i="117"/>
  <c r="AH7" i="117"/>
  <c r="AU9" i="114"/>
  <c r="AU8" i="36"/>
  <c r="AT9" i="114"/>
  <c r="V7" i="117"/>
  <c r="AS7" i="117"/>
  <c r="AC7" i="117"/>
  <c r="U7" i="117"/>
  <c r="AR7" i="117"/>
  <c r="AT9" i="184"/>
  <c r="AL9" i="184"/>
  <c r="AD9" i="184"/>
  <c r="V9" i="184"/>
  <c r="AS9" i="184"/>
  <c r="AK9" i="184"/>
  <c r="AC9" i="184"/>
  <c r="U9" i="184"/>
  <c r="AR9" i="184"/>
  <c r="AJ9" i="184"/>
  <c r="AB9" i="184"/>
  <c r="T9" i="184"/>
  <c r="AO9" i="184"/>
  <c r="AG9" i="184"/>
  <c r="Y9" i="184"/>
  <c r="AQ9" i="184"/>
  <c r="AI9" i="184"/>
  <c r="AA9" i="184"/>
  <c r="S9" i="184"/>
  <c r="AF9" i="184"/>
  <c r="AP9" i="184"/>
  <c r="AH9" i="184"/>
  <c r="Z9" i="184"/>
  <c r="R9" i="184"/>
  <c r="O9" i="184"/>
  <c r="AT8" i="185"/>
  <c r="AS8" i="185"/>
  <c r="AS10" i="156"/>
  <c r="AT10" i="156"/>
  <c r="AU10" i="156"/>
  <c r="F4" i="156"/>
  <c r="AK7" i="117" l="1"/>
  <c r="AU11" i="156"/>
  <c r="AT11" i="156"/>
  <c r="D6" i="126" l="1"/>
  <c r="D5" i="126"/>
  <c r="AS7" i="126"/>
  <c r="AT7" i="126"/>
  <c r="AU7" i="126"/>
  <c r="AT10" i="157"/>
  <c r="AU10" i="157"/>
  <c r="AU4" i="157"/>
  <c r="AU8" i="126" l="1"/>
  <c r="AT8" i="126"/>
  <c r="AU11" i="157"/>
  <c r="AT8" i="180" l="1"/>
  <c r="AU8" i="180"/>
  <c r="AU4" i="180"/>
  <c r="AV6" i="180"/>
  <c r="AU9" i="180" l="1"/>
  <c r="AU13" i="112" l="1"/>
  <c r="AU4" i="112"/>
  <c r="AV7" i="112"/>
  <c r="AT4" i="182" l="1"/>
  <c r="AU4" i="182"/>
  <c r="AT8" i="182"/>
  <c r="AU8" i="182"/>
  <c r="AU9" i="182" l="1"/>
  <c r="AT6" i="181" l="1"/>
  <c r="AU6" i="181"/>
  <c r="AT7" i="181"/>
  <c r="AU7" i="181"/>
  <c r="AT4" i="181"/>
  <c r="AU4" i="181" s="1"/>
  <c r="AQ6" i="194"/>
  <c r="AR6" i="194"/>
  <c r="AS6" i="194"/>
  <c r="AT6" i="194"/>
  <c r="AU6" i="194"/>
  <c r="AS7" i="194"/>
  <c r="AT7" i="194"/>
  <c r="AU7" i="194"/>
  <c r="AU4" i="194"/>
  <c r="AR7" i="194" l="1"/>
  <c r="AT6" i="119" l="1"/>
  <c r="AT7" i="119" s="1"/>
  <c r="AU6" i="119"/>
  <c r="AU7" i="119" s="1"/>
  <c r="AU4" i="119"/>
  <c r="AS19" i="227"/>
  <c r="AT19" i="227"/>
  <c r="AU19" i="227"/>
  <c r="AU20" i="227"/>
  <c r="AT6" i="116"/>
  <c r="AU6" i="116"/>
  <c r="AU7" i="116" s="1"/>
  <c r="AU4" i="116"/>
  <c r="AT20" i="227" l="1"/>
  <c r="AS6" i="139"/>
  <c r="AU6" i="139"/>
  <c r="AT6" i="139"/>
  <c r="D7" i="111"/>
  <c r="AR11" i="111"/>
  <c r="AS11" i="111"/>
  <c r="AT11" i="111"/>
  <c r="AU11" i="111"/>
  <c r="AU12" i="111"/>
  <c r="AT12" i="111" l="1"/>
  <c r="AS12" i="111"/>
  <c r="D7" i="113" l="1"/>
  <c r="D6" i="113"/>
  <c r="C12" i="113"/>
  <c r="L41" i="10" l="1"/>
  <c r="B21" i="39" s="1"/>
  <c r="M41" i="10"/>
  <c r="N41" i="10"/>
  <c r="O41" i="10"/>
  <c r="P41" i="10"/>
  <c r="Q41" i="10"/>
  <c r="R41" i="10"/>
  <c r="S41" i="10"/>
  <c r="T41" i="10"/>
  <c r="U41" i="10"/>
  <c r="V41" i="10"/>
  <c r="W41" i="10"/>
  <c r="X41" i="10"/>
  <c r="Y41" i="10"/>
  <c r="Z41" i="10"/>
  <c r="AA41" i="10"/>
  <c r="AB41" i="10"/>
  <c r="AC41" i="10"/>
  <c r="AD41" i="10"/>
  <c r="AE41" i="10"/>
  <c r="AF41" i="10"/>
  <c r="AG41" i="10"/>
  <c r="AH41" i="10"/>
  <c r="AI41" i="10"/>
  <c r="AJ41" i="10"/>
  <c r="AK41" i="10"/>
  <c r="AL41" i="10"/>
  <c r="AM41" i="10"/>
  <c r="AN41" i="10"/>
  <c r="AO41" i="10"/>
  <c r="AP41" i="10"/>
  <c r="AQ41" i="10"/>
  <c r="AR41" i="10"/>
  <c r="AS41" i="10"/>
  <c r="AT41" i="10"/>
  <c r="AU41" i="10"/>
  <c r="AV41" i="10"/>
  <c r="AW41" i="10"/>
  <c r="AX41" i="10"/>
  <c r="AY41" i="10"/>
  <c r="AZ41" i="10"/>
  <c r="BA41" i="10"/>
  <c r="BB41" i="10"/>
  <c r="BC41" i="10"/>
  <c r="BD41" i="10"/>
  <c r="BE41" i="10"/>
  <c r="BF41" i="10"/>
  <c r="BG41" i="10"/>
  <c r="BH41" i="10"/>
  <c r="BI41" i="10"/>
  <c r="BJ41" i="10"/>
  <c r="L42" i="10"/>
  <c r="M42" i="10"/>
  <c r="N42" i="10"/>
  <c r="O42" i="10"/>
  <c r="P42" i="10"/>
  <c r="Q42" i="10"/>
  <c r="R42" i="10"/>
  <c r="S42" i="10"/>
  <c r="T42" i="10"/>
  <c r="U42" i="10"/>
  <c r="V42" i="10"/>
  <c r="W42" i="10"/>
  <c r="X42" i="10"/>
  <c r="Y42" i="10"/>
  <c r="Z42" i="10"/>
  <c r="AA42" i="10"/>
  <c r="AB42" i="10"/>
  <c r="AC42" i="10"/>
  <c r="AD42" i="10"/>
  <c r="AE42" i="10"/>
  <c r="AF42" i="10"/>
  <c r="AG42" i="10"/>
  <c r="AH42" i="10"/>
  <c r="AI42" i="10"/>
  <c r="AJ42" i="10"/>
  <c r="AK42" i="10"/>
  <c r="AL42" i="10"/>
  <c r="AM42" i="10"/>
  <c r="AN42" i="10"/>
  <c r="AO42" i="10"/>
  <c r="AP42" i="10"/>
  <c r="AQ42" i="10"/>
  <c r="AR42" i="10"/>
  <c r="AS42" i="10"/>
  <c r="AT42" i="10"/>
  <c r="AU42" i="10"/>
  <c r="AV42" i="10"/>
  <c r="AW42" i="10"/>
  <c r="AX42" i="10"/>
  <c r="AY42" i="10"/>
  <c r="AZ42" i="10"/>
  <c r="BA42" i="10"/>
  <c r="BB42" i="10"/>
  <c r="BC42" i="10"/>
  <c r="BD42" i="10"/>
  <c r="BE42" i="10"/>
  <c r="BF42" i="10"/>
  <c r="BG42" i="10"/>
  <c r="BH42" i="10"/>
  <c r="BI42" i="10"/>
  <c r="BJ42" i="10"/>
  <c r="L43" i="10"/>
  <c r="M43" i="10"/>
  <c r="N43" i="10"/>
  <c r="O43" i="10"/>
  <c r="P43" i="10"/>
  <c r="Q43" i="10"/>
  <c r="R43" i="10"/>
  <c r="S43" i="10"/>
  <c r="T43" i="10"/>
  <c r="U43" i="10"/>
  <c r="V43" i="10"/>
  <c r="W43" i="10"/>
  <c r="X43" i="10"/>
  <c r="Y43" i="10"/>
  <c r="Z43" i="10"/>
  <c r="AA43" i="10"/>
  <c r="AB43" i="10"/>
  <c r="AC43" i="10"/>
  <c r="AD43" i="10"/>
  <c r="AE43" i="10"/>
  <c r="AF43" i="10"/>
  <c r="AG43" i="10"/>
  <c r="AH43" i="10"/>
  <c r="AI43" i="10"/>
  <c r="AJ43" i="10"/>
  <c r="AK43" i="10"/>
  <c r="AL43" i="10"/>
  <c r="AM43" i="10"/>
  <c r="AN43" i="10"/>
  <c r="AO43" i="10"/>
  <c r="AP43" i="10"/>
  <c r="AQ43" i="10"/>
  <c r="AR43" i="10"/>
  <c r="AS43" i="10"/>
  <c r="AT43" i="10"/>
  <c r="AU43" i="10"/>
  <c r="AV43" i="10"/>
  <c r="AW43" i="10"/>
  <c r="AX43" i="10"/>
  <c r="AY43" i="10"/>
  <c r="AZ43" i="10"/>
  <c r="BA43" i="10"/>
  <c r="BB43" i="10"/>
  <c r="BC43" i="10"/>
  <c r="BD43" i="10"/>
  <c r="BE43" i="10"/>
  <c r="BF43" i="10"/>
  <c r="BG43" i="10"/>
  <c r="BH43" i="10"/>
  <c r="BI43" i="10"/>
  <c r="BJ43" i="10"/>
  <c r="K42" i="10"/>
  <c r="K43" i="10"/>
  <c r="K41" i="10"/>
  <c r="K93" i="22"/>
  <c r="L93" i="22"/>
  <c r="M93" i="22"/>
  <c r="N93" i="22"/>
  <c r="O93" i="22"/>
  <c r="P93" i="22"/>
  <c r="Q93" i="22"/>
  <c r="R93" i="22"/>
  <c r="S93" i="22"/>
  <c r="T93" i="22"/>
  <c r="U93" i="22"/>
  <c r="V93" i="22"/>
  <c r="W93" i="22"/>
  <c r="X93" i="22"/>
  <c r="Y93" i="22"/>
  <c r="Z93" i="22"/>
  <c r="AA93" i="22"/>
  <c r="AB93" i="22"/>
  <c r="AC93" i="22"/>
  <c r="AD93" i="22"/>
  <c r="AE93" i="22"/>
  <c r="AF93" i="22"/>
  <c r="AG93" i="22"/>
  <c r="AH93" i="22"/>
  <c r="AI93" i="22"/>
  <c r="AJ93" i="22"/>
  <c r="AK93" i="22"/>
  <c r="AL93" i="22"/>
  <c r="AM93" i="22"/>
  <c r="AN93" i="22"/>
  <c r="AO93" i="22"/>
  <c r="AP93" i="22"/>
  <c r="AQ93" i="22"/>
  <c r="AR93" i="22"/>
  <c r="AS93" i="22"/>
  <c r="AT93" i="22"/>
  <c r="AU93" i="22"/>
  <c r="AV93" i="22"/>
  <c r="AW93" i="22"/>
  <c r="AX93" i="22"/>
  <c r="AY93" i="22"/>
  <c r="AZ93" i="22"/>
  <c r="BA93" i="22"/>
  <c r="BB93" i="22"/>
  <c r="BC93" i="22"/>
  <c r="BD93" i="22"/>
  <c r="BE93" i="22"/>
  <c r="BF93" i="22"/>
  <c r="BG93" i="22"/>
  <c r="BH93" i="22"/>
  <c r="J93" i="22"/>
  <c r="M92" i="22"/>
  <c r="N92" i="22"/>
  <c r="O92" i="22"/>
  <c r="P92" i="22"/>
  <c r="Q92" i="22"/>
  <c r="R92" i="22"/>
  <c r="S92" i="22"/>
  <c r="T92" i="22"/>
  <c r="U92" i="22"/>
  <c r="V92" i="22"/>
  <c r="W92" i="22"/>
  <c r="X92" i="22"/>
  <c r="Y92" i="22"/>
  <c r="Z92" i="22"/>
  <c r="AA92" i="22"/>
  <c r="AB92" i="22"/>
  <c r="AC92" i="22"/>
  <c r="AD92" i="22"/>
  <c r="AE92" i="22"/>
  <c r="AF92" i="22"/>
  <c r="AG92" i="22"/>
  <c r="AH92" i="22"/>
  <c r="AI92" i="22"/>
  <c r="AJ92" i="22"/>
  <c r="AK92" i="22"/>
  <c r="AL92" i="22"/>
  <c r="AM92" i="22"/>
  <c r="AN92" i="22"/>
  <c r="AO92" i="22"/>
  <c r="AP92" i="22"/>
  <c r="AQ92" i="22"/>
  <c r="AR92" i="22"/>
  <c r="AS92" i="22"/>
  <c r="AT92" i="22"/>
  <c r="AU92" i="22"/>
  <c r="AV92" i="22"/>
  <c r="AW92" i="22"/>
  <c r="AX92" i="22"/>
  <c r="AY92" i="22"/>
  <c r="AZ92" i="22"/>
  <c r="BA92" i="22"/>
  <c r="BB92" i="22"/>
  <c r="BC92" i="22"/>
  <c r="BD92" i="22"/>
  <c r="BE92" i="22"/>
  <c r="BF92" i="22"/>
  <c r="BG92" i="22"/>
  <c r="BH92" i="22"/>
  <c r="K92" i="22"/>
  <c r="L92" i="22"/>
  <c r="J92" i="22"/>
  <c r="AS99" i="22"/>
  <c r="AR99" i="22"/>
  <c r="AQ99" i="22"/>
  <c r="AP99" i="22"/>
  <c r="AO99" i="22"/>
  <c r="AN99" i="22"/>
  <c r="AM99" i="22"/>
  <c r="AL99" i="22"/>
  <c r="AK99" i="22"/>
  <c r="AJ99" i="22"/>
  <c r="AI99" i="22"/>
  <c r="AH99" i="22"/>
  <c r="AG99" i="22"/>
  <c r="AF99" i="22"/>
  <c r="AE99" i="22"/>
  <c r="AD99" i="22"/>
  <c r="AC99" i="22"/>
  <c r="AB99" i="22"/>
  <c r="AA99" i="22"/>
  <c r="Z99" i="22"/>
  <c r="Y99" i="22"/>
  <c r="X99" i="22"/>
  <c r="W99" i="22"/>
  <c r="V99" i="22"/>
  <c r="U99" i="22"/>
  <c r="T99" i="22"/>
  <c r="S99" i="22"/>
  <c r="R99" i="22"/>
  <c r="Q99" i="22"/>
  <c r="P99" i="22"/>
  <c r="O99" i="22"/>
  <c r="N99" i="22"/>
  <c r="M99" i="22"/>
  <c r="L99" i="22"/>
  <c r="K99" i="22"/>
  <c r="J99" i="22"/>
  <c r="F4" i="127" l="1"/>
  <c r="G4" i="127" s="1"/>
  <c r="H4" i="127" s="1"/>
  <c r="I4" i="127" s="1"/>
  <c r="J4" i="127" s="1"/>
  <c r="K4" i="127" s="1"/>
  <c r="L4" i="127" s="1"/>
  <c r="M4" i="127" s="1"/>
  <c r="N4" i="127" s="1"/>
  <c r="O4" i="127" s="1"/>
  <c r="P4" i="127" s="1"/>
  <c r="Q4" i="127" s="1"/>
  <c r="R4" i="127" s="1"/>
  <c r="S4" i="127" s="1"/>
  <c r="T4" i="127" s="1"/>
  <c r="U4" i="127" s="1"/>
  <c r="V4" i="127" s="1"/>
  <c r="W4" i="127" s="1"/>
  <c r="X4" i="127" s="1"/>
  <c r="Y4" i="127" s="1"/>
  <c r="Z4" i="127" s="1"/>
  <c r="AA4" i="127" s="1"/>
  <c r="AB4" i="127" s="1"/>
  <c r="AC4" i="127" s="1"/>
  <c r="AD4" i="127" s="1"/>
  <c r="AE4" i="127" s="1"/>
  <c r="AF4" i="127" s="1"/>
  <c r="AG4" i="127" s="1"/>
  <c r="AH4" i="127" s="1"/>
  <c r="AI4" i="127" s="1"/>
  <c r="AJ4" i="127" s="1"/>
  <c r="AK4" i="127" s="1"/>
  <c r="AL4" i="127" s="1"/>
  <c r="AM4" i="127" s="1"/>
  <c r="AN4" i="127" s="1"/>
  <c r="AO4" i="127" s="1"/>
  <c r="AP4" i="127" s="1"/>
  <c r="AQ4" i="127" s="1"/>
  <c r="AR4" i="127" s="1"/>
  <c r="AS4" i="127" s="1"/>
  <c r="AT4" i="127" s="1"/>
  <c r="AU4" i="127" s="1"/>
  <c r="A26" i="36" l="1"/>
  <c r="B18" i="231"/>
  <c r="A30" i="231"/>
  <c r="A29" i="231"/>
  <c r="A28" i="231"/>
  <c r="A20" i="231"/>
  <c r="L18" i="231"/>
  <c r="D20" i="231"/>
  <c r="F4" i="231"/>
  <c r="L19" i="227"/>
  <c r="C19" i="227"/>
  <c r="AV6" i="227"/>
  <c r="AV7" i="227"/>
  <c r="AV8" i="227"/>
  <c r="AV9" i="227"/>
  <c r="AV10" i="227"/>
  <c r="AV11" i="227"/>
  <c r="AV12" i="227"/>
  <c r="AV13" i="227"/>
  <c r="AV14" i="227"/>
  <c r="AV15" i="227"/>
  <c r="AV16" i="227"/>
  <c r="AV17" i="227"/>
  <c r="AV18" i="227"/>
  <c r="AV5" i="227"/>
  <c r="D6" i="111"/>
  <c r="D8" i="111"/>
  <c r="D9" i="111"/>
  <c r="D10" i="111"/>
  <c r="D8" i="113"/>
  <c r="D9" i="113"/>
  <c r="D10" i="113"/>
  <c r="D11" i="113"/>
  <c r="L9" i="210" l="1"/>
  <c r="AU21" i="227"/>
  <c r="AT21" i="227"/>
  <c r="AS21" i="227"/>
  <c r="L19" i="231" l="1"/>
  <c r="M19" i="231" l="1"/>
  <c r="D5" i="111"/>
  <c r="N19" i="231" l="1"/>
  <c r="D6" i="144"/>
  <c r="D7" i="144"/>
  <c r="D8" i="144"/>
  <c r="D9" i="144"/>
  <c r="D10" i="144"/>
  <c r="D11" i="144"/>
  <c r="D12" i="144"/>
  <c r="D13" i="144"/>
  <c r="D14" i="144"/>
  <c r="D5" i="144"/>
  <c r="D6" i="216"/>
  <c r="D7" i="216"/>
  <c r="D8" i="216"/>
  <c r="D9" i="216"/>
  <c r="D10" i="216"/>
  <c r="D11" i="216"/>
  <c r="D12" i="216"/>
  <c r="D14" i="216"/>
  <c r="D15" i="216"/>
  <c r="D16" i="216"/>
  <c r="D17" i="216"/>
  <c r="D18" i="216"/>
  <c r="D19" i="216"/>
  <c r="D20" i="216"/>
  <c r="D21" i="216"/>
  <c r="D22" i="216"/>
  <c r="D23" i="216"/>
  <c r="D24" i="216"/>
  <c r="D5" i="216"/>
  <c r="O19" i="231" l="1"/>
  <c r="P19" i="231" l="1"/>
  <c r="C12" i="183"/>
  <c r="B12" i="183"/>
  <c r="D12" i="177"/>
  <c r="C12" i="177"/>
  <c r="B12" i="177"/>
  <c r="A12" i="177"/>
  <c r="D11" i="229"/>
  <c r="D26" i="229" s="1"/>
  <c r="A31" i="229"/>
  <c r="A30" i="229"/>
  <c r="A29" i="229"/>
  <c r="A28" i="229"/>
  <c r="A20" i="229"/>
  <c r="D18" i="229"/>
  <c r="C18" i="229"/>
  <c r="B18" i="229"/>
  <c r="A18" i="229"/>
  <c r="F4" i="229"/>
  <c r="G4" i="229" s="1"/>
  <c r="H4" i="229" s="1"/>
  <c r="I4" i="229" s="1"/>
  <c r="J4" i="229" s="1"/>
  <c r="K4" i="229" s="1"/>
  <c r="L4" i="229" s="1"/>
  <c r="M4" i="229" s="1"/>
  <c r="N4" i="229" s="1"/>
  <c r="O4" i="229" s="1"/>
  <c r="P4" i="229" s="1"/>
  <c r="Q4" i="229" s="1"/>
  <c r="R4" i="229" s="1"/>
  <c r="S4" i="229" s="1"/>
  <c r="T4" i="229" s="1"/>
  <c r="U4" i="229" s="1"/>
  <c r="V4" i="229" s="1"/>
  <c r="W4" i="229" s="1"/>
  <c r="X4" i="229" s="1"/>
  <c r="Y4" i="229" s="1"/>
  <c r="Z4" i="229" s="1"/>
  <c r="AA4" i="229" s="1"/>
  <c r="AB4" i="229" s="1"/>
  <c r="AC4" i="229" s="1"/>
  <c r="AD4" i="229" s="1"/>
  <c r="AE4" i="229" s="1"/>
  <c r="AF4" i="229" s="1"/>
  <c r="AG4" i="229" s="1"/>
  <c r="AH4" i="229" s="1"/>
  <c r="AI4" i="229" s="1"/>
  <c r="AJ4" i="229" s="1"/>
  <c r="AK4" i="229" s="1"/>
  <c r="AL4" i="229" s="1"/>
  <c r="AM4" i="229" s="1"/>
  <c r="AN4" i="229" s="1"/>
  <c r="AO4" i="229" s="1"/>
  <c r="AP4" i="229" s="1"/>
  <c r="AQ4" i="229" s="1"/>
  <c r="AR4" i="229" s="1"/>
  <c r="AS4" i="229" s="1"/>
  <c r="AT4" i="229" s="1"/>
  <c r="AU4" i="229" s="1"/>
  <c r="F4" i="114"/>
  <c r="G4" i="114" s="1"/>
  <c r="H4" i="114" s="1"/>
  <c r="I4" i="114" s="1"/>
  <c r="J4" i="114" s="1"/>
  <c r="K4" i="114" s="1"/>
  <c r="L4" i="114" s="1"/>
  <c r="M4" i="114" s="1"/>
  <c r="N4" i="114" s="1"/>
  <c r="O4" i="114" s="1"/>
  <c r="P4" i="114" s="1"/>
  <c r="Q4" i="114" s="1"/>
  <c r="R4" i="114" s="1"/>
  <c r="S4" i="114" s="1"/>
  <c r="T4" i="114" s="1"/>
  <c r="U4" i="114" s="1"/>
  <c r="V4" i="114" s="1"/>
  <c r="W4" i="114" s="1"/>
  <c r="X4" i="114" s="1"/>
  <c r="Y4" i="114" s="1"/>
  <c r="Z4" i="114" s="1"/>
  <c r="AA4" i="114" s="1"/>
  <c r="AB4" i="114" s="1"/>
  <c r="AC4" i="114" s="1"/>
  <c r="AD4" i="114" s="1"/>
  <c r="AE4" i="114" s="1"/>
  <c r="AF4" i="114" s="1"/>
  <c r="AG4" i="114" s="1"/>
  <c r="AH4" i="114" s="1"/>
  <c r="AI4" i="114" s="1"/>
  <c r="AJ4" i="114" s="1"/>
  <c r="AK4" i="114" s="1"/>
  <c r="AL4" i="114" s="1"/>
  <c r="AM4" i="114" s="1"/>
  <c r="AN4" i="114" s="1"/>
  <c r="AO4" i="114" s="1"/>
  <c r="AP4" i="114" s="1"/>
  <c r="AQ4" i="114" s="1"/>
  <c r="AR4" i="114" s="1"/>
  <c r="AS4" i="114" s="1"/>
  <c r="AT4" i="114" s="1"/>
  <c r="M46" i="10"/>
  <c r="N46" i="10"/>
  <c r="O46" i="10"/>
  <c r="P46" i="10"/>
  <c r="K37" i="10"/>
  <c r="L37" i="10"/>
  <c r="B22" i="39" s="1"/>
  <c r="M37" i="10"/>
  <c r="N37" i="10"/>
  <c r="O37" i="10"/>
  <c r="P37" i="10"/>
  <c r="Q37" i="10"/>
  <c r="R37" i="10"/>
  <c r="S37" i="10"/>
  <c r="T37" i="10"/>
  <c r="U37" i="10"/>
  <c r="V37" i="10"/>
  <c r="W37" i="10"/>
  <c r="X37" i="10"/>
  <c r="Y37" i="10"/>
  <c r="Z37" i="10"/>
  <c r="AA37" i="10"/>
  <c r="AB37" i="10"/>
  <c r="AC37" i="10"/>
  <c r="AD37" i="10"/>
  <c r="AE37" i="10"/>
  <c r="AF37" i="10"/>
  <c r="AG37" i="10"/>
  <c r="AH37" i="10"/>
  <c r="AI37" i="10"/>
  <c r="AJ37" i="10"/>
  <c r="AK37" i="10"/>
  <c r="AL37" i="10"/>
  <c r="AM37" i="10"/>
  <c r="AN37" i="10"/>
  <c r="AO37" i="10"/>
  <c r="AP37" i="10"/>
  <c r="AQ37" i="10"/>
  <c r="AR37" i="10"/>
  <c r="AS37" i="10"/>
  <c r="AT37" i="10"/>
  <c r="AU37" i="10"/>
  <c r="AV37" i="10"/>
  <c r="AW37" i="10"/>
  <c r="AX37" i="10"/>
  <c r="AY37" i="10"/>
  <c r="AZ37" i="10"/>
  <c r="BA37" i="10"/>
  <c r="BB37" i="10"/>
  <c r="BC37" i="10"/>
  <c r="BD37" i="10"/>
  <c r="BE37" i="10"/>
  <c r="BF37" i="10"/>
  <c r="BG37" i="10"/>
  <c r="BH37" i="10"/>
  <c r="BI37" i="10"/>
  <c r="BJ37" i="10"/>
  <c r="K38" i="10"/>
  <c r="L38" i="10"/>
  <c r="M38" i="10"/>
  <c r="N38" i="10"/>
  <c r="O38" i="10"/>
  <c r="P38" i="10"/>
  <c r="Q38" i="10"/>
  <c r="R38" i="10"/>
  <c r="S38" i="10"/>
  <c r="T38" i="10"/>
  <c r="U38" i="10"/>
  <c r="V38" i="10"/>
  <c r="W38" i="10"/>
  <c r="X38" i="10"/>
  <c r="Y38" i="10"/>
  <c r="Z38" i="10"/>
  <c r="AA38" i="10"/>
  <c r="AB38" i="10"/>
  <c r="AC38" i="10"/>
  <c r="AD38" i="10"/>
  <c r="AE38" i="10"/>
  <c r="AF38" i="10"/>
  <c r="AG38" i="10"/>
  <c r="AH38" i="10"/>
  <c r="AI38" i="10"/>
  <c r="AJ38" i="10"/>
  <c r="AK38" i="10"/>
  <c r="AL38" i="10"/>
  <c r="AM38" i="10"/>
  <c r="AN38" i="10"/>
  <c r="AO38" i="10"/>
  <c r="AP38" i="10"/>
  <c r="AQ38" i="10"/>
  <c r="AR38" i="10"/>
  <c r="AS38" i="10"/>
  <c r="AT38" i="10"/>
  <c r="AU38" i="10"/>
  <c r="AV38" i="10"/>
  <c r="AW38" i="10"/>
  <c r="AX38" i="10"/>
  <c r="AY38" i="10"/>
  <c r="AZ38" i="10"/>
  <c r="BA38" i="10"/>
  <c r="BB38" i="10"/>
  <c r="BC38" i="10"/>
  <c r="BD38" i="10"/>
  <c r="BE38" i="10"/>
  <c r="BF38" i="10"/>
  <c r="BG38" i="10"/>
  <c r="BH38" i="10"/>
  <c r="BI38" i="10"/>
  <c r="BJ38" i="10"/>
  <c r="K39" i="10"/>
  <c r="L39" i="10"/>
  <c r="M39" i="10"/>
  <c r="N39" i="10"/>
  <c r="O39" i="10"/>
  <c r="P39" i="10"/>
  <c r="Q39" i="10"/>
  <c r="R39" i="10"/>
  <c r="S39" i="10"/>
  <c r="T39" i="10"/>
  <c r="U39" i="10"/>
  <c r="V39" i="10"/>
  <c r="W39" i="10"/>
  <c r="X39" i="10"/>
  <c r="Y39" i="10"/>
  <c r="Z39" i="10"/>
  <c r="AA39" i="10"/>
  <c r="AB39" i="10"/>
  <c r="AC39" i="10"/>
  <c r="AD39" i="10"/>
  <c r="AE39" i="10"/>
  <c r="AF39" i="10"/>
  <c r="AG39" i="10"/>
  <c r="AH39" i="10"/>
  <c r="AI39" i="10"/>
  <c r="AJ39" i="10"/>
  <c r="AK39" i="10"/>
  <c r="AL39" i="10"/>
  <c r="AM39" i="10"/>
  <c r="AN39" i="10"/>
  <c r="AO39" i="10"/>
  <c r="AP39" i="10"/>
  <c r="AQ39" i="10"/>
  <c r="AR39" i="10"/>
  <c r="AS39" i="10"/>
  <c r="AT39" i="10"/>
  <c r="AU39" i="10"/>
  <c r="AV39" i="10"/>
  <c r="AW39" i="10"/>
  <c r="AX39" i="10"/>
  <c r="AY39" i="10"/>
  <c r="AZ39" i="10"/>
  <c r="BA39" i="10"/>
  <c r="BB39" i="10"/>
  <c r="BC39" i="10"/>
  <c r="BD39" i="10"/>
  <c r="BE39" i="10"/>
  <c r="BF39" i="10"/>
  <c r="BG39" i="10"/>
  <c r="BH39" i="10"/>
  <c r="BI39" i="10"/>
  <c r="BJ39" i="10"/>
  <c r="J33" i="10"/>
  <c r="K33" i="10"/>
  <c r="L33" i="10"/>
  <c r="B23" i="39" s="1"/>
  <c r="M33" i="10"/>
  <c r="N33" i="10"/>
  <c r="O33" i="10"/>
  <c r="P33" i="10"/>
  <c r="Q33" i="10"/>
  <c r="R33" i="10"/>
  <c r="S33" i="10"/>
  <c r="T33" i="10"/>
  <c r="U33" i="10"/>
  <c r="V33" i="10"/>
  <c r="W33" i="10"/>
  <c r="X33" i="10"/>
  <c r="Y33" i="10"/>
  <c r="Z33" i="10"/>
  <c r="AA33" i="10"/>
  <c r="AB33" i="10"/>
  <c r="AC33" i="10"/>
  <c r="AD33" i="10"/>
  <c r="AE33" i="10"/>
  <c r="AF33" i="10"/>
  <c r="AG33" i="10"/>
  <c r="AH33" i="10"/>
  <c r="AI33" i="10"/>
  <c r="AJ33" i="10"/>
  <c r="AK33" i="10"/>
  <c r="AL33" i="10"/>
  <c r="AM33" i="10"/>
  <c r="AN33" i="10"/>
  <c r="AO33" i="10"/>
  <c r="AP33" i="10"/>
  <c r="AQ33" i="10"/>
  <c r="AR33" i="10"/>
  <c r="AS33" i="10"/>
  <c r="AT33" i="10"/>
  <c r="AU33" i="10"/>
  <c r="AV33" i="10"/>
  <c r="AW33" i="10"/>
  <c r="AX33" i="10"/>
  <c r="AY33" i="10"/>
  <c r="AZ33" i="10"/>
  <c r="BA33" i="10"/>
  <c r="BB33" i="10"/>
  <c r="BC33" i="10"/>
  <c r="BD33" i="10"/>
  <c r="BE33" i="10"/>
  <c r="BF33" i="10"/>
  <c r="BG33" i="10"/>
  <c r="BH33" i="10"/>
  <c r="BI33" i="10"/>
  <c r="BJ33" i="10"/>
  <c r="J34" i="10"/>
  <c r="K34" i="10"/>
  <c r="L34" i="10"/>
  <c r="M34" i="10"/>
  <c r="N34" i="10"/>
  <c r="O34" i="10"/>
  <c r="P34" i="10"/>
  <c r="Q34" i="10"/>
  <c r="R34" i="10"/>
  <c r="S34" i="10"/>
  <c r="T34" i="10"/>
  <c r="U34" i="10"/>
  <c r="V34" i="10"/>
  <c r="W34" i="10"/>
  <c r="X34" i="10"/>
  <c r="Y34" i="10"/>
  <c r="Z34" i="10"/>
  <c r="AA34" i="10"/>
  <c r="AB34" i="10"/>
  <c r="AC34" i="10"/>
  <c r="AD34" i="10"/>
  <c r="AE34" i="10"/>
  <c r="AF34" i="10"/>
  <c r="AG34" i="10"/>
  <c r="AH34" i="10"/>
  <c r="AI34" i="10"/>
  <c r="AJ34" i="10"/>
  <c r="AK34" i="10"/>
  <c r="AL34" i="10"/>
  <c r="AM34" i="10"/>
  <c r="AN34" i="10"/>
  <c r="AO34" i="10"/>
  <c r="AP34" i="10"/>
  <c r="AQ34" i="10"/>
  <c r="AR34" i="10"/>
  <c r="AS34" i="10"/>
  <c r="AT34" i="10"/>
  <c r="AU34" i="10"/>
  <c r="AV34" i="10"/>
  <c r="AW34" i="10"/>
  <c r="AX34" i="10"/>
  <c r="AY34" i="10"/>
  <c r="AZ34" i="10"/>
  <c r="BA34" i="10"/>
  <c r="BB34" i="10"/>
  <c r="BC34" i="10"/>
  <c r="BD34" i="10"/>
  <c r="BE34" i="10"/>
  <c r="BF34" i="10"/>
  <c r="BG34" i="10"/>
  <c r="BH34" i="10"/>
  <c r="BI34" i="10"/>
  <c r="BJ34" i="10"/>
  <c r="J35" i="10"/>
  <c r="K35" i="10"/>
  <c r="L35" i="10"/>
  <c r="M35" i="10"/>
  <c r="N35" i="10"/>
  <c r="O35" i="10"/>
  <c r="P35" i="10"/>
  <c r="Q35" i="10"/>
  <c r="R35" i="10"/>
  <c r="S35" i="10"/>
  <c r="T35" i="10"/>
  <c r="U35" i="10"/>
  <c r="V35" i="10"/>
  <c r="W35" i="10"/>
  <c r="X35" i="10"/>
  <c r="Y35" i="10"/>
  <c r="Z35" i="10"/>
  <c r="AA35" i="10"/>
  <c r="AB35" i="10"/>
  <c r="AC35" i="10"/>
  <c r="AD35" i="10"/>
  <c r="AE35" i="10"/>
  <c r="AF35" i="10"/>
  <c r="AG35" i="10"/>
  <c r="AH35" i="10"/>
  <c r="AI35" i="10"/>
  <c r="AJ35" i="10"/>
  <c r="AK35" i="10"/>
  <c r="AL35" i="10"/>
  <c r="AM35" i="10"/>
  <c r="AN35" i="10"/>
  <c r="AO35" i="10"/>
  <c r="AP35" i="10"/>
  <c r="AQ35" i="10"/>
  <c r="AR35" i="10"/>
  <c r="AS35" i="10"/>
  <c r="AT35" i="10"/>
  <c r="AU35" i="10"/>
  <c r="AV35" i="10"/>
  <c r="AW35" i="10"/>
  <c r="AX35" i="10"/>
  <c r="AY35" i="10"/>
  <c r="AZ35" i="10"/>
  <c r="BA35" i="10"/>
  <c r="BB35" i="10"/>
  <c r="BC35" i="10"/>
  <c r="BD35" i="10"/>
  <c r="BE35" i="10"/>
  <c r="BF35" i="10"/>
  <c r="BG35" i="10"/>
  <c r="BH35" i="10"/>
  <c r="BI35" i="10"/>
  <c r="BJ35" i="10"/>
  <c r="I29" i="10"/>
  <c r="J29" i="10"/>
  <c r="K29" i="10"/>
  <c r="L29" i="10"/>
  <c r="B24" i="39" s="1"/>
  <c r="M29" i="10"/>
  <c r="N29" i="10"/>
  <c r="O29" i="10"/>
  <c r="P29" i="10"/>
  <c r="Q29" i="10"/>
  <c r="R29" i="10"/>
  <c r="S29" i="10"/>
  <c r="T29" i="10"/>
  <c r="U29" i="10"/>
  <c r="V29" i="10"/>
  <c r="W29" i="10"/>
  <c r="X29" i="10"/>
  <c r="Y29" i="10"/>
  <c r="Z29" i="10"/>
  <c r="AA29" i="10"/>
  <c r="AB29" i="10"/>
  <c r="AC29" i="10"/>
  <c r="AD29" i="10"/>
  <c r="AE29" i="10"/>
  <c r="AF29" i="10"/>
  <c r="AG29" i="10"/>
  <c r="AH29" i="10"/>
  <c r="AI29" i="10"/>
  <c r="AJ29" i="10"/>
  <c r="AK29" i="10"/>
  <c r="AL29" i="10"/>
  <c r="AM29" i="10"/>
  <c r="AN29" i="10"/>
  <c r="AO29" i="10"/>
  <c r="AP29" i="10"/>
  <c r="AQ29" i="10"/>
  <c r="AR29" i="10"/>
  <c r="AS29" i="10"/>
  <c r="AT29" i="10"/>
  <c r="AU29" i="10"/>
  <c r="AV29" i="10"/>
  <c r="AW29" i="10"/>
  <c r="AX29" i="10"/>
  <c r="AY29" i="10"/>
  <c r="AZ29" i="10"/>
  <c r="BA29" i="10"/>
  <c r="BB29" i="10"/>
  <c r="BC29" i="10"/>
  <c r="BD29" i="10"/>
  <c r="BE29" i="10"/>
  <c r="BF29" i="10"/>
  <c r="BG29" i="10"/>
  <c r="BH29" i="10"/>
  <c r="BI29" i="10"/>
  <c r="BJ29" i="10"/>
  <c r="I30" i="10"/>
  <c r="J30" i="10"/>
  <c r="K30" i="10"/>
  <c r="L30" i="10"/>
  <c r="M30" i="10"/>
  <c r="N30" i="10"/>
  <c r="O30" i="10"/>
  <c r="P30" i="10"/>
  <c r="Q30" i="10"/>
  <c r="R30" i="10"/>
  <c r="S30" i="10"/>
  <c r="T30" i="10"/>
  <c r="U30" i="10"/>
  <c r="V30" i="10"/>
  <c r="W30" i="10"/>
  <c r="X30" i="10"/>
  <c r="Y30" i="10"/>
  <c r="Z30" i="10"/>
  <c r="AA30" i="10"/>
  <c r="AB30" i="10"/>
  <c r="AC30" i="10"/>
  <c r="AD30" i="10"/>
  <c r="AE30" i="10"/>
  <c r="AF30" i="10"/>
  <c r="AG30" i="10"/>
  <c r="AH30" i="10"/>
  <c r="AI30" i="10"/>
  <c r="AJ30" i="10"/>
  <c r="AK30" i="10"/>
  <c r="AL30" i="10"/>
  <c r="AM30" i="10"/>
  <c r="AN30" i="10"/>
  <c r="AO30" i="10"/>
  <c r="AP30" i="10"/>
  <c r="AQ30" i="10"/>
  <c r="AR30" i="10"/>
  <c r="AS30" i="10"/>
  <c r="AT30" i="10"/>
  <c r="AU30" i="10"/>
  <c r="AV30" i="10"/>
  <c r="AW30" i="10"/>
  <c r="AX30" i="10"/>
  <c r="AY30" i="10"/>
  <c r="AZ30" i="10"/>
  <c r="BA30" i="10"/>
  <c r="BB30" i="10"/>
  <c r="BC30" i="10"/>
  <c r="BD30" i="10"/>
  <c r="BE30" i="10"/>
  <c r="BF30" i="10"/>
  <c r="BG30" i="10"/>
  <c r="BH30" i="10"/>
  <c r="BI30" i="10"/>
  <c r="BJ30" i="10"/>
  <c r="I31" i="10"/>
  <c r="J31" i="10"/>
  <c r="K31" i="10"/>
  <c r="L31" i="10"/>
  <c r="M31" i="10"/>
  <c r="N31" i="10"/>
  <c r="O31" i="10"/>
  <c r="P31" i="10"/>
  <c r="Q31" i="10"/>
  <c r="R31" i="10"/>
  <c r="S31" i="10"/>
  <c r="T31" i="10"/>
  <c r="U31" i="10"/>
  <c r="V31" i="10"/>
  <c r="W31" i="10"/>
  <c r="X31" i="10"/>
  <c r="Y31" i="10"/>
  <c r="Z31" i="10"/>
  <c r="AA31" i="10"/>
  <c r="AB31" i="10"/>
  <c r="AC31" i="10"/>
  <c r="AD31" i="10"/>
  <c r="AE31" i="10"/>
  <c r="AF31" i="10"/>
  <c r="AG31" i="10"/>
  <c r="AH31" i="10"/>
  <c r="AI31" i="10"/>
  <c r="AJ31" i="10"/>
  <c r="AK31" i="10"/>
  <c r="AL31" i="10"/>
  <c r="AM31" i="10"/>
  <c r="AN31" i="10"/>
  <c r="AO31" i="10"/>
  <c r="AP31" i="10"/>
  <c r="AQ31" i="10"/>
  <c r="AR31" i="10"/>
  <c r="AS31" i="10"/>
  <c r="AT31" i="10"/>
  <c r="AU31" i="10"/>
  <c r="AV31" i="10"/>
  <c r="AW31" i="10"/>
  <c r="AX31" i="10"/>
  <c r="AY31" i="10"/>
  <c r="AZ31" i="10"/>
  <c r="BA31" i="10"/>
  <c r="BB31" i="10"/>
  <c r="BC31" i="10"/>
  <c r="BD31" i="10"/>
  <c r="BE31" i="10"/>
  <c r="BF31" i="10"/>
  <c r="BG31" i="10"/>
  <c r="BH31" i="10"/>
  <c r="BI31" i="10"/>
  <c r="BJ31" i="10"/>
  <c r="H25" i="10"/>
  <c r="I25" i="10"/>
  <c r="J25" i="10"/>
  <c r="K25" i="10"/>
  <c r="L25" i="10"/>
  <c r="B25" i="39" s="1"/>
  <c r="M25" i="10"/>
  <c r="N25" i="10"/>
  <c r="O25" i="10"/>
  <c r="P25" i="10"/>
  <c r="Q25" i="10"/>
  <c r="R25" i="10"/>
  <c r="S25" i="10"/>
  <c r="T25" i="10"/>
  <c r="U25" i="10"/>
  <c r="V25" i="10"/>
  <c r="W25" i="10"/>
  <c r="X25" i="10"/>
  <c r="Y25" i="10"/>
  <c r="Z25" i="10"/>
  <c r="AA25" i="10"/>
  <c r="AB25" i="10"/>
  <c r="AC25" i="10"/>
  <c r="AD25" i="10"/>
  <c r="AE25" i="10"/>
  <c r="AF25" i="10"/>
  <c r="AG25" i="10"/>
  <c r="AH25" i="10"/>
  <c r="AI25" i="10"/>
  <c r="AJ25" i="10"/>
  <c r="AK25" i="10"/>
  <c r="AL25" i="10"/>
  <c r="AM25" i="10"/>
  <c r="AN25" i="10"/>
  <c r="AO25" i="10"/>
  <c r="AP25" i="10"/>
  <c r="AQ25" i="10"/>
  <c r="AR25" i="10"/>
  <c r="AS25" i="10"/>
  <c r="AT25" i="10"/>
  <c r="AU25" i="10"/>
  <c r="AV25" i="10"/>
  <c r="AW25" i="10"/>
  <c r="AX25" i="10"/>
  <c r="AY25" i="10"/>
  <c r="AZ25" i="10"/>
  <c r="BA25" i="10"/>
  <c r="BB25" i="10"/>
  <c r="BC25" i="10"/>
  <c r="BD25" i="10"/>
  <c r="BE25" i="10"/>
  <c r="BF25" i="10"/>
  <c r="BG25" i="10"/>
  <c r="BH25" i="10"/>
  <c r="BI25" i="10"/>
  <c r="BJ25" i="10"/>
  <c r="H26" i="10"/>
  <c r="I26" i="10"/>
  <c r="J26" i="10"/>
  <c r="K26" i="10"/>
  <c r="L26" i="10"/>
  <c r="M26" i="10"/>
  <c r="N26" i="10"/>
  <c r="O26" i="10"/>
  <c r="P26" i="10"/>
  <c r="Q26" i="10"/>
  <c r="R26" i="10"/>
  <c r="S26" i="10"/>
  <c r="T26" i="10"/>
  <c r="U26" i="10"/>
  <c r="V26" i="10"/>
  <c r="W26" i="10"/>
  <c r="X26" i="10"/>
  <c r="Y26" i="10"/>
  <c r="Z26" i="10"/>
  <c r="AA26" i="10"/>
  <c r="AB26" i="10"/>
  <c r="AC26" i="10"/>
  <c r="AD26" i="10"/>
  <c r="AE26" i="10"/>
  <c r="AF26" i="10"/>
  <c r="AG26" i="10"/>
  <c r="AH26" i="10"/>
  <c r="AI26" i="10"/>
  <c r="AJ26" i="10"/>
  <c r="AK26" i="10"/>
  <c r="AL26" i="10"/>
  <c r="AM26" i="10"/>
  <c r="AN26" i="10"/>
  <c r="AO26" i="10"/>
  <c r="AP26" i="10"/>
  <c r="AQ26" i="10"/>
  <c r="AR26" i="10"/>
  <c r="AS26" i="10"/>
  <c r="AT26" i="10"/>
  <c r="AU26" i="10"/>
  <c r="AV26" i="10"/>
  <c r="AW26" i="10"/>
  <c r="AX26" i="10"/>
  <c r="AY26" i="10"/>
  <c r="AZ26" i="10"/>
  <c r="BA26" i="10"/>
  <c r="BB26" i="10"/>
  <c r="BC26" i="10"/>
  <c r="BD26" i="10"/>
  <c r="BE26" i="10"/>
  <c r="BF26" i="10"/>
  <c r="BG26" i="10"/>
  <c r="BH26" i="10"/>
  <c r="BI26" i="10"/>
  <c r="BJ26" i="10"/>
  <c r="H27" i="10"/>
  <c r="I27" i="10"/>
  <c r="J27" i="10"/>
  <c r="K27" i="10"/>
  <c r="L27" i="10"/>
  <c r="M27" i="10"/>
  <c r="N27" i="10"/>
  <c r="O27" i="10"/>
  <c r="P27" i="10"/>
  <c r="Q27" i="10"/>
  <c r="R27" i="10"/>
  <c r="S27" i="10"/>
  <c r="T27" i="10"/>
  <c r="U27" i="10"/>
  <c r="V27" i="10"/>
  <c r="W27" i="10"/>
  <c r="X27" i="10"/>
  <c r="Y27" i="10"/>
  <c r="Z27" i="10"/>
  <c r="AA27" i="10"/>
  <c r="AB27" i="10"/>
  <c r="AC27" i="10"/>
  <c r="AD27" i="10"/>
  <c r="AE27" i="10"/>
  <c r="AF27" i="10"/>
  <c r="AG27" i="10"/>
  <c r="AH27" i="10"/>
  <c r="AI27" i="10"/>
  <c r="AJ27" i="10"/>
  <c r="AK27" i="10"/>
  <c r="AL27" i="10"/>
  <c r="AM27" i="10"/>
  <c r="AN27" i="10"/>
  <c r="AO27" i="10"/>
  <c r="AP27" i="10"/>
  <c r="AQ27" i="10"/>
  <c r="AR27" i="10"/>
  <c r="AS27" i="10"/>
  <c r="AT27" i="10"/>
  <c r="AU27" i="10"/>
  <c r="AV27" i="10"/>
  <c r="AW27" i="10"/>
  <c r="AX27" i="10"/>
  <c r="AY27" i="10"/>
  <c r="AZ27" i="10"/>
  <c r="BA27" i="10"/>
  <c r="BB27" i="10"/>
  <c r="BC27" i="10"/>
  <c r="BD27" i="10"/>
  <c r="BE27" i="10"/>
  <c r="BF27" i="10"/>
  <c r="BG27" i="10"/>
  <c r="BH27" i="10"/>
  <c r="BI27" i="10"/>
  <c r="BJ27" i="10"/>
  <c r="G21" i="10"/>
  <c r="H21" i="10"/>
  <c r="I21" i="10"/>
  <c r="J21" i="10"/>
  <c r="K21" i="10"/>
  <c r="L21" i="10"/>
  <c r="B26" i="39" s="1"/>
  <c r="M21" i="10"/>
  <c r="N21" i="10"/>
  <c r="O21" i="10"/>
  <c r="P21" i="10"/>
  <c r="Q21" i="10"/>
  <c r="R21" i="10"/>
  <c r="S21" i="10"/>
  <c r="T21" i="10"/>
  <c r="U21" i="10"/>
  <c r="V21" i="10"/>
  <c r="W21" i="10"/>
  <c r="X21" i="10"/>
  <c r="Y21" i="10"/>
  <c r="Z21" i="10"/>
  <c r="AA21" i="10"/>
  <c r="AB21" i="10"/>
  <c r="AC21" i="10"/>
  <c r="AD21" i="10"/>
  <c r="AE21" i="10"/>
  <c r="AF21" i="10"/>
  <c r="AG21" i="10"/>
  <c r="AH21" i="10"/>
  <c r="AI21" i="10"/>
  <c r="AJ21" i="10"/>
  <c r="AK21" i="10"/>
  <c r="AL21" i="10"/>
  <c r="AM21" i="10"/>
  <c r="AN21" i="10"/>
  <c r="AO21" i="10"/>
  <c r="AP21" i="10"/>
  <c r="AQ21" i="10"/>
  <c r="AR21" i="10"/>
  <c r="AS21" i="10"/>
  <c r="AT21" i="10"/>
  <c r="AU21" i="10"/>
  <c r="AV21" i="10"/>
  <c r="AW21" i="10"/>
  <c r="AX21" i="10"/>
  <c r="AY21" i="10"/>
  <c r="AZ21" i="10"/>
  <c r="BA21" i="10"/>
  <c r="BB21" i="10"/>
  <c r="BC21" i="10"/>
  <c r="BD21" i="10"/>
  <c r="BE21" i="10"/>
  <c r="BF21" i="10"/>
  <c r="BG21" i="10"/>
  <c r="BH21" i="10"/>
  <c r="BI21" i="10"/>
  <c r="BJ21" i="10"/>
  <c r="G22" i="10"/>
  <c r="H22" i="10"/>
  <c r="I22" i="10"/>
  <c r="J22" i="10"/>
  <c r="K22" i="10"/>
  <c r="L22" i="10"/>
  <c r="M22" i="10"/>
  <c r="N22" i="10"/>
  <c r="O22" i="10"/>
  <c r="P22" i="10"/>
  <c r="Q22" i="10"/>
  <c r="R22" i="10"/>
  <c r="S22" i="10"/>
  <c r="T22" i="10"/>
  <c r="U22" i="10"/>
  <c r="V22" i="10"/>
  <c r="W22" i="10"/>
  <c r="X22" i="10"/>
  <c r="Y22" i="10"/>
  <c r="Z22" i="10"/>
  <c r="AA22" i="10"/>
  <c r="AB22" i="10"/>
  <c r="AC22" i="10"/>
  <c r="AD22" i="10"/>
  <c r="AE22" i="10"/>
  <c r="AF22" i="10"/>
  <c r="AG22" i="10"/>
  <c r="AH22" i="10"/>
  <c r="AI22" i="10"/>
  <c r="AJ22" i="10"/>
  <c r="AK22" i="10"/>
  <c r="AL22" i="10"/>
  <c r="AM22" i="10"/>
  <c r="AN22" i="10"/>
  <c r="AO22" i="10"/>
  <c r="AP22" i="10"/>
  <c r="AQ22" i="10"/>
  <c r="AR22" i="10"/>
  <c r="AS22" i="10"/>
  <c r="AT22" i="10"/>
  <c r="AU22" i="10"/>
  <c r="AV22" i="10"/>
  <c r="AW22" i="10"/>
  <c r="AX22" i="10"/>
  <c r="AY22" i="10"/>
  <c r="AZ22" i="10"/>
  <c r="BA22" i="10"/>
  <c r="BB22" i="10"/>
  <c r="BC22" i="10"/>
  <c r="BD22" i="10"/>
  <c r="BE22" i="10"/>
  <c r="BF22" i="10"/>
  <c r="BG22" i="10"/>
  <c r="BH22" i="10"/>
  <c r="BI22" i="10"/>
  <c r="BJ22" i="10"/>
  <c r="G23" i="10"/>
  <c r="H23" i="10"/>
  <c r="I23" i="10"/>
  <c r="J23" i="10"/>
  <c r="K23" i="10"/>
  <c r="L23" i="10"/>
  <c r="M23" i="10"/>
  <c r="N23" i="10"/>
  <c r="O23" i="10"/>
  <c r="P23" i="10"/>
  <c r="Q23" i="10"/>
  <c r="R23" i="10"/>
  <c r="S23" i="10"/>
  <c r="T23" i="10"/>
  <c r="U23" i="10"/>
  <c r="V23" i="10"/>
  <c r="W23" i="10"/>
  <c r="X23" i="10"/>
  <c r="Y23" i="10"/>
  <c r="Z23" i="10"/>
  <c r="AA23" i="10"/>
  <c r="AB23" i="10"/>
  <c r="AC23" i="10"/>
  <c r="AD23" i="10"/>
  <c r="AE23" i="10"/>
  <c r="AF23" i="10"/>
  <c r="AG23" i="10"/>
  <c r="AH23" i="10"/>
  <c r="AI23" i="10"/>
  <c r="AJ23" i="10"/>
  <c r="AK23" i="10"/>
  <c r="AL23" i="10"/>
  <c r="AM23" i="10"/>
  <c r="AN23" i="10"/>
  <c r="AO23" i="10"/>
  <c r="AP23" i="10"/>
  <c r="AQ23" i="10"/>
  <c r="AR23" i="10"/>
  <c r="AS23" i="10"/>
  <c r="AT23" i="10"/>
  <c r="AU23" i="10"/>
  <c r="AV23" i="10"/>
  <c r="AW23" i="10"/>
  <c r="AX23" i="10"/>
  <c r="AY23" i="10"/>
  <c r="AZ23" i="10"/>
  <c r="BA23" i="10"/>
  <c r="BB23" i="10"/>
  <c r="BC23" i="10"/>
  <c r="BD23" i="10"/>
  <c r="BE23" i="10"/>
  <c r="BF23" i="10"/>
  <c r="BG23" i="10"/>
  <c r="BH23" i="10"/>
  <c r="BI23" i="10"/>
  <c r="BJ23" i="10"/>
  <c r="F17" i="10"/>
  <c r="G17" i="10"/>
  <c r="H17" i="10"/>
  <c r="I17" i="10"/>
  <c r="J17" i="10"/>
  <c r="K17" i="10"/>
  <c r="L17" i="10"/>
  <c r="M17" i="10"/>
  <c r="K100" i="22" s="1"/>
  <c r="N17" i="10"/>
  <c r="L100" i="22" s="1"/>
  <c r="O17" i="10"/>
  <c r="M100" i="22" s="1"/>
  <c r="P17" i="10"/>
  <c r="N100" i="22" s="1"/>
  <c r="Q17" i="10"/>
  <c r="O100" i="22" s="1"/>
  <c r="R17" i="10"/>
  <c r="P100" i="22" s="1"/>
  <c r="S17" i="10"/>
  <c r="Q100" i="22" s="1"/>
  <c r="T17" i="10"/>
  <c r="R100" i="22" s="1"/>
  <c r="U17" i="10"/>
  <c r="S100" i="22" s="1"/>
  <c r="V17" i="10"/>
  <c r="T100" i="22" s="1"/>
  <c r="W17" i="10"/>
  <c r="U100" i="22" s="1"/>
  <c r="X17" i="10"/>
  <c r="V100" i="22" s="1"/>
  <c r="Y17" i="10"/>
  <c r="W100" i="22" s="1"/>
  <c r="Z17" i="10"/>
  <c r="X100" i="22" s="1"/>
  <c r="AA17" i="10"/>
  <c r="Y100" i="22" s="1"/>
  <c r="AB17" i="10"/>
  <c r="Z100" i="22" s="1"/>
  <c r="AC17" i="10"/>
  <c r="AA100" i="22" s="1"/>
  <c r="AD17" i="10"/>
  <c r="AB100" i="22" s="1"/>
  <c r="AE17" i="10"/>
  <c r="AC100" i="22" s="1"/>
  <c r="AF17" i="10"/>
  <c r="AD100" i="22" s="1"/>
  <c r="AG17" i="10"/>
  <c r="AH17" i="10"/>
  <c r="AI17" i="10"/>
  <c r="AJ17" i="10"/>
  <c r="AK17" i="10"/>
  <c r="AL17" i="10"/>
  <c r="AM17" i="10"/>
  <c r="AN17" i="10"/>
  <c r="AO17" i="10"/>
  <c r="AP17" i="10"/>
  <c r="AQ17" i="10"/>
  <c r="AR17" i="10"/>
  <c r="AS17" i="10"/>
  <c r="AT17" i="10"/>
  <c r="AU17" i="10"/>
  <c r="AV17" i="10"/>
  <c r="AE100" i="22" s="1"/>
  <c r="AW17" i="10"/>
  <c r="AF100" i="22" s="1"/>
  <c r="AX17" i="10"/>
  <c r="AG100" i="22" s="1"/>
  <c r="AY17" i="10"/>
  <c r="AH100" i="22" s="1"/>
  <c r="AZ17" i="10"/>
  <c r="AI100" i="22" s="1"/>
  <c r="BA17" i="10"/>
  <c r="AJ100" i="22" s="1"/>
  <c r="BB17" i="10"/>
  <c r="AK100" i="22" s="1"/>
  <c r="BC17" i="10"/>
  <c r="AL100" i="22" s="1"/>
  <c r="BD17" i="10"/>
  <c r="AM100" i="22" s="1"/>
  <c r="BE17" i="10"/>
  <c r="AN100" i="22" s="1"/>
  <c r="BF17" i="10"/>
  <c r="AO100" i="22" s="1"/>
  <c r="BG17" i="10"/>
  <c r="AP100" i="22" s="1"/>
  <c r="BH17" i="10"/>
  <c r="AQ100" i="22" s="1"/>
  <c r="BI17" i="10"/>
  <c r="AR100" i="22" s="1"/>
  <c r="BJ17" i="10"/>
  <c r="AS100" i="22" s="1"/>
  <c r="F18" i="10"/>
  <c r="G18" i="10"/>
  <c r="H18" i="10"/>
  <c r="I18" i="10"/>
  <c r="J18" i="10"/>
  <c r="K18" i="10"/>
  <c r="L18" i="10"/>
  <c r="M18" i="10"/>
  <c r="N18" i="10"/>
  <c r="O18" i="10"/>
  <c r="P18" i="10"/>
  <c r="Q18" i="10"/>
  <c r="R18" i="10"/>
  <c r="S18" i="10"/>
  <c r="T18" i="10"/>
  <c r="U18" i="10"/>
  <c r="V18" i="10"/>
  <c r="W18" i="10"/>
  <c r="X18" i="10"/>
  <c r="Y18" i="10"/>
  <c r="Z18" i="10"/>
  <c r="AA18" i="10"/>
  <c r="AB18" i="10"/>
  <c r="AC18" i="10"/>
  <c r="AD18" i="10"/>
  <c r="AE18" i="10"/>
  <c r="AF18" i="10"/>
  <c r="AG18" i="10"/>
  <c r="AH18" i="10"/>
  <c r="AI18" i="10"/>
  <c r="AJ18" i="10"/>
  <c r="AK18" i="10"/>
  <c r="AL18" i="10"/>
  <c r="AM18" i="10"/>
  <c r="AN18" i="10"/>
  <c r="AO18" i="10"/>
  <c r="AP18" i="10"/>
  <c r="AQ18" i="10"/>
  <c r="AR18" i="10"/>
  <c r="AS18" i="10"/>
  <c r="AT18" i="10"/>
  <c r="AU18" i="10"/>
  <c r="AV18" i="10"/>
  <c r="AW18" i="10"/>
  <c r="AX18" i="10"/>
  <c r="AY18" i="10"/>
  <c r="AZ18" i="10"/>
  <c r="BA18" i="10"/>
  <c r="BB18" i="10"/>
  <c r="BC18" i="10"/>
  <c r="BD18" i="10"/>
  <c r="BE18" i="10"/>
  <c r="BF18" i="10"/>
  <c r="BG18" i="10"/>
  <c r="BH18" i="10"/>
  <c r="BI18" i="10"/>
  <c r="BJ18" i="10"/>
  <c r="F19" i="10"/>
  <c r="G19" i="10"/>
  <c r="H19" i="10"/>
  <c r="I19" i="10"/>
  <c r="J19" i="10"/>
  <c r="K19" i="10"/>
  <c r="L19" i="10"/>
  <c r="M19" i="10"/>
  <c r="N19" i="10"/>
  <c r="O19" i="10"/>
  <c r="P19" i="10"/>
  <c r="Q19" i="10"/>
  <c r="R19" i="10"/>
  <c r="S19" i="10"/>
  <c r="T19" i="10"/>
  <c r="U19" i="10"/>
  <c r="V19" i="10"/>
  <c r="W19" i="10"/>
  <c r="X19" i="10"/>
  <c r="Y19" i="10"/>
  <c r="Z19" i="10"/>
  <c r="AA19" i="10"/>
  <c r="AB19" i="10"/>
  <c r="AC19" i="10"/>
  <c r="AD19" i="10"/>
  <c r="AE19" i="10"/>
  <c r="AF19" i="10"/>
  <c r="AG19" i="10"/>
  <c r="AH19" i="10"/>
  <c r="AI19" i="10"/>
  <c r="AJ19" i="10"/>
  <c r="AK19" i="10"/>
  <c r="AL19" i="10"/>
  <c r="AM19" i="10"/>
  <c r="AN19" i="10"/>
  <c r="AO19" i="10"/>
  <c r="AP19" i="10"/>
  <c r="AQ19" i="10"/>
  <c r="AR19" i="10"/>
  <c r="AS19" i="10"/>
  <c r="AT19" i="10"/>
  <c r="AU19" i="10"/>
  <c r="AV19" i="10"/>
  <c r="AW19" i="10"/>
  <c r="AX19" i="10"/>
  <c r="AY19" i="10"/>
  <c r="AZ19" i="10"/>
  <c r="BA19" i="10"/>
  <c r="BB19" i="10"/>
  <c r="BC19" i="10"/>
  <c r="BD19" i="10"/>
  <c r="BE19" i="10"/>
  <c r="BF19" i="10"/>
  <c r="BG19" i="10"/>
  <c r="BH19" i="10"/>
  <c r="BI19" i="10"/>
  <c r="BJ19" i="10"/>
  <c r="J100" i="22" l="1"/>
  <c r="B27" i="39"/>
  <c r="Q19" i="231"/>
  <c r="M19" i="229"/>
  <c r="L19" i="229"/>
  <c r="A5" i="76"/>
  <c r="P20" i="192"/>
  <c r="A23" i="192"/>
  <c r="A24" i="192"/>
  <c r="A25" i="192"/>
  <c r="A26" i="192"/>
  <c r="Z20" i="192"/>
  <c r="Z21" i="192"/>
  <c r="Z22" i="192"/>
  <c r="L32" i="192"/>
  <c r="L7" i="192" s="1"/>
  <c r="D7" i="192" s="1"/>
  <c r="R19" i="231" l="1"/>
  <c r="M32" i="192"/>
  <c r="M7" i="192" s="1"/>
  <c r="D32" i="192"/>
  <c r="N32" i="192"/>
  <c r="N7" i="192" s="1"/>
  <c r="N19" i="229"/>
  <c r="S19" i="231" l="1"/>
  <c r="O32" i="192"/>
  <c r="O7" i="192" s="1"/>
  <c r="O19" i="229"/>
  <c r="T19" i="231" l="1"/>
  <c r="P32" i="192"/>
  <c r="P7" i="192" s="1"/>
  <c r="P19" i="229"/>
  <c r="U19" i="231" l="1"/>
  <c r="Q32" i="192"/>
  <c r="Q7" i="192" s="1"/>
  <c r="Q19" i="229"/>
  <c r="V19" i="231" l="1"/>
  <c r="R32" i="192"/>
  <c r="R7" i="192" s="1"/>
  <c r="R19" i="229"/>
  <c r="W19" i="231" l="1"/>
  <c r="S32" i="192"/>
  <c r="S7" i="192" s="1"/>
  <c r="S19" i="229"/>
  <c r="X19" i="231" l="1"/>
  <c r="T32" i="192"/>
  <c r="T7" i="192" s="1"/>
  <c r="T19" i="229"/>
  <c r="Y19" i="231" l="1"/>
  <c r="U32" i="192"/>
  <c r="U7" i="192" s="1"/>
  <c r="U19" i="229"/>
  <c r="Z19" i="231" l="1"/>
  <c r="V32" i="192"/>
  <c r="V7" i="192" s="1"/>
  <c r="V19" i="229"/>
  <c r="AA19" i="231" l="1"/>
  <c r="W32" i="192"/>
  <c r="W7" i="192" s="1"/>
  <c r="W19" i="229"/>
  <c r="X32" i="192" l="1"/>
  <c r="X7" i="192" s="1"/>
  <c r="X19" i="229"/>
  <c r="Y32" i="192" l="1"/>
  <c r="Y7" i="192" s="1"/>
  <c r="Y19" i="229"/>
  <c r="Z32" i="192" l="1"/>
  <c r="Z7" i="192" s="1"/>
  <c r="Z19" i="229"/>
  <c r="AA32" i="192" l="1"/>
  <c r="AA7" i="192" s="1"/>
  <c r="AA19" i="229"/>
  <c r="AB32" i="192" l="1"/>
  <c r="AB7" i="192" s="1"/>
  <c r="AC32" i="192" l="1"/>
  <c r="AC7" i="192" s="1"/>
  <c r="L21" i="192"/>
  <c r="D21" i="192" s="1"/>
  <c r="AD32" i="192" l="1"/>
  <c r="AD7" i="192" s="1"/>
  <c r="M21" i="192"/>
  <c r="AE32" i="192" l="1"/>
  <c r="AE7" i="192" s="1"/>
  <c r="N21" i="192"/>
  <c r="AF32" i="192" l="1"/>
  <c r="AF7" i="192" s="1"/>
  <c r="O21" i="192"/>
  <c r="AG32" i="192" l="1"/>
  <c r="AG7" i="192" s="1"/>
  <c r="P21" i="192"/>
  <c r="AH32" i="192" l="1"/>
  <c r="AH7" i="192" s="1"/>
  <c r="Q21" i="192"/>
  <c r="AI32" i="192" l="1"/>
  <c r="AI7" i="192" s="1"/>
  <c r="R21" i="192"/>
  <c r="AJ32" i="192" l="1"/>
  <c r="AJ7" i="192" s="1"/>
  <c r="S21" i="192"/>
  <c r="AK32" i="192" l="1"/>
  <c r="AK7" i="192" s="1"/>
  <c r="T21" i="192"/>
  <c r="AL32" i="192" l="1"/>
  <c r="AL7" i="192" s="1"/>
  <c r="U21" i="192"/>
  <c r="AM32" i="192" l="1"/>
  <c r="AM7" i="192" s="1"/>
  <c r="V21" i="192"/>
  <c r="AN32" i="192" l="1"/>
  <c r="AN7" i="192" s="1"/>
  <c r="W21" i="192"/>
  <c r="AO32" i="192" l="1"/>
  <c r="AO7" i="192" s="1"/>
  <c r="X21" i="192"/>
  <c r="Y21" i="192" l="1"/>
  <c r="AA21" i="192" l="1"/>
  <c r="AV32" i="192" l="1"/>
  <c r="E4" i="48" l="1"/>
  <c r="D7" i="48"/>
  <c r="E7" i="48"/>
  <c r="AT32" i="193"/>
  <c r="F7" i="48" l="1"/>
  <c r="AS32" i="193"/>
  <c r="AQ32" i="193"/>
  <c r="AR32" i="193"/>
  <c r="N19" i="227"/>
  <c r="O19" i="227"/>
  <c r="P19" i="227"/>
  <c r="Q19" i="227"/>
  <c r="R19" i="227"/>
  <c r="S19" i="227"/>
  <c r="T19" i="227"/>
  <c r="U19" i="227"/>
  <c r="V19" i="227"/>
  <c r="W19" i="227"/>
  <c r="X19" i="227"/>
  <c r="Y19" i="227"/>
  <c r="Z19" i="227"/>
  <c r="AA19" i="227"/>
  <c r="AB19" i="227"/>
  <c r="AC19" i="227"/>
  <c r="AD19" i="227"/>
  <c r="AE19" i="227"/>
  <c r="AF19" i="227"/>
  <c r="AG19" i="227"/>
  <c r="AH19" i="227"/>
  <c r="AI19" i="227"/>
  <c r="AJ19" i="227"/>
  <c r="AK19" i="227"/>
  <c r="AL19" i="227"/>
  <c r="AM19" i="227"/>
  <c r="AN19" i="227"/>
  <c r="AO19" i="227"/>
  <c r="AP19" i="227"/>
  <c r="AQ19" i="227"/>
  <c r="AR19" i="227"/>
  <c r="M19" i="227"/>
  <c r="F4" i="227"/>
  <c r="G4" i="227" s="1"/>
  <c r="H4" i="227" s="1"/>
  <c r="I4" i="227" s="1"/>
  <c r="J4" i="227" s="1"/>
  <c r="K4" i="227" s="1"/>
  <c r="L4" i="227" s="1"/>
  <c r="M4" i="227" s="1"/>
  <c r="N4" i="227" s="1"/>
  <c r="O4" i="227" s="1"/>
  <c r="P4" i="227" s="1"/>
  <c r="Q4" i="227" s="1"/>
  <c r="R4" i="227" s="1"/>
  <c r="S4" i="227" s="1"/>
  <c r="T4" i="227" s="1"/>
  <c r="U4" i="227" s="1"/>
  <c r="V4" i="227" s="1"/>
  <c r="W4" i="227" s="1"/>
  <c r="X4" i="227" s="1"/>
  <c r="Y4" i="227" s="1"/>
  <c r="Z4" i="227" s="1"/>
  <c r="AA4" i="227" s="1"/>
  <c r="AB4" i="227" s="1"/>
  <c r="AC4" i="227" s="1"/>
  <c r="AD4" i="227" s="1"/>
  <c r="AE4" i="227" s="1"/>
  <c r="AF4" i="227" s="1"/>
  <c r="AG4" i="227" s="1"/>
  <c r="AH4" i="227" s="1"/>
  <c r="AI4" i="227" s="1"/>
  <c r="AJ4" i="227" s="1"/>
  <c r="AK4" i="227" s="1"/>
  <c r="AL4" i="227" s="1"/>
  <c r="AM4" i="227" s="1"/>
  <c r="AN4" i="227" s="1"/>
  <c r="AO4" i="227" s="1"/>
  <c r="AP4" i="227" s="1"/>
  <c r="AQ4" i="227" s="1"/>
  <c r="AR4" i="227" s="1"/>
  <c r="AS4" i="227" s="1"/>
  <c r="AT4" i="227" s="1"/>
  <c r="AU4" i="227" s="1"/>
  <c r="N75" i="225"/>
  <c r="N8" i="210" s="1"/>
  <c r="G8" i="76" s="1"/>
  <c r="O75" i="225"/>
  <c r="O8" i="210" s="1"/>
  <c r="H8" i="76" s="1"/>
  <c r="P75" i="225"/>
  <c r="P8" i="210" s="1"/>
  <c r="Q75" i="225"/>
  <c r="Q8" i="210" s="1"/>
  <c r="J8" i="76" s="1"/>
  <c r="R75" i="225"/>
  <c r="R8" i="210" s="1"/>
  <c r="S75" i="225"/>
  <c r="S8" i="210" s="1"/>
  <c r="T75" i="225"/>
  <c r="T8" i="210" s="1"/>
  <c r="U75" i="225"/>
  <c r="U8" i="210" s="1"/>
  <c r="V75" i="225"/>
  <c r="V8" i="210" s="1"/>
  <c r="W75" i="225"/>
  <c r="W8" i="210" s="1"/>
  <c r="X75" i="225"/>
  <c r="X8" i="210" s="1"/>
  <c r="Y75" i="225"/>
  <c r="Y8" i="210" s="1"/>
  <c r="Z75" i="225"/>
  <c r="Z8" i="210" s="1"/>
  <c r="AA75" i="225"/>
  <c r="AA8" i="210" s="1"/>
  <c r="AB75" i="225"/>
  <c r="AB8" i="210" s="1"/>
  <c r="AC75" i="225"/>
  <c r="AC8" i="210" s="1"/>
  <c r="AD75" i="225"/>
  <c r="AD8" i="210" s="1"/>
  <c r="AE75" i="225"/>
  <c r="AF76" i="225" l="1"/>
  <c r="AE8" i="210"/>
  <c r="AO5" i="139"/>
  <c r="Q5" i="139"/>
  <c r="AF5" i="139"/>
  <c r="S14" i="139" s="1"/>
  <c r="P5" i="139"/>
  <c r="AU5" i="139"/>
  <c r="AU7" i="139" s="1"/>
  <c r="AE5" i="139"/>
  <c r="R14" i="139" s="1"/>
  <c r="O5" i="139"/>
  <c r="AT5" i="139"/>
  <c r="AT7" i="139" s="1"/>
  <c r="AL5" i="139"/>
  <c r="AD5" i="139"/>
  <c r="Q14" i="139" s="1"/>
  <c r="V5" i="139"/>
  <c r="N5" i="139"/>
  <c r="AS5" i="139"/>
  <c r="AS7" i="139" s="1"/>
  <c r="U5" i="139"/>
  <c r="AB5" i="139"/>
  <c r="O14" i="139" s="1"/>
  <c r="T5" i="139"/>
  <c r="AG5" i="139"/>
  <c r="T14" i="139" s="1"/>
  <c r="Y5" i="139"/>
  <c r="L14" i="139" s="1"/>
  <c r="AN5" i="139"/>
  <c r="X5" i="139"/>
  <c r="AM5" i="139"/>
  <c r="W5" i="139"/>
  <c r="AK5" i="139"/>
  <c r="X14" i="139" s="1"/>
  <c r="AJ5" i="139"/>
  <c r="W14" i="139" s="1"/>
  <c r="BG45" i="10"/>
  <c r="AY45" i="10"/>
  <c r="AQ5" i="139"/>
  <c r="AI5" i="139"/>
  <c r="V14" i="139" s="1"/>
  <c r="AA5" i="139"/>
  <c r="N14" i="139" s="1"/>
  <c r="S5" i="139"/>
  <c r="BA45" i="10"/>
  <c r="AC5" i="139"/>
  <c r="P14" i="139" s="1"/>
  <c r="AR5" i="139"/>
  <c r="AX45" i="10"/>
  <c r="AP5" i="139"/>
  <c r="AH5" i="139"/>
  <c r="U14" i="139" s="1"/>
  <c r="Z5" i="139"/>
  <c r="M14" i="139" s="1"/>
  <c r="R5" i="139"/>
  <c r="AP6" i="139"/>
  <c r="R6" i="139"/>
  <c r="Y6" i="139"/>
  <c r="L15" i="139" s="1"/>
  <c r="AD6" i="139"/>
  <c r="Q15" i="139" s="1"/>
  <c r="AK6" i="139"/>
  <c r="X15" i="139" s="1"/>
  <c r="AC6" i="139"/>
  <c r="P15" i="139" s="1"/>
  <c r="U6" i="139"/>
  <c r="AH6" i="139"/>
  <c r="U15" i="139" s="1"/>
  <c r="N6" i="139"/>
  <c r="AR6" i="139"/>
  <c r="AS20" i="227"/>
  <c r="AJ6" i="139"/>
  <c r="W15" i="139" s="1"/>
  <c r="AB6" i="139"/>
  <c r="O15" i="139" s="1"/>
  <c r="T6" i="139"/>
  <c r="Z6" i="139"/>
  <c r="M15" i="139" s="1"/>
  <c r="AO6" i="139"/>
  <c r="AO7" i="139" s="1"/>
  <c r="AG6" i="139"/>
  <c r="T15" i="139" s="1"/>
  <c r="Q6" i="139"/>
  <c r="AN6" i="139"/>
  <c r="AF6" i="139"/>
  <c r="S15" i="139" s="1"/>
  <c r="X6" i="139"/>
  <c r="P6" i="139"/>
  <c r="AM6" i="139"/>
  <c r="AE6" i="139"/>
  <c r="R15" i="139" s="1"/>
  <c r="W6" i="139"/>
  <c r="O6" i="139"/>
  <c r="AL6" i="139"/>
  <c r="V6" i="139"/>
  <c r="AQ6" i="139"/>
  <c r="AI6" i="139"/>
  <c r="V15" i="139" s="1"/>
  <c r="AA6" i="139"/>
  <c r="N15" i="139" s="1"/>
  <c r="S6" i="139"/>
  <c r="V76" i="225"/>
  <c r="S76" i="225"/>
  <c r="AD76" i="225"/>
  <c r="O76" i="225"/>
  <c r="AI20" i="227"/>
  <c r="AA20" i="227"/>
  <c r="W20" i="227"/>
  <c r="AD21" i="227"/>
  <c r="R76" i="225"/>
  <c r="AA76" i="225"/>
  <c r="T76" i="225"/>
  <c r="AB20" i="227"/>
  <c r="AO20" i="227"/>
  <c r="AC20" i="227"/>
  <c r="Q20" i="227"/>
  <c r="AM20" i="227"/>
  <c r="O20" i="227"/>
  <c r="AE20" i="227"/>
  <c r="AM21" i="227"/>
  <c r="P20" i="227"/>
  <c r="AL21" i="227"/>
  <c r="N20" i="227"/>
  <c r="AL20" i="227"/>
  <c r="Z20" i="227"/>
  <c r="R20" i="227"/>
  <c r="Z21" i="227"/>
  <c r="AN21" i="227"/>
  <c r="O21" i="227"/>
  <c r="AP20" i="227"/>
  <c r="P21" i="227"/>
  <c r="N21" i="227"/>
  <c r="AC21" i="227"/>
  <c r="AG20" i="227"/>
  <c r="U20" i="227"/>
  <c r="AN20" i="227"/>
  <c r="AE21" i="227"/>
  <c r="S20" i="227"/>
  <c r="L6" i="139"/>
  <c r="M6" i="139"/>
  <c r="B22" i="227"/>
  <c r="C9" i="210"/>
  <c r="C6" i="139"/>
  <c r="W76" i="225"/>
  <c r="BF45" i="10"/>
  <c r="U76" i="225"/>
  <c r="BC45" i="10"/>
  <c r="AB76" i="225"/>
  <c r="P76" i="225"/>
  <c r="BJ45" i="10"/>
  <c r="AE76" i="225"/>
  <c r="Z76" i="225"/>
  <c r="X76" i="225"/>
  <c r="S21" i="227"/>
  <c r="AK20" i="227"/>
  <c r="AO21" i="227"/>
  <c r="Q21" i="227"/>
  <c r="AD20" i="227"/>
  <c r="AJ20" i="227"/>
  <c r="X20" i="227"/>
  <c r="AR20" i="227"/>
  <c r="AP21" i="227"/>
  <c r="Y20" i="227"/>
  <c r="AH21" i="227"/>
  <c r="V21" i="227"/>
  <c r="AQ21" i="227"/>
  <c r="R21" i="227"/>
  <c r="AG21" i="227"/>
  <c r="U21" i="227"/>
  <c r="AB21" i="227"/>
  <c r="T20" i="227"/>
  <c r="AA21" i="227"/>
  <c r="AF20" i="227"/>
  <c r="AQ20" i="227"/>
  <c r="AR21" i="227"/>
  <c r="AF21" i="227"/>
  <c r="T21" i="227"/>
  <c r="AH20" i="227"/>
  <c r="V20" i="227"/>
  <c r="AK21" i="227"/>
  <c r="Y21" i="227"/>
  <c r="AJ21" i="227"/>
  <c r="X21" i="227"/>
  <c r="AI21" i="227"/>
  <c r="W21" i="227"/>
  <c r="AV19" i="227"/>
  <c r="D19" i="227"/>
  <c r="L20" i="227"/>
  <c r="M20" i="227"/>
  <c r="L21" i="227"/>
  <c r="M21" i="227"/>
  <c r="AC76" i="225"/>
  <c r="Q76" i="225"/>
  <c r="Y76" i="225"/>
  <c r="AO6" i="36" l="1"/>
  <c r="AO13" i="209"/>
  <c r="AU6" i="36"/>
  <c r="AU13" i="209"/>
  <c r="AT6" i="36"/>
  <c r="AT13" i="209"/>
  <c r="P7" i="139"/>
  <c r="AS6" i="36"/>
  <c r="AS13" i="209"/>
  <c r="O7" i="139"/>
  <c r="P8" i="139" s="1"/>
  <c r="AG7" i="139"/>
  <c r="AG13" i="209" s="1"/>
  <c r="V7" i="139"/>
  <c r="AF7" i="139"/>
  <c r="AF13" i="209" s="1"/>
  <c r="AR7" i="139"/>
  <c r="AR13" i="209" s="1"/>
  <c r="AT8" i="139"/>
  <c r="AM7" i="139"/>
  <c r="AM13" i="209" s="1"/>
  <c r="BD45" i="10"/>
  <c r="N7" i="139"/>
  <c r="N13" i="209" s="1"/>
  <c r="AP7" i="139"/>
  <c r="AP13" i="209" s="1"/>
  <c r="U7" i="139"/>
  <c r="U13" i="209" s="1"/>
  <c r="Z7" i="139"/>
  <c r="Z13" i="209" s="1"/>
  <c r="R7" i="139"/>
  <c r="AC7" i="139"/>
  <c r="AC13" i="209" s="1"/>
  <c r="W7" i="139"/>
  <c r="AI7" i="139"/>
  <c r="AI13" i="209" s="1"/>
  <c r="Q7" i="139"/>
  <c r="X7" i="139"/>
  <c r="X13" i="209" s="1"/>
  <c r="AK21" i="210"/>
  <c r="AK6" i="10" s="1"/>
  <c r="AH7" i="139"/>
  <c r="AH13" i="209" s="1"/>
  <c r="S7" i="139"/>
  <c r="S13" i="209" s="1"/>
  <c r="AE7" i="139"/>
  <c r="AE13" i="209" s="1"/>
  <c r="AJ7" i="139"/>
  <c r="AJ13" i="209" s="1"/>
  <c r="AD7" i="139"/>
  <c r="AD13" i="209" s="1"/>
  <c r="T7" i="139"/>
  <c r="AQ7" i="139"/>
  <c r="AB7" i="139"/>
  <c r="AB13" i="209" s="1"/>
  <c r="Y7" i="139"/>
  <c r="Y13" i="209" s="1"/>
  <c r="AK7" i="139"/>
  <c r="AK13" i="209" s="1"/>
  <c r="AU8" i="139"/>
  <c r="BB45" i="10"/>
  <c r="AA7" i="139"/>
  <c r="AA13" i="209" s="1"/>
  <c r="AL7" i="139"/>
  <c r="AN7" i="139"/>
  <c r="AN13" i="209" s="1"/>
  <c r="AV9" i="210"/>
  <c r="D9" i="210"/>
  <c r="D6" i="139"/>
  <c r="B9" i="210"/>
  <c r="B6" i="139"/>
  <c r="BE45" i="10"/>
  <c r="AZ45" i="10"/>
  <c r="BH45" i="10"/>
  <c r="AW45" i="10"/>
  <c r="BI45" i="10"/>
  <c r="T6" i="36" l="1"/>
  <c r="T13" i="209"/>
  <c r="P6" i="36"/>
  <c r="P13" i="209"/>
  <c r="AL6" i="36"/>
  <c r="X21" i="36" s="1"/>
  <c r="AL13" i="209"/>
  <c r="W6" i="36"/>
  <c r="W13" i="209"/>
  <c r="V6" i="36"/>
  <c r="V13" i="209"/>
  <c r="AQ6" i="36"/>
  <c r="AQ13" i="209"/>
  <c r="R6" i="36"/>
  <c r="R13" i="209"/>
  <c r="O6" i="36"/>
  <c r="O13" i="209"/>
  <c r="Q6" i="36"/>
  <c r="Q13" i="209"/>
  <c r="AO8" i="139"/>
  <c r="AN6" i="36"/>
  <c r="Z6" i="36"/>
  <c r="L21" i="36" s="1"/>
  <c r="M16" i="139"/>
  <c r="Y8" i="139"/>
  <c r="L17" i="139" s="1"/>
  <c r="X6" i="36"/>
  <c r="V8" i="139"/>
  <c r="U6" i="36"/>
  <c r="AF6" i="36"/>
  <c r="R21" i="36" s="1"/>
  <c r="S16" i="139"/>
  <c r="Q16" i="139"/>
  <c r="AD6" i="36"/>
  <c r="P21" i="36" s="1"/>
  <c r="AP8" i="139"/>
  <c r="AP6" i="36"/>
  <c r="AJ6" i="36"/>
  <c r="V21" i="36" s="1"/>
  <c r="W16" i="139"/>
  <c r="O8" i="139"/>
  <c r="N6" i="36"/>
  <c r="AG8" i="139"/>
  <c r="T17" i="139" s="1"/>
  <c r="T16" i="139"/>
  <c r="AG6" i="36"/>
  <c r="S21" i="36" s="1"/>
  <c r="AE6" i="36"/>
  <c r="Q21" i="36" s="1"/>
  <c r="R16" i="139"/>
  <c r="AI6" i="36"/>
  <c r="U21" i="36" s="1"/>
  <c r="V16" i="139"/>
  <c r="AK6" i="36"/>
  <c r="W21" i="36" s="1"/>
  <c r="X16" i="139"/>
  <c r="S6" i="36"/>
  <c r="AM6" i="36"/>
  <c r="Y21" i="36" s="1"/>
  <c r="O16" i="139"/>
  <c r="AB6" i="36"/>
  <c r="N21" i="36" s="1"/>
  <c r="AR6" i="36"/>
  <c r="AA6" i="36"/>
  <c r="M21" i="36" s="1"/>
  <c r="N16" i="139"/>
  <c r="L16" i="139"/>
  <c r="Y6" i="36"/>
  <c r="AH6" i="36"/>
  <c r="T21" i="36" s="1"/>
  <c r="U16" i="139"/>
  <c r="AC6" i="36"/>
  <c r="O21" i="36" s="1"/>
  <c r="P16" i="139"/>
  <c r="AH8" i="139"/>
  <c r="U17" i="139" s="1"/>
  <c r="W8" i="139"/>
  <c r="AS8" i="139"/>
  <c r="AM8" i="139"/>
  <c r="AR8" i="139"/>
  <c r="R8" i="139"/>
  <c r="S8" i="139"/>
  <c r="Z8" i="139"/>
  <c r="M17" i="139" s="1"/>
  <c r="Q8" i="139"/>
  <c r="AQ8" i="139"/>
  <c r="AD8" i="139"/>
  <c r="Q17" i="139" s="1"/>
  <c r="AK8" i="139"/>
  <c r="X17" i="139" s="1"/>
  <c r="AL8" i="139"/>
  <c r="AI8" i="139"/>
  <c r="V17" i="139" s="1"/>
  <c r="AC8" i="139"/>
  <c r="P17" i="139" s="1"/>
  <c r="AB8" i="139"/>
  <c r="O17" i="139" s="1"/>
  <c r="X8" i="139"/>
  <c r="AA8" i="139"/>
  <c r="N17" i="139" s="1"/>
  <c r="AF8" i="139"/>
  <c r="S17" i="139" s="1"/>
  <c r="U8" i="139"/>
  <c r="T8" i="139"/>
  <c r="AN8" i="139"/>
  <c r="AJ8" i="139"/>
  <c r="W17" i="139" s="1"/>
  <c r="AE8" i="139"/>
  <c r="R17" i="139" s="1"/>
  <c r="B78" i="225" l="1"/>
  <c r="C8" i="210"/>
  <c r="C8" i="76" s="1"/>
  <c r="C5" i="139"/>
  <c r="AV15" i="225"/>
  <c r="AV36" i="225"/>
  <c r="AV31" i="225"/>
  <c r="AV19" i="225"/>
  <c r="AV12" i="225"/>
  <c r="AV20" i="225"/>
  <c r="AV22" i="225"/>
  <c r="AV47" i="225"/>
  <c r="B8" i="210" l="1"/>
  <c r="B8" i="76" s="1"/>
  <c r="B5" i="139"/>
  <c r="AV35" i="225"/>
  <c r="AV23" i="225"/>
  <c r="AV32" i="225"/>
  <c r="AV37" i="225"/>
  <c r="AV16" i="225"/>
  <c r="AV69" i="225"/>
  <c r="AV11" i="225"/>
  <c r="AV42" i="225"/>
  <c r="AV43" i="225"/>
  <c r="AV67" i="225"/>
  <c r="AV41" i="225"/>
  <c r="AV27" i="225"/>
  <c r="AV73" i="225"/>
  <c r="AV24" i="225"/>
  <c r="AV26" i="225"/>
  <c r="AV30" i="225"/>
  <c r="AV18" i="225"/>
  <c r="AV14" i="225"/>
  <c r="AV7" i="225"/>
  <c r="AV38" i="225"/>
  <c r="AV10" i="225"/>
  <c r="AV5" i="225"/>
  <c r="AV33" i="225"/>
  <c r="AV59" i="225"/>
  <c r="AV53" i="225"/>
  <c r="AV17" i="225"/>
  <c r="AV74" i="225"/>
  <c r="AV71" i="225"/>
  <c r="AV72" i="225"/>
  <c r="AV58" i="225"/>
  <c r="AV66" i="225"/>
  <c r="AV63" i="225"/>
  <c r="AV62" i="225"/>
  <c r="AV44" i="225" l="1"/>
  <c r="AV48" i="225"/>
  <c r="AV50" i="225"/>
  <c r="AV45" i="225"/>
  <c r="AV25" i="225"/>
  <c r="AV56" i="225"/>
  <c r="AV28" i="225"/>
  <c r="AV65" i="225"/>
  <c r="AV8" i="225"/>
  <c r="AV52" i="225"/>
  <c r="AV39" i="225"/>
  <c r="AV46" i="225"/>
  <c r="AV57" i="225"/>
  <c r="AV49" i="225"/>
  <c r="AV9" i="225"/>
  <c r="AV51" i="225"/>
  <c r="AV6" i="225"/>
  <c r="AV40" i="225"/>
  <c r="AV70" i="225"/>
  <c r="AV60" i="225"/>
  <c r="AV61" i="225"/>
  <c r="AV55" i="225"/>
  <c r="AV68" i="225"/>
  <c r="AV54" i="225" l="1"/>
  <c r="AV64" i="225"/>
  <c r="AV21" i="225"/>
  <c r="AV29" i="225"/>
  <c r="AV34" i="225"/>
  <c r="AV13" i="225"/>
  <c r="AV75" i="225" l="1"/>
  <c r="L75" i="225"/>
  <c r="F4" i="225"/>
  <c r="G4" i="225" s="1"/>
  <c r="H4" i="225" s="1"/>
  <c r="I4" i="225" s="1"/>
  <c r="J4" i="225" s="1"/>
  <c r="K4" i="225" s="1"/>
  <c r="L4" i="225" s="1"/>
  <c r="M4" i="225" s="1"/>
  <c r="N4" i="225" s="1"/>
  <c r="O4" i="225" s="1"/>
  <c r="P4" i="225" s="1"/>
  <c r="Q4" i="225" s="1"/>
  <c r="R4" i="225" s="1"/>
  <c r="S4" i="225" s="1"/>
  <c r="T4" i="225" s="1"/>
  <c r="U4" i="225" s="1"/>
  <c r="V4" i="225" s="1"/>
  <c r="W4" i="225" s="1"/>
  <c r="X4" i="225" s="1"/>
  <c r="Y4" i="225" s="1"/>
  <c r="Z4" i="225" s="1"/>
  <c r="AA4" i="225" s="1"/>
  <c r="AB4" i="225" s="1"/>
  <c r="AC4" i="225" s="1"/>
  <c r="AD4" i="225" s="1"/>
  <c r="AE4" i="225" s="1"/>
  <c r="AF4" i="225" s="1"/>
  <c r="AG4" i="225" s="1"/>
  <c r="AH4" i="225" s="1"/>
  <c r="AI4" i="225" s="1"/>
  <c r="AJ4" i="225" s="1"/>
  <c r="AK4" i="225" s="1"/>
  <c r="AL4" i="225" s="1"/>
  <c r="AM4" i="225" s="1"/>
  <c r="AN4" i="225" s="1"/>
  <c r="AO4" i="225" s="1"/>
  <c r="AP4" i="225" s="1"/>
  <c r="AQ4" i="225" s="1"/>
  <c r="AR4" i="225" s="1"/>
  <c r="AS4" i="225" s="1"/>
  <c r="AT4" i="225" s="1"/>
  <c r="AU4" i="225" s="1"/>
  <c r="AK77" i="225" l="1"/>
  <c r="AS77" i="225"/>
  <c r="AL77" i="225"/>
  <c r="AT77" i="225"/>
  <c r="AM77" i="225"/>
  <c r="AU77" i="225"/>
  <c r="AF77" i="225"/>
  <c r="AN77" i="225"/>
  <c r="AG77" i="225"/>
  <c r="AO77" i="225"/>
  <c r="AH77" i="225"/>
  <c r="AP77" i="225"/>
  <c r="AI77" i="225"/>
  <c r="AQ77" i="225"/>
  <c r="AJ77" i="225"/>
  <c r="AR77" i="225"/>
  <c r="L8" i="210"/>
  <c r="E8" i="76" s="1"/>
  <c r="V77" i="225"/>
  <c r="O77" i="225"/>
  <c r="W77" i="225"/>
  <c r="X77" i="225"/>
  <c r="AE77" i="225"/>
  <c r="Z77" i="225"/>
  <c r="AA77" i="225"/>
  <c r="AD77" i="225"/>
  <c r="T77" i="225"/>
  <c r="L5" i="139"/>
  <c r="N77" i="225"/>
  <c r="AC77" i="225"/>
  <c r="Q77" i="225"/>
  <c r="R77" i="225"/>
  <c r="S77" i="225"/>
  <c r="U77" i="225"/>
  <c r="Y77" i="225"/>
  <c r="P77" i="225"/>
  <c r="AB77" i="225"/>
  <c r="D75" i="225"/>
  <c r="L77" i="225"/>
  <c r="L76" i="225"/>
  <c r="M75" i="225"/>
  <c r="M8" i="210" s="1"/>
  <c r="F8" i="76" s="1"/>
  <c r="M5" i="139" l="1"/>
  <c r="N76" i="225"/>
  <c r="D8" i="210"/>
  <c r="D8" i="76" s="1"/>
  <c r="D5" i="139"/>
  <c r="M77" i="225"/>
  <c r="M76" i="225"/>
  <c r="AV8" i="210" l="1"/>
  <c r="L8" i="76" s="1"/>
  <c r="W6" i="222" l="1"/>
  <c r="W7" i="222"/>
  <c r="C7" i="222" l="1"/>
  <c r="L24" i="222"/>
  <c r="L7" i="222" s="1"/>
  <c r="C6" i="222"/>
  <c r="L16" i="222"/>
  <c r="L6" i="222" s="1"/>
  <c r="B7" i="222"/>
  <c r="B6" i="222"/>
  <c r="X16" i="222"/>
  <c r="X6" i="222" s="1"/>
  <c r="C25" i="222"/>
  <c r="C17" i="222"/>
  <c r="F5" i="222"/>
  <c r="G5" i="222" s="1"/>
  <c r="H5" i="222" s="1"/>
  <c r="I5" i="222" s="1"/>
  <c r="J5" i="222" s="1"/>
  <c r="K5" i="222" s="1"/>
  <c r="L5" i="222" s="1"/>
  <c r="M5" i="222" s="1"/>
  <c r="N5" i="222" s="1"/>
  <c r="O5" i="222" s="1"/>
  <c r="P5" i="222" s="1"/>
  <c r="Q5" i="222" s="1"/>
  <c r="R5" i="222" s="1"/>
  <c r="S5" i="222" s="1"/>
  <c r="T5" i="222" s="1"/>
  <c r="U5" i="222" s="1"/>
  <c r="V5" i="222" s="1"/>
  <c r="W5" i="222" s="1"/>
  <c r="X5" i="222" s="1"/>
  <c r="Y5" i="222" s="1"/>
  <c r="Z5" i="222" s="1"/>
  <c r="AA5" i="222" s="1"/>
  <c r="AB5" i="222" s="1"/>
  <c r="AC5" i="222" s="1"/>
  <c r="AD5" i="222" s="1"/>
  <c r="AE5" i="222" s="1"/>
  <c r="AF5" i="222" s="1"/>
  <c r="AG5" i="222" s="1"/>
  <c r="AH5" i="222" s="1"/>
  <c r="AI5" i="222" s="1"/>
  <c r="AJ5" i="222" s="1"/>
  <c r="AK5" i="222" s="1"/>
  <c r="AL5" i="222" s="1"/>
  <c r="AM5" i="222" s="1"/>
  <c r="AN5" i="222" s="1"/>
  <c r="AO5" i="222" s="1"/>
  <c r="AP5" i="222" s="1"/>
  <c r="AQ5" i="222" s="1"/>
  <c r="AR5" i="222" s="1"/>
  <c r="AS5" i="222" s="1"/>
  <c r="AT5" i="222" s="1"/>
  <c r="AU5" i="222" s="1"/>
  <c r="C36" i="192"/>
  <c r="L31" i="192"/>
  <c r="L6" i="192" s="1"/>
  <c r="D6" i="192" s="1"/>
  <c r="C24" i="219"/>
  <c r="M23" i="219"/>
  <c r="A18" i="219"/>
  <c r="A17" i="219"/>
  <c r="A16" i="219"/>
  <c r="A15" i="219"/>
  <c r="D12" i="219"/>
  <c r="C12" i="219"/>
  <c r="B12" i="219"/>
  <c r="A12" i="219"/>
  <c r="D6" i="219"/>
  <c r="D14" i="219" s="1"/>
  <c r="C6" i="219"/>
  <c r="C14" i="219" s="1"/>
  <c r="B6" i="219"/>
  <c r="B14" i="219" s="1"/>
  <c r="F5" i="219"/>
  <c r="F22" i="219" s="1"/>
  <c r="L25" i="222" l="1"/>
  <c r="D25" i="222" s="1"/>
  <c r="D24" i="222"/>
  <c r="D7" i="222" s="1"/>
  <c r="M31" i="192"/>
  <c r="M6" i="192" s="1"/>
  <c r="D31" i="192"/>
  <c r="N23" i="219"/>
  <c r="M6" i="219"/>
  <c r="G5" i="219"/>
  <c r="L6" i="219"/>
  <c r="L24" i="219"/>
  <c r="L36" i="192"/>
  <c r="M16" i="222"/>
  <c r="M6" i="222" s="1"/>
  <c r="D16" i="222"/>
  <c r="D6" i="222" s="1"/>
  <c r="Y16" i="222"/>
  <c r="Y6" i="222" s="1"/>
  <c r="M24" i="222"/>
  <c r="M7" i="222" s="1"/>
  <c r="L17" i="222"/>
  <c r="C8" i="222"/>
  <c r="L27" i="222"/>
  <c r="C7" i="219"/>
  <c r="N31" i="192" l="1"/>
  <c r="N6" i="192" s="1"/>
  <c r="E5" i="48"/>
  <c r="F5" i="48" s="1"/>
  <c r="AP38" i="192"/>
  <c r="AR38" i="192"/>
  <c r="AS38" i="192"/>
  <c r="AQ38" i="192"/>
  <c r="AU38" i="192"/>
  <c r="AT38" i="192"/>
  <c r="O31" i="192"/>
  <c r="O6" i="192" s="1"/>
  <c r="L38" i="192"/>
  <c r="D36" i="192"/>
  <c r="L26" i="219"/>
  <c r="E10" i="48" s="1"/>
  <c r="F10" i="48" s="1"/>
  <c r="AP26" i="219"/>
  <c r="AR26" i="219"/>
  <c r="AS26" i="219"/>
  <c r="AU26" i="219"/>
  <c r="AT26" i="219"/>
  <c r="AQ26" i="219"/>
  <c r="H5" i="219"/>
  <c r="G22" i="219"/>
  <c r="O23" i="219"/>
  <c r="N6" i="219"/>
  <c r="C7" i="231"/>
  <c r="D17" i="222"/>
  <c r="N16" i="222"/>
  <c r="O16" i="222" s="1"/>
  <c r="C8" i="231"/>
  <c r="D24" i="219"/>
  <c r="E6" i="48"/>
  <c r="F6" i="48" s="1"/>
  <c r="Z16" i="222"/>
  <c r="Z6" i="222" s="1"/>
  <c r="N24" i="222"/>
  <c r="N7" i="222" s="1"/>
  <c r="B11" i="222"/>
  <c r="L19" i="222"/>
  <c r="M17" i="222"/>
  <c r="M25" i="222"/>
  <c r="M36" i="192"/>
  <c r="N24" i="219"/>
  <c r="L7" i="219"/>
  <c r="M24" i="219"/>
  <c r="B10" i="219"/>
  <c r="C15" i="219"/>
  <c r="P31" i="192" l="1"/>
  <c r="P6" i="192" s="1"/>
  <c r="I5" i="219"/>
  <c r="H22" i="219"/>
  <c r="AU9" i="219"/>
  <c r="AT9" i="219"/>
  <c r="P23" i="219"/>
  <c r="O6" i="219"/>
  <c r="B18" i="219"/>
  <c r="B7" i="231"/>
  <c r="L7" i="231"/>
  <c r="N6" i="222"/>
  <c r="B8" i="231"/>
  <c r="N25" i="222"/>
  <c r="N26" i="222" s="1"/>
  <c r="O24" i="222"/>
  <c r="O7" i="222" s="1"/>
  <c r="P16" i="222"/>
  <c r="O6" i="222"/>
  <c r="AA16" i="222"/>
  <c r="AA6" i="222" s="1"/>
  <c r="N17" i="222"/>
  <c r="M18" i="222"/>
  <c r="M19" i="222"/>
  <c r="M27" i="222"/>
  <c r="M26" i="222"/>
  <c r="N36" i="192"/>
  <c r="N37" i="192" s="1"/>
  <c r="M37" i="192"/>
  <c r="M38" i="192"/>
  <c r="N26" i="219"/>
  <c r="O24" i="219"/>
  <c r="M7" i="219"/>
  <c r="N25" i="219"/>
  <c r="M25" i="219"/>
  <c r="M26" i="219"/>
  <c r="L9" i="219"/>
  <c r="D7" i="219"/>
  <c r="E24" i="193"/>
  <c r="F5" i="193"/>
  <c r="G5" i="193" s="1"/>
  <c r="H5" i="193" s="1"/>
  <c r="I5" i="193" s="1"/>
  <c r="J5" i="193" s="1"/>
  <c r="K5" i="193" s="1"/>
  <c r="L5" i="193" s="1"/>
  <c r="D15" i="202"/>
  <c r="AK6" i="202"/>
  <c r="AJ6" i="202"/>
  <c r="AI6" i="202"/>
  <c r="AH6" i="202"/>
  <c r="AG6" i="202"/>
  <c r="AF6" i="202"/>
  <c r="AE6" i="202"/>
  <c r="AD6" i="202"/>
  <c r="AC6" i="202"/>
  <c r="AB6" i="202"/>
  <c r="AA6" i="202"/>
  <c r="M5" i="193" l="1"/>
  <c r="L38" i="193"/>
  <c r="N27" i="222"/>
  <c r="Q31" i="192"/>
  <c r="Q6" i="192" s="1"/>
  <c r="P6" i="219"/>
  <c r="Q23" i="219"/>
  <c r="J5" i="219"/>
  <c r="I22" i="219"/>
  <c r="D15" i="219"/>
  <c r="D7" i="231"/>
  <c r="O25" i="222"/>
  <c r="O26" i="222" s="1"/>
  <c r="P24" i="222"/>
  <c r="P7" i="222" s="1"/>
  <c r="I24" i="193"/>
  <c r="AB16" i="222"/>
  <c r="AB6" i="222" s="1"/>
  <c r="Q16" i="222"/>
  <c r="P6" i="222"/>
  <c r="N19" i="222"/>
  <c r="Q24" i="222"/>
  <c r="Q7" i="222" s="1"/>
  <c r="P25" i="222"/>
  <c r="N18" i="222"/>
  <c r="O17" i="222"/>
  <c r="O27" i="222"/>
  <c r="N38" i="192"/>
  <c r="O36" i="192"/>
  <c r="O26" i="219"/>
  <c r="M9" i="219"/>
  <c r="M8" i="219"/>
  <c r="N7" i="219"/>
  <c r="O25" i="219"/>
  <c r="G24" i="193"/>
  <c r="F24" i="193"/>
  <c r="N5" i="193" l="1"/>
  <c r="N24" i="193" s="1"/>
  <c r="M38" i="193"/>
  <c r="R31" i="192"/>
  <c r="R6" i="192" s="1"/>
  <c r="K5" i="219"/>
  <c r="J22" i="219"/>
  <c r="Q6" i="219"/>
  <c r="R23" i="219"/>
  <c r="P26" i="222"/>
  <c r="H24" i="193"/>
  <c r="J24" i="193"/>
  <c r="L24" i="193"/>
  <c r="K24" i="193"/>
  <c r="M24" i="193"/>
  <c r="R16" i="222"/>
  <c r="Q6" i="222"/>
  <c r="AC16" i="222"/>
  <c r="AC6" i="222" s="1"/>
  <c r="P17" i="222"/>
  <c r="P18" i="222" s="1"/>
  <c r="R24" i="222"/>
  <c r="R7" i="222" s="1"/>
  <c r="Q25" i="222"/>
  <c r="P27" i="222"/>
  <c r="O19" i="222"/>
  <c r="O18" i="222"/>
  <c r="O38" i="192"/>
  <c r="P36" i="192"/>
  <c r="O37" i="192"/>
  <c r="N9" i="219"/>
  <c r="N8" i="219"/>
  <c r="P24" i="219"/>
  <c r="O7" i="219"/>
  <c r="O5" i="193" l="1"/>
  <c r="N38" i="193"/>
  <c r="S31" i="192"/>
  <c r="S6" i="192" s="1"/>
  <c r="S23" i="219"/>
  <c r="R6" i="219"/>
  <c r="L5" i="219"/>
  <c r="K22" i="219"/>
  <c r="AD16" i="222"/>
  <c r="AD6" i="222" s="1"/>
  <c r="S16" i="222"/>
  <c r="R6" i="222"/>
  <c r="L23" i="222"/>
  <c r="Q27" i="222"/>
  <c r="Q26" i="222"/>
  <c r="P19" i="222"/>
  <c r="S24" i="222"/>
  <c r="S7" i="222" s="1"/>
  <c r="R25" i="222"/>
  <c r="R26" i="222" s="1"/>
  <c r="Q17" i="222"/>
  <c r="Q18" i="222" s="1"/>
  <c r="P38" i="192"/>
  <c r="Q36" i="192"/>
  <c r="Q37" i="192" s="1"/>
  <c r="P37" i="192"/>
  <c r="Q24" i="219"/>
  <c r="Q25" i="219" s="1"/>
  <c r="R24" i="219"/>
  <c r="O9" i="219"/>
  <c r="P26" i="219"/>
  <c r="P25" i="219"/>
  <c r="P7" i="219"/>
  <c r="O8" i="219"/>
  <c r="N12" i="113"/>
  <c r="O12" i="113"/>
  <c r="P12" i="113"/>
  <c r="Q12" i="113"/>
  <c r="R12" i="113"/>
  <c r="S12" i="113"/>
  <c r="T12" i="113"/>
  <c r="U12" i="113"/>
  <c r="V12" i="113"/>
  <c r="W12" i="113"/>
  <c r="X12" i="113"/>
  <c r="Y12" i="113"/>
  <c r="Z12" i="113"/>
  <c r="AA12" i="113"/>
  <c r="AB12" i="113"/>
  <c r="AC12" i="113"/>
  <c r="AD12" i="113"/>
  <c r="AE12" i="113"/>
  <c r="AF12" i="113"/>
  <c r="AG12" i="113"/>
  <c r="AH12" i="113"/>
  <c r="AI12" i="113"/>
  <c r="AJ13" i="113" s="1"/>
  <c r="AJ12" i="113"/>
  <c r="AK12" i="113"/>
  <c r="AL12" i="113"/>
  <c r="AM12" i="113"/>
  <c r="AM13" i="113" s="1"/>
  <c r="AN12" i="113"/>
  <c r="AO12" i="113"/>
  <c r="AP12" i="113"/>
  <c r="AQ12" i="113"/>
  <c r="AR12" i="113"/>
  <c r="AS12" i="113"/>
  <c r="AT12" i="113"/>
  <c r="AU12" i="113"/>
  <c r="D5" i="113"/>
  <c r="AD13" i="113" l="1"/>
  <c r="AD5" i="210"/>
  <c r="AD5" i="179"/>
  <c r="AD8" i="179" s="1"/>
  <c r="V5" i="210"/>
  <c r="V5" i="179"/>
  <c r="V8" i="179" s="1"/>
  <c r="U5" i="210"/>
  <c r="U5" i="179"/>
  <c r="U8" i="179" s="1"/>
  <c r="AF5" i="210"/>
  <c r="AF5" i="179"/>
  <c r="AF8" i="179" s="1"/>
  <c r="T5" i="210"/>
  <c r="T5" i="179"/>
  <c r="T8" i="179" s="1"/>
  <c r="AE5" i="210"/>
  <c r="AE5" i="179"/>
  <c r="AE8" i="179" s="1"/>
  <c r="S5" i="210"/>
  <c r="S5" i="179"/>
  <c r="S8" i="179" s="1"/>
  <c r="R5" i="210"/>
  <c r="R5" i="179"/>
  <c r="R8" i="179" s="1"/>
  <c r="AC5" i="210"/>
  <c r="AC5" i="179"/>
  <c r="AC8" i="179" s="1"/>
  <c r="Q5" i="210"/>
  <c r="J5" i="76" s="1"/>
  <c r="Q5" i="179"/>
  <c r="Q8" i="179" s="1"/>
  <c r="AB5" i="210"/>
  <c r="AB5" i="179"/>
  <c r="AB8" i="179" s="1"/>
  <c r="P5" i="210"/>
  <c r="P5" i="179"/>
  <c r="P8" i="179" s="1"/>
  <c r="AA5" i="210"/>
  <c r="AA5" i="179"/>
  <c r="AA8" i="179" s="1"/>
  <c r="O5" i="210"/>
  <c r="H5" i="76" s="1"/>
  <c r="O5" i="179"/>
  <c r="O8" i="179" s="1"/>
  <c r="AA13" i="113"/>
  <c r="Z5" i="210"/>
  <c r="Z5" i="179"/>
  <c r="Z8" i="179" s="1"/>
  <c r="N5" i="210"/>
  <c r="G5" i="76" s="1"/>
  <c r="N5" i="179"/>
  <c r="N8" i="179" s="1"/>
  <c r="Y5" i="210"/>
  <c r="Y5" i="179"/>
  <c r="Y8" i="179" s="1"/>
  <c r="X5" i="210"/>
  <c r="X5" i="179"/>
  <c r="X8" i="179" s="1"/>
  <c r="AH5" i="210"/>
  <c r="AH5" i="179"/>
  <c r="AH8" i="179" s="1"/>
  <c r="AG5" i="210"/>
  <c r="AG5" i="179"/>
  <c r="AG8" i="179" s="1"/>
  <c r="O13" i="113"/>
  <c r="W5" i="210"/>
  <c r="W5" i="179"/>
  <c r="W8" i="179" s="1"/>
  <c r="AP5" i="210"/>
  <c r="AP21" i="210" s="1"/>
  <c r="AP5" i="179"/>
  <c r="AP8" i="179" s="1"/>
  <c r="AU5" i="210"/>
  <c r="AU21" i="210" s="1"/>
  <c r="AU6" i="10" s="1"/>
  <c r="AU5" i="179"/>
  <c r="AU8" i="179" s="1"/>
  <c r="AU5" i="36" s="1"/>
  <c r="AU13" i="36" s="1"/>
  <c r="AT5" i="210"/>
  <c r="AT21" i="210" s="1"/>
  <c r="AT5" i="179"/>
  <c r="AT8" i="179" s="1"/>
  <c r="AS5" i="210"/>
  <c r="AS21" i="210" s="1"/>
  <c r="AS5" i="179"/>
  <c r="AS8" i="179" s="1"/>
  <c r="AR5" i="210"/>
  <c r="AR21" i="210" s="1"/>
  <c r="AR5" i="179"/>
  <c r="AR8" i="179" s="1"/>
  <c r="AQ5" i="210"/>
  <c r="AQ21" i="210" s="1"/>
  <c r="AQ5" i="179"/>
  <c r="AQ8" i="179" s="1"/>
  <c r="P5" i="193"/>
  <c r="O38" i="193"/>
  <c r="O24" i="193"/>
  <c r="T31" i="192"/>
  <c r="T6" i="192" s="1"/>
  <c r="M5" i="219"/>
  <c r="L22" i="219"/>
  <c r="S6" i="219"/>
  <c r="T23" i="219"/>
  <c r="L8" i="222"/>
  <c r="AQ13" i="113"/>
  <c r="AI13" i="113"/>
  <c r="AB13" i="113"/>
  <c r="AU13" i="113"/>
  <c r="AS13" i="113"/>
  <c r="AR13" i="113"/>
  <c r="AT13" i="113"/>
  <c r="AH13" i="113"/>
  <c r="P13" i="113"/>
  <c r="Y15" i="179"/>
  <c r="AP13" i="113"/>
  <c r="AN13" i="113"/>
  <c r="W15" i="179"/>
  <c r="V13" i="113"/>
  <c r="V15" i="179"/>
  <c r="S13" i="113"/>
  <c r="U15" i="179"/>
  <c r="T15" i="179"/>
  <c r="Z13" i="113"/>
  <c r="R13" i="113"/>
  <c r="X13" i="113"/>
  <c r="M15" i="179"/>
  <c r="S15" i="179"/>
  <c r="AE13" i="113"/>
  <c r="Q15" i="179"/>
  <c r="P15" i="179"/>
  <c r="W13" i="113"/>
  <c r="AL13" i="113"/>
  <c r="X15" i="179"/>
  <c r="T16" i="222"/>
  <c r="S6" i="222"/>
  <c r="AE16" i="222"/>
  <c r="AE6" i="222" s="1"/>
  <c r="M23" i="222"/>
  <c r="M8" i="222" s="1"/>
  <c r="S25" i="222"/>
  <c r="S26" i="222" s="1"/>
  <c r="T24" i="222"/>
  <c r="T7" i="222" s="1"/>
  <c r="R27" i="222"/>
  <c r="Q19" i="222"/>
  <c r="R17" i="222"/>
  <c r="R18" i="222" s="1"/>
  <c r="R36" i="192"/>
  <c r="R37" i="192" s="1"/>
  <c r="Q38" i="192"/>
  <c r="S24" i="219"/>
  <c r="R25" i="219"/>
  <c r="Q26" i="219"/>
  <c r="P9" i="219"/>
  <c r="P8" i="219"/>
  <c r="R26" i="219"/>
  <c r="Q7" i="219"/>
  <c r="AK13" i="113"/>
  <c r="Y13" i="113"/>
  <c r="U13" i="113"/>
  <c r="AF13" i="113"/>
  <c r="T13" i="113"/>
  <c r="AO13" i="113"/>
  <c r="AC13" i="113"/>
  <c r="Q13" i="113"/>
  <c r="AG13" i="113"/>
  <c r="T12" i="209" l="1"/>
  <c r="T5" i="36"/>
  <c r="U9" i="179"/>
  <c r="W12" i="209"/>
  <c r="W5" i="36"/>
  <c r="X9" i="179"/>
  <c r="Z12" i="209"/>
  <c r="Z5" i="36"/>
  <c r="L20" i="36" s="1"/>
  <c r="AA9" i="179"/>
  <c r="O12" i="209"/>
  <c r="O5" i="36"/>
  <c r="P9" i="179"/>
  <c r="R12" i="209"/>
  <c r="R5" i="36"/>
  <c r="S9" i="179"/>
  <c r="V12" i="209"/>
  <c r="V5" i="36"/>
  <c r="W9" i="179"/>
  <c r="AA12" i="209"/>
  <c r="AA5" i="36"/>
  <c r="M20" i="36" s="1"/>
  <c r="AB9" i="179"/>
  <c r="S12" i="209"/>
  <c r="S5" i="36"/>
  <c r="T9" i="179"/>
  <c r="AD12" i="209"/>
  <c r="AD5" i="36"/>
  <c r="P20" i="36" s="1"/>
  <c r="AE9" i="179"/>
  <c r="N12" i="209"/>
  <c r="N5" i="36"/>
  <c r="O9" i="179"/>
  <c r="AC12" i="209"/>
  <c r="AC5" i="36"/>
  <c r="O20" i="36" s="1"/>
  <c r="AD9" i="179"/>
  <c r="R15" i="179"/>
  <c r="L15" i="179"/>
  <c r="X12" i="209"/>
  <c r="X5" i="36"/>
  <c r="Y9" i="179"/>
  <c r="Y12" i="209"/>
  <c r="Y5" i="36"/>
  <c r="Z9" i="179"/>
  <c r="AB12" i="209"/>
  <c r="AB5" i="36"/>
  <c r="N20" i="36" s="1"/>
  <c r="AC9" i="179"/>
  <c r="Q12" i="209"/>
  <c r="Q5" i="36"/>
  <c r="R9" i="179"/>
  <c r="AF12" i="209"/>
  <c r="AF5" i="36"/>
  <c r="R20" i="36" s="1"/>
  <c r="AG9" i="179"/>
  <c r="U12" i="209"/>
  <c r="U5" i="36"/>
  <c r="V9" i="179"/>
  <c r="AG12" i="209"/>
  <c r="AG5" i="36"/>
  <c r="S20" i="36" s="1"/>
  <c r="AH9" i="179"/>
  <c r="N15" i="179"/>
  <c r="AH12" i="209"/>
  <c r="AH5" i="36"/>
  <c r="T20" i="36" s="1"/>
  <c r="AI9" i="179"/>
  <c r="O15" i="179"/>
  <c r="P12" i="209"/>
  <c r="P5" i="36"/>
  <c r="Q9" i="179"/>
  <c r="AE12" i="209"/>
  <c r="AE5" i="36"/>
  <c r="Q20" i="36" s="1"/>
  <c r="AF9" i="179"/>
  <c r="AT5" i="36"/>
  <c r="AT13" i="36" s="1"/>
  <c r="AU14" i="36" s="1"/>
  <c r="AU9" i="179"/>
  <c r="AR22" i="210"/>
  <c r="AQ6" i="10"/>
  <c r="AP5" i="36"/>
  <c r="AP9" i="179"/>
  <c r="AQ9" i="179"/>
  <c r="AS5" i="36"/>
  <c r="AS13" i="36" s="1"/>
  <c r="AT9" i="179"/>
  <c r="AS6" i="10"/>
  <c r="AT22" i="210"/>
  <c r="AT6" i="10"/>
  <c r="AU22" i="210"/>
  <c r="AQ5" i="36"/>
  <c r="AR9" i="179"/>
  <c r="AR5" i="36"/>
  <c r="AS9" i="179"/>
  <c r="AR6" i="10"/>
  <c r="AS22" i="210"/>
  <c r="AP6" i="10"/>
  <c r="AQ22" i="210"/>
  <c r="Q5" i="193"/>
  <c r="P38" i="193"/>
  <c r="P24" i="193"/>
  <c r="U31" i="192"/>
  <c r="U6" i="192" s="1"/>
  <c r="U23" i="219"/>
  <c r="T6" i="219"/>
  <c r="N5" i="219"/>
  <c r="M22" i="219"/>
  <c r="L8" i="231"/>
  <c r="D8" i="222"/>
  <c r="L10" i="222"/>
  <c r="M10" i="222"/>
  <c r="M9" i="222"/>
  <c r="AF16" i="222"/>
  <c r="AF6" i="222" s="1"/>
  <c r="U16" i="222"/>
  <c r="T6" i="222"/>
  <c r="N23" i="222"/>
  <c r="N8" i="222" s="1"/>
  <c r="S17" i="222"/>
  <c r="S18" i="222" s="1"/>
  <c r="T25" i="222"/>
  <c r="T26" i="222" s="1"/>
  <c r="U24" i="222"/>
  <c r="U7" i="222" s="1"/>
  <c r="S27" i="222"/>
  <c r="R19" i="222"/>
  <c r="R38" i="192"/>
  <c r="S36" i="192"/>
  <c r="S26" i="219"/>
  <c r="S25" i="219"/>
  <c r="Q9" i="219"/>
  <c r="Q8" i="219"/>
  <c r="R7" i="219"/>
  <c r="R8" i="219" s="1"/>
  <c r="F4" i="113"/>
  <c r="G4" i="113" s="1"/>
  <c r="H4" i="113" s="1"/>
  <c r="I4" i="113" s="1"/>
  <c r="J4" i="113" s="1"/>
  <c r="K4" i="113" s="1"/>
  <c r="L4" i="113" s="1"/>
  <c r="M4" i="113" s="1"/>
  <c r="N4" i="113" s="1"/>
  <c r="O4" i="113" s="1"/>
  <c r="P4" i="113" s="1"/>
  <c r="Q4" i="113" s="1"/>
  <c r="R4" i="113" s="1"/>
  <c r="S4" i="113" s="1"/>
  <c r="T4" i="113" s="1"/>
  <c r="U4" i="113" s="1"/>
  <c r="V4" i="113" s="1"/>
  <c r="W4" i="113" s="1"/>
  <c r="X4" i="113" s="1"/>
  <c r="Y4" i="113" s="1"/>
  <c r="Z4" i="113" s="1"/>
  <c r="AA4" i="113" s="1"/>
  <c r="AB4" i="113" s="1"/>
  <c r="AC4" i="113" s="1"/>
  <c r="AD4" i="113" s="1"/>
  <c r="AE4" i="113" s="1"/>
  <c r="AF4" i="113" s="1"/>
  <c r="AG4" i="113" s="1"/>
  <c r="AH4" i="113" s="1"/>
  <c r="AI4" i="113" s="1"/>
  <c r="AJ4" i="113" s="1"/>
  <c r="AK4" i="113" s="1"/>
  <c r="AL4" i="113" s="1"/>
  <c r="AM4" i="113" s="1"/>
  <c r="AN4" i="113" s="1"/>
  <c r="AO4" i="113" s="1"/>
  <c r="AP4" i="113" s="1"/>
  <c r="AQ4" i="113" s="1"/>
  <c r="AR4" i="113" s="1"/>
  <c r="AS4" i="113" s="1"/>
  <c r="AT4" i="113" s="1"/>
  <c r="AU4" i="113" s="1"/>
  <c r="N11" i="111"/>
  <c r="O11" i="111"/>
  <c r="P11" i="111"/>
  <c r="Q11" i="111"/>
  <c r="R11" i="111"/>
  <c r="R12" i="111" s="1"/>
  <c r="S11" i="111"/>
  <c r="T11" i="111"/>
  <c r="U11" i="111"/>
  <c r="V11" i="111"/>
  <c r="W11" i="111"/>
  <c r="X11" i="111"/>
  <c r="Y11" i="111"/>
  <c r="Z11" i="111"/>
  <c r="AA11" i="111"/>
  <c r="AB11" i="111"/>
  <c r="AC11" i="111"/>
  <c r="AD11" i="111"/>
  <c r="AE11" i="111"/>
  <c r="AF11" i="111"/>
  <c r="AG11" i="111"/>
  <c r="AH11" i="111"/>
  <c r="AI11" i="111"/>
  <c r="AJ11" i="111"/>
  <c r="AK11" i="111"/>
  <c r="AL11" i="111"/>
  <c r="AM11" i="111"/>
  <c r="AN11" i="111"/>
  <c r="AO11" i="111"/>
  <c r="AP11" i="111"/>
  <c r="AQ11" i="111"/>
  <c r="AR12" i="111" s="1"/>
  <c r="F4" i="111"/>
  <c r="G4" i="111" s="1"/>
  <c r="H4" i="111" s="1"/>
  <c r="I4" i="111" s="1"/>
  <c r="J4" i="111" s="1"/>
  <c r="K4" i="111" s="1"/>
  <c r="L4" i="111" s="1"/>
  <c r="M4" i="111" s="1"/>
  <c r="N4" i="111" s="1"/>
  <c r="O4" i="111" s="1"/>
  <c r="P4" i="111" s="1"/>
  <c r="Q4" i="111" s="1"/>
  <c r="R4" i="111" s="1"/>
  <c r="S4" i="111" s="1"/>
  <c r="T4" i="111" s="1"/>
  <c r="U4" i="111" s="1"/>
  <c r="V4" i="111" s="1"/>
  <c r="W4" i="111" s="1"/>
  <c r="X4" i="111" s="1"/>
  <c r="Y4" i="111" s="1"/>
  <c r="Z4" i="111" s="1"/>
  <c r="AA4" i="111" s="1"/>
  <c r="AB4" i="111" s="1"/>
  <c r="AC4" i="111" s="1"/>
  <c r="AD4" i="111" s="1"/>
  <c r="AE4" i="111" s="1"/>
  <c r="AF4" i="111" s="1"/>
  <c r="AG4" i="111" s="1"/>
  <c r="AH4" i="111" s="1"/>
  <c r="AI4" i="111" s="1"/>
  <c r="AJ4" i="111" s="1"/>
  <c r="AK4" i="111" s="1"/>
  <c r="AL4" i="111" s="1"/>
  <c r="AM4" i="111" s="1"/>
  <c r="AN4" i="111" s="1"/>
  <c r="AO4" i="111" s="1"/>
  <c r="AP4" i="111" s="1"/>
  <c r="AQ4" i="111" s="1"/>
  <c r="AR4" i="111" s="1"/>
  <c r="AS4" i="111" s="1"/>
  <c r="AT4" i="111" s="1"/>
  <c r="AU4" i="111" s="1"/>
  <c r="AT14" i="36" l="1"/>
  <c r="R5" i="193"/>
  <c r="Q38" i="193"/>
  <c r="Q24" i="193"/>
  <c r="V31" i="192"/>
  <c r="V6" i="192" s="1"/>
  <c r="O5" i="219"/>
  <c r="N22" i="219"/>
  <c r="V23" i="219"/>
  <c r="U6" i="219"/>
  <c r="D8" i="231"/>
  <c r="N9" i="222"/>
  <c r="N10" i="222"/>
  <c r="W12" i="111"/>
  <c r="U12" i="111"/>
  <c r="S12" i="111"/>
  <c r="AK12" i="111"/>
  <c r="AG12" i="111"/>
  <c r="AQ12" i="111"/>
  <c r="AE12" i="111"/>
  <c r="AI12" i="111"/>
  <c r="S7" i="219"/>
  <c r="S9" i="219" s="1"/>
  <c r="V16" i="222"/>
  <c r="V6" i="222" s="1"/>
  <c r="U6" i="222"/>
  <c r="AG16" i="222"/>
  <c r="AG6" i="222" s="1"/>
  <c r="O23" i="222"/>
  <c r="O8" i="222" s="1"/>
  <c r="T27" i="222"/>
  <c r="S19" i="222"/>
  <c r="U25" i="222"/>
  <c r="U26" i="222" s="1"/>
  <c r="V24" i="222"/>
  <c r="V7" i="222" s="1"/>
  <c r="T17" i="222"/>
  <c r="T18" i="222" s="1"/>
  <c r="T36" i="192"/>
  <c r="T37" i="192" s="1"/>
  <c r="S38" i="192"/>
  <c r="S37" i="192"/>
  <c r="R9" i="219"/>
  <c r="T24" i="219"/>
  <c r="AP12" i="111"/>
  <c r="AD12" i="111"/>
  <c r="V12" i="111"/>
  <c r="AH12" i="111"/>
  <c r="Y12" i="111"/>
  <c r="AJ12" i="111"/>
  <c r="AF12" i="111"/>
  <c r="Z12" i="111"/>
  <c r="AL12" i="111"/>
  <c r="X12" i="111"/>
  <c r="T12" i="111"/>
  <c r="AM12" i="111"/>
  <c r="AA12" i="111"/>
  <c r="O12" i="111"/>
  <c r="AC12" i="111"/>
  <c r="AO12" i="111"/>
  <c r="Q12" i="111"/>
  <c r="AN12" i="111"/>
  <c r="AB12" i="111"/>
  <c r="P12" i="111"/>
  <c r="S5" i="193" l="1"/>
  <c r="R38" i="193"/>
  <c r="R24" i="193"/>
  <c r="W31" i="192"/>
  <c r="W6" i="192" s="1"/>
  <c r="W23" i="219"/>
  <c r="V6" i="219"/>
  <c r="P5" i="219"/>
  <c r="O22" i="219"/>
  <c r="S8" i="219"/>
  <c r="O10" i="222"/>
  <c r="O9" i="222"/>
  <c r="W16" i="179"/>
  <c r="P16" i="179"/>
  <c r="R16" i="179"/>
  <c r="N16" i="179"/>
  <c r="S16" i="179"/>
  <c r="T16" i="179"/>
  <c r="U16" i="179"/>
  <c r="Y16" i="179"/>
  <c r="M16" i="179"/>
  <c r="V16" i="179"/>
  <c r="L16" i="179"/>
  <c r="O16" i="179"/>
  <c r="Q16" i="179"/>
  <c r="X16" i="179"/>
  <c r="AH16" i="222"/>
  <c r="AH6" i="222" s="1"/>
  <c r="P23" i="222"/>
  <c r="P8" i="222" s="1"/>
  <c r="P9" i="222" s="1"/>
  <c r="T19" i="222"/>
  <c r="U17" i="222"/>
  <c r="U18" i="222" s="1"/>
  <c r="V25" i="222"/>
  <c r="V26" i="222" s="1"/>
  <c r="U27" i="222"/>
  <c r="T38" i="192"/>
  <c r="U36" i="192"/>
  <c r="T7" i="219"/>
  <c r="U24" i="219"/>
  <c r="V24" i="219"/>
  <c r="T26" i="219"/>
  <c r="T25" i="219"/>
  <c r="Y6" i="116"/>
  <c r="T5" i="193" l="1"/>
  <c r="S38" i="193"/>
  <c r="S24" i="193"/>
  <c r="X31" i="192"/>
  <c r="X6" i="192" s="1"/>
  <c r="Q5" i="219"/>
  <c r="P22" i="219"/>
  <c r="W6" i="219"/>
  <c r="X23" i="219"/>
  <c r="P10" i="222"/>
  <c r="N6" i="116"/>
  <c r="U7" i="219"/>
  <c r="AI16" i="222"/>
  <c r="AI6" i="222" s="1"/>
  <c r="Q23" i="222"/>
  <c r="V17" i="222"/>
  <c r="V27" i="222"/>
  <c r="X24" i="222"/>
  <c r="X7" i="222" s="1"/>
  <c r="W25" i="222"/>
  <c r="U19" i="222"/>
  <c r="U38" i="192"/>
  <c r="V36" i="192"/>
  <c r="U37" i="192"/>
  <c r="V25" i="219"/>
  <c r="U26" i="219"/>
  <c r="U25" i="219"/>
  <c r="T9" i="219"/>
  <c r="T8" i="219"/>
  <c r="V26" i="219"/>
  <c r="U5" i="193" l="1"/>
  <c r="T38" i="193"/>
  <c r="T24" i="193"/>
  <c r="Y31" i="192"/>
  <c r="Y6" i="192" s="1"/>
  <c r="X6" i="219"/>
  <c r="Y23" i="219"/>
  <c r="R5" i="219"/>
  <c r="Q22" i="219"/>
  <c r="U8" i="219"/>
  <c r="Q8" i="222"/>
  <c r="O6" i="116"/>
  <c r="O7" i="116" s="1"/>
  <c r="U9" i="219"/>
  <c r="AJ16" i="222"/>
  <c r="AJ6" i="222" s="1"/>
  <c r="R23" i="222"/>
  <c r="R8" i="222" s="1"/>
  <c r="V19" i="222"/>
  <c r="W17" i="222"/>
  <c r="W18" i="222" s="1"/>
  <c r="W27" i="222"/>
  <c r="X25" i="222"/>
  <c r="X26" i="222" s="1"/>
  <c r="Y24" i="222"/>
  <c r="Y7" i="222" s="1"/>
  <c r="W26" i="222"/>
  <c r="V18" i="222"/>
  <c r="W36" i="192"/>
  <c r="W37" i="192" s="1"/>
  <c r="V38" i="192"/>
  <c r="V37" i="192"/>
  <c r="X24" i="219"/>
  <c r="V7" i="219"/>
  <c r="W24" i="219"/>
  <c r="V5" i="193" l="1"/>
  <c r="U38" i="193"/>
  <c r="U24" i="193"/>
  <c r="Z31" i="192"/>
  <c r="Z6" i="192" s="1"/>
  <c r="Y6" i="219"/>
  <c r="Z23" i="219"/>
  <c r="S5" i="219"/>
  <c r="R22" i="219"/>
  <c r="R10" i="222"/>
  <c r="Q10" i="222"/>
  <c r="R9" i="222"/>
  <c r="Q9" i="222"/>
  <c r="P6" i="116"/>
  <c r="P7" i="116"/>
  <c r="AK16" i="222"/>
  <c r="AK6" i="222" s="1"/>
  <c r="S23" i="222"/>
  <c r="S8" i="222" s="1"/>
  <c r="Y25" i="222"/>
  <c r="Z24" i="222"/>
  <c r="Z7" i="222" s="1"/>
  <c r="X27" i="222"/>
  <c r="W19" i="222"/>
  <c r="X17" i="222"/>
  <c r="X18" i="222" s="1"/>
  <c r="X36" i="192"/>
  <c r="X37" i="192" s="1"/>
  <c r="W38" i="192"/>
  <c r="V9" i="219"/>
  <c r="V8" i="219"/>
  <c r="X25" i="219"/>
  <c r="W26" i="219"/>
  <c r="W25" i="219"/>
  <c r="X26" i="219"/>
  <c r="W7" i="219"/>
  <c r="W5" i="193" l="1"/>
  <c r="V38" i="193"/>
  <c r="V24" i="193"/>
  <c r="AA31" i="192"/>
  <c r="AA6" i="192" s="1"/>
  <c r="T5" i="219"/>
  <c r="S22" i="219"/>
  <c r="Z6" i="219"/>
  <c r="AA23" i="219"/>
  <c r="S10" i="222"/>
  <c r="S9" i="222"/>
  <c r="Q6" i="116"/>
  <c r="AL16" i="222"/>
  <c r="AL6" i="222" s="1"/>
  <c r="T23" i="222"/>
  <c r="T8" i="222" s="1"/>
  <c r="Y17" i="222"/>
  <c r="Y18" i="222" s="1"/>
  <c r="Z25" i="222"/>
  <c r="AA24" i="222"/>
  <c r="AA7" i="222" s="1"/>
  <c r="Y27" i="222"/>
  <c r="Y26" i="222"/>
  <c r="X19" i="222"/>
  <c r="Y36" i="192"/>
  <c r="Y37" i="192" s="1"/>
  <c r="X38" i="192"/>
  <c r="W9" i="219"/>
  <c r="Y24" i="219"/>
  <c r="W8" i="219"/>
  <c r="X7" i="219"/>
  <c r="X5" i="193" l="1"/>
  <c r="W38" i="193"/>
  <c r="W24" i="193"/>
  <c r="AB31" i="192"/>
  <c r="AB6" i="192" s="1"/>
  <c r="AB23" i="219"/>
  <c r="AA6" i="219"/>
  <c r="U5" i="219"/>
  <c r="T22" i="219"/>
  <c r="X8" i="219"/>
  <c r="T10" i="222"/>
  <c r="T9" i="222"/>
  <c r="Q7" i="116"/>
  <c r="R6" i="116"/>
  <c r="AM16" i="222"/>
  <c r="AM6" i="222" s="1"/>
  <c r="U23" i="222"/>
  <c r="U8" i="222" s="1"/>
  <c r="U9" i="222" s="1"/>
  <c r="Y19" i="222"/>
  <c r="Z27" i="222"/>
  <c r="Z17" i="222"/>
  <c r="Z18" i="222" s="1"/>
  <c r="AB24" i="222"/>
  <c r="AB7" i="222" s="1"/>
  <c r="AA25" i="222"/>
  <c r="AA26" i="222" s="1"/>
  <c r="Z26" i="222"/>
  <c r="Z36" i="192"/>
  <c r="Z37" i="192" s="1"/>
  <c r="Y38" i="192"/>
  <c r="Y26" i="219"/>
  <c r="Y25" i="219"/>
  <c r="Y7" i="219"/>
  <c r="X9" i="219"/>
  <c r="AA24" i="219"/>
  <c r="Z24" i="219"/>
  <c r="Y5" i="193" l="1"/>
  <c r="X38" i="193"/>
  <c r="X24" i="193"/>
  <c r="AC31" i="192"/>
  <c r="AC6" i="192" s="1"/>
  <c r="L20" i="192"/>
  <c r="D20" i="192" s="1"/>
  <c r="V5" i="219"/>
  <c r="U22" i="219"/>
  <c r="AC23" i="219"/>
  <c r="AB6" i="219"/>
  <c r="L14" i="219" s="1"/>
  <c r="U10" i="222"/>
  <c r="S6" i="116"/>
  <c r="R7" i="116"/>
  <c r="AN16" i="222"/>
  <c r="AN6" i="222" s="1"/>
  <c r="V23" i="222"/>
  <c r="V8" i="222" s="1"/>
  <c r="V9" i="222" s="1"/>
  <c r="AC24" i="222"/>
  <c r="AC7" i="222" s="1"/>
  <c r="AB25" i="222"/>
  <c r="AA17" i="222"/>
  <c r="Z19" i="222"/>
  <c r="AA27" i="222"/>
  <c r="AA36" i="192"/>
  <c r="AA37" i="192" s="1"/>
  <c r="Z38" i="192"/>
  <c r="AB24" i="219"/>
  <c r="Z7" i="219"/>
  <c r="AA25" i="219"/>
  <c r="Z26" i="219"/>
  <c r="AA26" i="219"/>
  <c r="Y9" i="219"/>
  <c r="Y8" i="219"/>
  <c r="Z25" i="219"/>
  <c r="Z5" i="193" l="1"/>
  <c r="Y38" i="193"/>
  <c r="Y24" i="193"/>
  <c r="AD31" i="192"/>
  <c r="AD6" i="192" s="1"/>
  <c r="AD23" i="219"/>
  <c r="AC6" i="219"/>
  <c r="M14" i="219" s="1"/>
  <c r="W5" i="219"/>
  <c r="V22" i="219"/>
  <c r="Z8" i="219"/>
  <c r="V10" i="222"/>
  <c r="T6" i="116"/>
  <c r="S7" i="116"/>
  <c r="L22" i="192"/>
  <c r="D22" i="192" s="1"/>
  <c r="AO16" i="222"/>
  <c r="AO6" i="222" s="1"/>
  <c r="W23" i="222"/>
  <c r="W8" i="222" s="1"/>
  <c r="W9" i="222" s="1"/>
  <c r="AB17" i="222"/>
  <c r="AA19" i="222"/>
  <c r="AB27" i="222"/>
  <c r="AD24" i="222"/>
  <c r="AD7" i="222" s="1"/>
  <c r="AC25" i="222"/>
  <c r="AB26" i="222"/>
  <c r="AA18" i="222"/>
  <c r="AA38" i="192"/>
  <c r="M20" i="192"/>
  <c r="AB36" i="192"/>
  <c r="AB26" i="219"/>
  <c r="AC24" i="219"/>
  <c r="AA7" i="219"/>
  <c r="Z9" i="219"/>
  <c r="AB25" i="219"/>
  <c r="AA5" i="193" l="1"/>
  <c r="Z38" i="193"/>
  <c r="M14" i="193"/>
  <c r="Z24" i="193"/>
  <c r="AE31" i="192"/>
  <c r="AE6" i="192" s="1"/>
  <c r="X5" i="219"/>
  <c r="W22" i="219"/>
  <c r="AE23" i="219"/>
  <c r="AE6" i="219" s="1"/>
  <c r="O14" i="219" s="1"/>
  <c r="AD6" i="219"/>
  <c r="N14" i="219" s="1"/>
  <c r="W10" i="222"/>
  <c r="T7" i="116"/>
  <c r="U6" i="116"/>
  <c r="M22" i="192"/>
  <c r="AP16" i="222"/>
  <c r="AP6" i="222" s="1"/>
  <c r="X23" i="222"/>
  <c r="X8" i="222" s="1"/>
  <c r="X9" i="222" s="1"/>
  <c r="AB19" i="222"/>
  <c r="AC27" i="222"/>
  <c r="AC26" i="222"/>
  <c r="AC17" i="222"/>
  <c r="AC18" i="222" s="1"/>
  <c r="AE24" i="222"/>
  <c r="AE7" i="222" s="1"/>
  <c r="AD25" i="222"/>
  <c r="AD26" i="222" s="1"/>
  <c r="AB18" i="222"/>
  <c r="N20" i="192"/>
  <c r="AC36" i="192"/>
  <c r="AC37" i="192" s="1"/>
  <c r="AB38" i="192"/>
  <c r="AB37" i="192"/>
  <c r="AC26" i="219"/>
  <c r="AB7" i="219"/>
  <c r="AD24" i="219"/>
  <c r="AD25" i="219" s="1"/>
  <c r="AA9" i="219"/>
  <c r="AA8" i="219"/>
  <c r="AC25" i="219"/>
  <c r="AB5" i="193" l="1"/>
  <c r="AA38" i="193"/>
  <c r="N14" i="193"/>
  <c r="AA24" i="193"/>
  <c r="Y5" i="219"/>
  <c r="X22" i="219"/>
  <c r="X10" i="222"/>
  <c r="U7" i="116"/>
  <c r="V6" i="116"/>
  <c r="N22" i="192"/>
  <c r="AQ16" i="222"/>
  <c r="AQ6" i="222" s="1"/>
  <c r="Y23" i="222"/>
  <c r="Y8" i="222" s="1"/>
  <c r="Y9" i="222" s="1"/>
  <c r="AD17" i="222"/>
  <c r="AD18" i="222" s="1"/>
  <c r="AD27" i="222"/>
  <c r="AE25" i="222"/>
  <c r="AE26" i="222" s="1"/>
  <c r="AF24" i="222"/>
  <c r="AF7" i="222" s="1"/>
  <c r="AC19" i="222"/>
  <c r="AC38" i="192"/>
  <c r="AD36" i="192"/>
  <c r="O20" i="192"/>
  <c r="AD26" i="219"/>
  <c r="AB9" i="219"/>
  <c r="AB8" i="219"/>
  <c r="AE24" i="219"/>
  <c r="AC7" i="219"/>
  <c r="AC5" i="193" l="1"/>
  <c r="AB38" i="193"/>
  <c r="O14" i="193"/>
  <c r="AB24" i="193"/>
  <c r="Z5" i="219"/>
  <c r="Y22" i="219"/>
  <c r="Y10" i="222"/>
  <c r="W6" i="116"/>
  <c r="X6" i="116"/>
  <c r="V7" i="116"/>
  <c r="Z6" i="116"/>
  <c r="AC8" i="219"/>
  <c r="O22" i="192"/>
  <c r="AR16" i="222"/>
  <c r="Z23" i="222"/>
  <c r="Z8" i="222" s="1"/>
  <c r="Z9" i="222" s="1"/>
  <c r="AE27" i="222"/>
  <c r="AD19" i="222"/>
  <c r="AE17" i="222"/>
  <c r="AE18" i="222" s="1"/>
  <c r="AF25" i="222"/>
  <c r="AF26" i="222" s="1"/>
  <c r="AG24" i="222"/>
  <c r="AG7" i="222" s="1"/>
  <c r="AE36" i="192"/>
  <c r="AE37" i="192" s="1"/>
  <c r="AD38" i="192"/>
  <c r="AD37" i="192"/>
  <c r="AE26" i="219"/>
  <c r="AE25" i="219"/>
  <c r="AC9" i="219"/>
  <c r="AD7" i="219"/>
  <c r="AF24" i="219"/>
  <c r="AD5" i="193" l="1"/>
  <c r="AC38" i="193"/>
  <c r="P14" i="193"/>
  <c r="AC24" i="193"/>
  <c r="AA5" i="219"/>
  <c r="Z22" i="219"/>
  <c r="AR6" i="222"/>
  <c r="AS16" i="222"/>
  <c r="Z10" i="222"/>
  <c r="X7" i="116"/>
  <c r="Y7" i="116"/>
  <c r="W7" i="116"/>
  <c r="Z7" i="116"/>
  <c r="AA6" i="116"/>
  <c r="AD8" i="219"/>
  <c r="P22" i="192"/>
  <c r="AA23" i="222"/>
  <c r="AA8" i="222" s="1"/>
  <c r="AF17" i="222"/>
  <c r="AF18" i="222" s="1"/>
  <c r="AF27" i="222"/>
  <c r="AG25" i="222"/>
  <c r="AG26" i="222" s="1"/>
  <c r="AH24" i="222"/>
  <c r="AH7" i="222" s="1"/>
  <c r="AE19" i="222"/>
  <c r="Q20" i="192"/>
  <c r="AF36" i="192"/>
  <c r="AF37" i="192" s="1"/>
  <c r="AE38" i="192"/>
  <c r="AF26" i="219"/>
  <c r="AF25" i="219"/>
  <c r="AG24" i="219"/>
  <c r="AE7" i="219"/>
  <c r="AD9" i="219"/>
  <c r="F4" i="116"/>
  <c r="G4" i="116" s="1"/>
  <c r="H4" i="116" s="1"/>
  <c r="I4" i="116" s="1"/>
  <c r="J4" i="116" s="1"/>
  <c r="K4" i="116" s="1"/>
  <c r="L4" i="116" s="1"/>
  <c r="M4" i="116" s="1"/>
  <c r="N4" i="116" s="1"/>
  <c r="O4" i="116" s="1"/>
  <c r="P4" i="116" s="1"/>
  <c r="Q4" i="116" s="1"/>
  <c r="R4" i="116" s="1"/>
  <c r="S4" i="116" s="1"/>
  <c r="T4" i="116" s="1"/>
  <c r="U4" i="116" s="1"/>
  <c r="V4" i="116" s="1"/>
  <c r="W4" i="116" s="1"/>
  <c r="X4" i="116" s="1"/>
  <c r="Y4" i="116" s="1"/>
  <c r="Z4" i="116" s="1"/>
  <c r="AA4" i="116" s="1"/>
  <c r="AB4" i="116" s="1"/>
  <c r="AC4" i="116" s="1"/>
  <c r="AD4" i="116" s="1"/>
  <c r="AE4" i="116" s="1"/>
  <c r="AF4" i="116" s="1"/>
  <c r="AG4" i="116" s="1"/>
  <c r="AH4" i="116" s="1"/>
  <c r="AI4" i="116" s="1"/>
  <c r="AJ4" i="116" s="1"/>
  <c r="AK4" i="116" s="1"/>
  <c r="AL4" i="116" s="1"/>
  <c r="AM4" i="116" s="1"/>
  <c r="AN4" i="116" s="1"/>
  <c r="AO4" i="116" s="1"/>
  <c r="AP4" i="116" s="1"/>
  <c r="AQ4" i="116" s="1"/>
  <c r="AR4" i="116" s="1"/>
  <c r="AS4" i="116" s="1"/>
  <c r="AT4" i="116" s="1"/>
  <c r="F4" i="185"/>
  <c r="G4" i="185" s="1"/>
  <c r="H4" i="185" s="1"/>
  <c r="I4" i="185" s="1"/>
  <c r="J4" i="185" s="1"/>
  <c r="K4" i="185" s="1"/>
  <c r="L4" i="185" s="1"/>
  <c r="M4" i="185" s="1"/>
  <c r="D5" i="119"/>
  <c r="S6" i="194"/>
  <c r="AE5" i="193" l="1"/>
  <c r="AD38" i="193"/>
  <c r="Q14" i="193"/>
  <c r="AD24" i="193"/>
  <c r="AB5" i="219"/>
  <c r="AA22" i="219"/>
  <c r="AA10" i="222"/>
  <c r="AA9" i="222"/>
  <c r="AS6" i="222"/>
  <c r="AS17" i="222"/>
  <c r="AT16" i="222"/>
  <c r="N6" i="119"/>
  <c r="N10" i="210" s="1"/>
  <c r="G10" i="76" s="1"/>
  <c r="P6" i="119"/>
  <c r="AB6" i="116"/>
  <c r="L17" i="179"/>
  <c r="AA7" i="116"/>
  <c r="AE8" i="219"/>
  <c r="Q22" i="192"/>
  <c r="AB23" i="222"/>
  <c r="AB8" i="222" s="1"/>
  <c r="AB9" i="222" s="1"/>
  <c r="AI24" i="222"/>
  <c r="AI7" i="222" s="1"/>
  <c r="AH25" i="222"/>
  <c r="AH26" i="222" s="1"/>
  <c r="AG27" i="222"/>
  <c r="AF19" i="222"/>
  <c r="AG17" i="222"/>
  <c r="AG18" i="222" s="1"/>
  <c r="AF38" i="192"/>
  <c r="R20" i="192"/>
  <c r="AG36" i="192"/>
  <c r="AG26" i="219"/>
  <c r="AH24" i="219"/>
  <c r="AH25" i="219" s="1"/>
  <c r="AF7" i="219"/>
  <c r="AE9" i="219"/>
  <c r="AG25" i="219"/>
  <c r="N6" i="194"/>
  <c r="N11" i="210" s="1"/>
  <c r="G11" i="76" s="1"/>
  <c r="D5" i="194"/>
  <c r="O6" i="119"/>
  <c r="O10" i="210" s="1"/>
  <c r="H10" i="76" s="1"/>
  <c r="O7" i="119" l="1"/>
  <c r="N7" i="119"/>
  <c r="P7" i="119"/>
  <c r="P10" i="210"/>
  <c r="AF5" i="193"/>
  <c r="AE38" i="193"/>
  <c r="R14" i="193"/>
  <c r="AE24" i="193"/>
  <c r="AC5" i="219"/>
  <c r="AB22" i="219"/>
  <c r="L13" i="219"/>
  <c r="AU16" i="222"/>
  <c r="AT17" i="222"/>
  <c r="AT6" i="222"/>
  <c r="AB10" i="222"/>
  <c r="AT18" i="222"/>
  <c r="AS19" i="222"/>
  <c r="M17" i="179"/>
  <c r="AC6" i="116"/>
  <c r="AB7" i="116"/>
  <c r="L18" i="179"/>
  <c r="L19" i="179"/>
  <c r="R22" i="192"/>
  <c r="AC23" i="222"/>
  <c r="AC8" i="222" s="1"/>
  <c r="AC9" i="222" s="1"/>
  <c r="AH27" i="222"/>
  <c r="AJ24" i="222"/>
  <c r="AJ7" i="222" s="1"/>
  <c r="AI25" i="222"/>
  <c r="AI26" i="222" s="1"/>
  <c r="AH17" i="222"/>
  <c r="AH18" i="222" s="1"/>
  <c r="AG19" i="222"/>
  <c r="AG38" i="192"/>
  <c r="S20" i="192"/>
  <c r="AH36" i="192"/>
  <c r="AG37" i="192"/>
  <c r="AF9" i="219"/>
  <c r="AF8" i="219"/>
  <c r="AI24" i="219"/>
  <c r="AG7" i="219"/>
  <c r="AH26" i="219"/>
  <c r="O6" i="194"/>
  <c r="O11" i="210" s="1"/>
  <c r="H11" i="76" s="1"/>
  <c r="Q6" i="119"/>
  <c r="Q10" i="210" s="1"/>
  <c r="J10" i="76" s="1"/>
  <c r="AG5" i="193" l="1"/>
  <c r="AF38" i="193"/>
  <c r="S14" i="193"/>
  <c r="AF24" i="193"/>
  <c r="AD5" i="219"/>
  <c r="AC22" i="219"/>
  <c r="M13" i="219"/>
  <c r="AC10" i="222"/>
  <c r="AU18" i="222"/>
  <c r="AT19" i="222"/>
  <c r="AU6" i="222"/>
  <c r="AU17" i="222"/>
  <c r="AU19" i="222" s="1"/>
  <c r="M18" i="179"/>
  <c r="N17" i="179"/>
  <c r="N19" i="179"/>
  <c r="AD6" i="116"/>
  <c r="M19" i="179"/>
  <c r="AC7" i="116"/>
  <c r="AG8" i="219"/>
  <c r="S22" i="192"/>
  <c r="AD23" i="222"/>
  <c r="AD8" i="222" s="1"/>
  <c r="AD9" i="222" s="1"/>
  <c r="AI17" i="222"/>
  <c r="AI18" i="222" s="1"/>
  <c r="AJ25" i="222"/>
  <c r="AK24" i="222"/>
  <c r="AK7" i="222" s="1"/>
  <c r="AI27" i="222"/>
  <c r="AH19" i="222"/>
  <c r="AI36" i="192"/>
  <c r="AI37" i="192" s="1"/>
  <c r="T20" i="192"/>
  <c r="AH38" i="192"/>
  <c r="AH37" i="192"/>
  <c r="AI26" i="219"/>
  <c r="AH7" i="219"/>
  <c r="AI25" i="219"/>
  <c r="AJ24" i="219"/>
  <c r="AG9" i="219"/>
  <c r="P6" i="194"/>
  <c r="P11" i="210" s="1"/>
  <c r="O7" i="194"/>
  <c r="R6" i="119"/>
  <c r="R10" i="210" s="1"/>
  <c r="Q7" i="119"/>
  <c r="P7" i="194" l="1"/>
  <c r="AH5" i="193"/>
  <c r="AG38" i="193"/>
  <c r="T14" i="193"/>
  <c r="AG24" i="193"/>
  <c r="AE5" i="219"/>
  <c r="AD22" i="219"/>
  <c r="N13" i="219"/>
  <c r="AD10" i="222"/>
  <c r="AE6" i="116"/>
  <c r="AE7" i="116" s="1"/>
  <c r="AD7" i="116"/>
  <c r="O17" i="179"/>
  <c r="N18" i="179"/>
  <c r="T22" i="192"/>
  <c r="AE23" i="222"/>
  <c r="AE8" i="222" s="1"/>
  <c r="AE9" i="222" s="1"/>
  <c r="AK25" i="222"/>
  <c r="AK26" i="222" s="1"/>
  <c r="AL24" i="222"/>
  <c r="AL7" i="222" s="1"/>
  <c r="AJ27" i="222"/>
  <c r="AJ26" i="222"/>
  <c r="AI19" i="222"/>
  <c r="AJ17" i="222"/>
  <c r="AJ18" i="222" s="1"/>
  <c r="AJ36" i="192"/>
  <c r="AJ37" i="192" s="1"/>
  <c r="U20" i="192"/>
  <c r="AI38" i="192"/>
  <c r="AJ26" i="219"/>
  <c r="AH9" i="219"/>
  <c r="AI7" i="219"/>
  <c r="AH8" i="219"/>
  <c r="AJ25" i="219"/>
  <c r="Q6" i="194"/>
  <c r="Q11" i="210" s="1"/>
  <c r="J11" i="76" s="1"/>
  <c r="S6" i="119"/>
  <c r="S10" i="210" s="1"/>
  <c r="R7" i="119"/>
  <c r="AI5" i="193" l="1"/>
  <c r="AH38" i="193"/>
  <c r="U14" i="193"/>
  <c r="AH24" i="193"/>
  <c r="AF5" i="219"/>
  <c r="AE22" i="219"/>
  <c r="O13" i="219"/>
  <c r="AE10" i="222"/>
  <c r="O18" i="179"/>
  <c r="P17" i="179"/>
  <c r="P19" i="179"/>
  <c r="O19" i="179"/>
  <c r="AF6" i="116"/>
  <c r="AI8" i="219"/>
  <c r="U22" i="192"/>
  <c r="AF23" i="222"/>
  <c r="AF8" i="222" s="1"/>
  <c r="AL25" i="222"/>
  <c r="AM24" i="222"/>
  <c r="AM7" i="222" s="1"/>
  <c r="AJ19" i="222"/>
  <c r="AK27" i="222"/>
  <c r="AK17" i="222"/>
  <c r="AK18" i="222" s="1"/>
  <c r="AK36" i="192"/>
  <c r="AK37" i="192" s="1"/>
  <c r="V20" i="192"/>
  <c r="AJ38" i="192"/>
  <c r="AK24" i="219"/>
  <c r="AL24" i="219"/>
  <c r="AI9" i="219"/>
  <c r="AJ7" i="219"/>
  <c r="Q7" i="194"/>
  <c r="R6" i="194"/>
  <c r="R11" i="210" s="1"/>
  <c r="S7" i="119"/>
  <c r="T6" i="119"/>
  <c r="AJ5" i="193" l="1"/>
  <c r="AI38" i="193"/>
  <c r="V14" i="193"/>
  <c r="AI24" i="193"/>
  <c r="AG5" i="219"/>
  <c r="AF22" i="219"/>
  <c r="P13" i="219"/>
  <c r="AF10" i="222"/>
  <c r="AF9" i="222"/>
  <c r="S7" i="194"/>
  <c r="T6" i="194"/>
  <c r="Q17" i="179"/>
  <c r="Q19" i="179"/>
  <c r="AF7" i="116"/>
  <c r="AG6" i="116"/>
  <c r="AG7" i="116" s="1"/>
  <c r="P18" i="179"/>
  <c r="AJ8" i="219"/>
  <c r="V22" i="192"/>
  <c r="AG23" i="222"/>
  <c r="AG8" i="222" s="1"/>
  <c r="AG9" i="222" s="1"/>
  <c r="AL17" i="222"/>
  <c r="AL27" i="222"/>
  <c r="AN24" i="222"/>
  <c r="AN7" i="222" s="1"/>
  <c r="AM25" i="222"/>
  <c r="AM26" i="222" s="1"/>
  <c r="AL26" i="222"/>
  <c r="AK19" i="222"/>
  <c r="AL36" i="192"/>
  <c r="AL37" i="192" s="1"/>
  <c r="W20" i="192"/>
  <c r="AK38" i="192"/>
  <c r="AK7" i="219"/>
  <c r="AL25" i="219"/>
  <c r="AK26" i="219"/>
  <c r="AK25" i="219"/>
  <c r="AJ9" i="219"/>
  <c r="AL26" i="219"/>
  <c r="AM24" i="219"/>
  <c r="AM25" i="219" s="1"/>
  <c r="R7" i="194"/>
  <c r="U6" i="119"/>
  <c r="T7" i="119"/>
  <c r="AK5" i="193" l="1"/>
  <c r="AJ38" i="193"/>
  <c r="W14" i="193"/>
  <c r="AJ24" i="193"/>
  <c r="AH5" i="219"/>
  <c r="AG22" i="219"/>
  <c r="Q13" i="219"/>
  <c r="AG10" i="222"/>
  <c r="T7" i="194"/>
  <c r="U6" i="194"/>
  <c r="U7" i="194" s="1"/>
  <c r="AH6" i="116"/>
  <c r="R17" i="179"/>
  <c r="R19" i="179"/>
  <c r="Q18" i="179"/>
  <c r="AK8" i="219"/>
  <c r="X16" i="193"/>
  <c r="W22" i="192"/>
  <c r="AH23" i="222"/>
  <c r="AH8" i="222" s="1"/>
  <c r="AH9" i="222" s="1"/>
  <c r="AM27" i="222"/>
  <c r="AL19" i="222"/>
  <c r="AO24" i="222"/>
  <c r="AO7" i="222" s="1"/>
  <c r="AN25" i="222"/>
  <c r="AN26" i="222" s="1"/>
  <c r="AL18" i="222"/>
  <c r="AM17" i="222"/>
  <c r="AM18" i="222" s="1"/>
  <c r="AM36" i="192"/>
  <c r="AM37" i="192" s="1"/>
  <c r="X20" i="192"/>
  <c r="AL38" i="192"/>
  <c r="AL7" i="219"/>
  <c r="AL8" i="219"/>
  <c r="AK9" i="219"/>
  <c r="AN24" i="219"/>
  <c r="AM26" i="219"/>
  <c r="V6" i="119"/>
  <c r="U7" i="119"/>
  <c r="AL5" i="193" l="1"/>
  <c r="AK38" i="193"/>
  <c r="X14" i="193"/>
  <c r="AK24" i="193"/>
  <c r="AI5" i="219"/>
  <c r="AH22" i="219"/>
  <c r="R13" i="219"/>
  <c r="AH10" i="222"/>
  <c r="V6" i="194"/>
  <c r="V7" i="194" s="1"/>
  <c r="R18" i="179"/>
  <c r="AH7" i="116"/>
  <c r="AI7" i="116"/>
  <c r="S17" i="179"/>
  <c r="S19" i="179"/>
  <c r="AI6" i="116"/>
  <c r="X17" i="193"/>
  <c r="X22" i="192"/>
  <c r="AI23" i="222"/>
  <c r="AI8" i="222" s="1"/>
  <c r="AN17" i="222"/>
  <c r="AN18" i="222" s="1"/>
  <c r="AN27" i="222"/>
  <c r="AP24" i="222"/>
  <c r="AP7" i="222" s="1"/>
  <c r="AO25" i="222"/>
  <c r="AO26" i="222" s="1"/>
  <c r="AM19" i="222"/>
  <c r="Y20" i="192"/>
  <c r="AN36" i="192"/>
  <c r="AN37" i="192" s="1"/>
  <c r="AM38" i="192"/>
  <c r="AN26" i="219"/>
  <c r="AN25" i="219"/>
  <c r="AL9" i="219"/>
  <c r="AM7" i="219"/>
  <c r="V7" i="119"/>
  <c r="W6" i="119"/>
  <c r="AM5" i="193" l="1"/>
  <c r="AL38" i="193"/>
  <c r="AL24" i="193"/>
  <c r="AJ5" i="219"/>
  <c r="AI22" i="219"/>
  <c r="S13" i="219"/>
  <c r="AI10" i="222"/>
  <c r="AI9" i="222"/>
  <c r="W6" i="194"/>
  <c r="W7" i="194" s="1"/>
  <c r="T17" i="179"/>
  <c r="T19" i="179"/>
  <c r="AJ6" i="116"/>
  <c r="S18" i="179"/>
  <c r="AM8" i="219"/>
  <c r="Y22" i="192"/>
  <c r="AJ23" i="222"/>
  <c r="AJ8" i="222" s="1"/>
  <c r="AJ9" i="222" s="1"/>
  <c r="AO17" i="222"/>
  <c r="AN19" i="222"/>
  <c r="AQ24" i="222"/>
  <c r="AQ7" i="222" s="1"/>
  <c r="AP25" i="222"/>
  <c r="AP26" i="222" s="1"/>
  <c r="AO27" i="222"/>
  <c r="AN38" i="192"/>
  <c r="AO36" i="192"/>
  <c r="AP37" i="192" s="1"/>
  <c r="AN7" i="219"/>
  <c r="AM9" i="219"/>
  <c r="AO24" i="219"/>
  <c r="AP25" i="219" s="1"/>
  <c r="X6" i="119"/>
  <c r="W7" i="119"/>
  <c r="AN5" i="193" l="1"/>
  <c r="AM38" i="193"/>
  <c r="AM24" i="193"/>
  <c r="AK5" i="219"/>
  <c r="AJ22" i="219"/>
  <c r="T13" i="219"/>
  <c r="AJ10" i="222"/>
  <c r="X6" i="194"/>
  <c r="X7" i="194" s="1"/>
  <c r="AK6" i="116"/>
  <c r="U17" i="179"/>
  <c r="T18" i="179"/>
  <c r="AJ7" i="116"/>
  <c r="AN8" i="219"/>
  <c r="AA22" i="192"/>
  <c r="AK23" i="222"/>
  <c r="AK8" i="222" s="1"/>
  <c r="AK9" i="222" s="1"/>
  <c r="AP27" i="222"/>
  <c r="AQ25" i="222"/>
  <c r="AQ26" i="222" s="1"/>
  <c r="AR24" i="222"/>
  <c r="AO19" i="222"/>
  <c r="AO18" i="222"/>
  <c r="AP17" i="222"/>
  <c r="AP18" i="222" s="1"/>
  <c r="AA20" i="192"/>
  <c r="AO38" i="192"/>
  <c r="AO37" i="192"/>
  <c r="AO26" i="219"/>
  <c r="AO25" i="219"/>
  <c r="AN9" i="219"/>
  <c r="AO7" i="219"/>
  <c r="X7" i="119"/>
  <c r="Y6" i="119"/>
  <c r="AO5" i="193" l="1"/>
  <c r="AN38" i="193"/>
  <c r="AN24" i="193"/>
  <c r="AL5" i="219"/>
  <c r="AK22" i="219"/>
  <c r="U13" i="219"/>
  <c r="AR7" i="222"/>
  <c r="AS24" i="222"/>
  <c r="AK10" i="222"/>
  <c r="Y6" i="194"/>
  <c r="U18" i="179"/>
  <c r="AL7" i="116"/>
  <c r="V17" i="179"/>
  <c r="AL6" i="116"/>
  <c r="U19" i="179"/>
  <c r="AK7" i="116"/>
  <c r="AP7" i="219"/>
  <c r="AL23" i="222"/>
  <c r="AL8" i="222" s="1"/>
  <c r="AQ27" i="222"/>
  <c r="AP19" i="222"/>
  <c r="AR25" i="222"/>
  <c r="AQ17" i="222"/>
  <c r="AQ18" i="222" s="1"/>
  <c r="AO9" i="219"/>
  <c r="AO8" i="219"/>
  <c r="Y7" i="119"/>
  <c r="Z6" i="119"/>
  <c r="AP5" i="193" l="1"/>
  <c r="AO38" i="193"/>
  <c r="AO24" i="193"/>
  <c r="AM5" i="219"/>
  <c r="AL22" i="219"/>
  <c r="V13" i="219"/>
  <c r="AL10" i="222"/>
  <c r="AT24" i="222"/>
  <c r="AS25" i="222"/>
  <c r="AS7" i="222"/>
  <c r="AL9" i="222"/>
  <c r="Z6" i="194"/>
  <c r="Y7" i="194"/>
  <c r="AM6" i="116"/>
  <c r="V18" i="179"/>
  <c r="V19" i="179"/>
  <c r="W17" i="179"/>
  <c r="W19" i="179"/>
  <c r="AM7" i="116"/>
  <c r="AP8" i="219"/>
  <c r="AP9" i="219"/>
  <c r="AQ7" i="219"/>
  <c r="AM23" i="222"/>
  <c r="AM8" i="222" s="1"/>
  <c r="AM9" i="222" s="1"/>
  <c r="AR27" i="222"/>
  <c r="AQ19" i="222"/>
  <c r="AR17" i="222"/>
  <c r="AS18" i="222" s="1"/>
  <c r="AR26" i="222"/>
  <c r="Z7" i="119"/>
  <c r="AA6" i="119"/>
  <c r="AQ5" i="193" l="1"/>
  <c r="AP38" i="193"/>
  <c r="AP24" i="193"/>
  <c r="AN5" i="219"/>
  <c r="AM22" i="219"/>
  <c r="W13" i="219"/>
  <c r="AS27" i="222"/>
  <c r="AU24" i="222"/>
  <c r="AT25" i="222"/>
  <c r="AT26" i="222" s="1"/>
  <c r="AT7" i="222"/>
  <c r="AS26" i="222"/>
  <c r="AM10" i="222"/>
  <c r="AA6" i="194"/>
  <c r="AA7" i="185"/>
  <c r="Z7" i="194"/>
  <c r="X17" i="179"/>
  <c r="W18" i="179"/>
  <c r="AN6" i="116"/>
  <c r="AN7" i="116" s="1"/>
  <c r="AQ8" i="219"/>
  <c r="AQ9" i="219"/>
  <c r="AN23" i="222"/>
  <c r="AN8" i="222" s="1"/>
  <c r="AR19" i="222"/>
  <c r="AR18" i="222"/>
  <c r="AR7" i="219"/>
  <c r="AA7" i="119"/>
  <c r="AB6" i="119"/>
  <c r="AR5" i="193" l="1"/>
  <c r="AQ38" i="193"/>
  <c r="AQ24" i="193"/>
  <c r="AO5" i="219"/>
  <c r="AN22" i="219"/>
  <c r="X13" i="219"/>
  <c r="AU26" i="222"/>
  <c r="AT27" i="222"/>
  <c r="AU7" i="222"/>
  <c r="AU25" i="222"/>
  <c r="AU27" i="222" s="1"/>
  <c r="AN10" i="222"/>
  <c r="AN9" i="222"/>
  <c r="AB6" i="194"/>
  <c r="AB7" i="194" s="1"/>
  <c r="AB7" i="185"/>
  <c r="AA7" i="194"/>
  <c r="X18" i="179"/>
  <c r="AO6" i="116"/>
  <c r="Y17" i="179"/>
  <c r="X19" i="179"/>
  <c r="AO23" i="222"/>
  <c r="AO8" i="222" s="1"/>
  <c r="AV16" i="222"/>
  <c r="AV6" i="222"/>
  <c r="AR9" i="219"/>
  <c r="AR8" i="219"/>
  <c r="AS7" i="219"/>
  <c r="AT8" i="219" s="1"/>
  <c r="AC6" i="119"/>
  <c r="AB7" i="119"/>
  <c r="AS5" i="193" l="1"/>
  <c r="AR38" i="193"/>
  <c r="AR24" i="193"/>
  <c r="AP5" i="219"/>
  <c r="AO22" i="219"/>
  <c r="Y13" i="219"/>
  <c r="AS8" i="219"/>
  <c r="AO10" i="222"/>
  <c r="AO9" i="222"/>
  <c r="AB8" i="185"/>
  <c r="AC6" i="194"/>
  <c r="AC7" i="185"/>
  <c r="AC7" i="194"/>
  <c r="AP6" i="116"/>
  <c r="Y18" i="179"/>
  <c r="AP7" i="116"/>
  <c r="Y19" i="179"/>
  <c r="AO7" i="116"/>
  <c r="AV33" i="192"/>
  <c r="AV34" i="192"/>
  <c r="AV35" i="192"/>
  <c r="AP23" i="222"/>
  <c r="AP8" i="222" s="1"/>
  <c r="AP9" i="222" s="1"/>
  <c r="AV24" i="222"/>
  <c r="AV25" i="222" s="1"/>
  <c r="AV6" i="219"/>
  <c r="AV23" i="219"/>
  <c r="AS9" i="219"/>
  <c r="AD6" i="119"/>
  <c r="AC7" i="119"/>
  <c r="AT5" i="193" l="1"/>
  <c r="AS38" i="193"/>
  <c r="AS24" i="193"/>
  <c r="AQ5" i="219"/>
  <c r="AP22" i="219"/>
  <c r="Z13" i="219"/>
  <c r="AP10" i="222"/>
  <c r="AC8" i="185"/>
  <c r="AD6" i="194"/>
  <c r="AD7" i="194" s="1"/>
  <c r="AD7" i="185"/>
  <c r="AD8" i="185" s="1"/>
  <c r="AQ6" i="116"/>
  <c r="AQ7" i="116" s="1"/>
  <c r="AQ23" i="222"/>
  <c r="AQ8" i="222" s="1"/>
  <c r="AV31" i="192"/>
  <c r="AV36" i="192" s="1"/>
  <c r="AV24" i="219"/>
  <c r="AD7" i="119"/>
  <c r="AE6" i="119"/>
  <c r="AU5" i="193" l="1"/>
  <c r="AT38" i="193"/>
  <c r="AT24" i="193"/>
  <c r="AR5" i="219"/>
  <c r="AQ22" i="219"/>
  <c r="AA13" i="219"/>
  <c r="AQ10" i="222"/>
  <c r="AQ9" i="222"/>
  <c r="AE6" i="194"/>
  <c r="AE7" i="194" s="1"/>
  <c r="AE7" i="185"/>
  <c r="AE8" i="185" s="1"/>
  <c r="AR6" i="116"/>
  <c r="AR23" i="222"/>
  <c r="AR8" i="222" s="1"/>
  <c r="AR9" i="222" s="1"/>
  <c r="AV7" i="222"/>
  <c r="AV17" i="222"/>
  <c r="AV7" i="219"/>
  <c r="AE7" i="119"/>
  <c r="AF6" i="119"/>
  <c r="AU38" i="193" l="1"/>
  <c r="AU24" i="193"/>
  <c r="AS5" i="219"/>
  <c r="AR22" i="219"/>
  <c r="AV7" i="231"/>
  <c r="AR10" i="222"/>
  <c r="AF6" i="194"/>
  <c r="AF7" i="185"/>
  <c r="AF7" i="194"/>
  <c r="AR7" i="116"/>
  <c r="AS6" i="116"/>
  <c r="AT7" i="116" s="1"/>
  <c r="AS23" i="222"/>
  <c r="AS8" i="222" s="1"/>
  <c r="AG6" i="119"/>
  <c r="AF7" i="119"/>
  <c r="AT5" i="219" l="1"/>
  <c r="AS22" i="219"/>
  <c r="AS10" i="222"/>
  <c r="AS9" i="222"/>
  <c r="AF8" i="185"/>
  <c r="AG6" i="194"/>
  <c r="AG7" i="194" s="1"/>
  <c r="AG7" i="185"/>
  <c r="AS7" i="116"/>
  <c r="AT23" i="222"/>
  <c r="AT8" i="222" s="1"/>
  <c r="AT9" i="222" s="1"/>
  <c r="AH6" i="119"/>
  <c r="AG7" i="119"/>
  <c r="AU5" i="219" l="1"/>
  <c r="AU22" i="219" s="1"/>
  <c r="AT22" i="219"/>
  <c r="AT10" i="222"/>
  <c r="AU23" i="222"/>
  <c r="AG8" i="185"/>
  <c r="AH6" i="194"/>
  <c r="AH7" i="194" s="1"/>
  <c r="AH7" i="185"/>
  <c r="AI6" i="119"/>
  <c r="AH7" i="119"/>
  <c r="AV8" i="222" l="1"/>
  <c r="AU8" i="222"/>
  <c r="AH8" i="185"/>
  <c r="AI6" i="194"/>
  <c r="AI7" i="194" s="1"/>
  <c r="AI7" i="185"/>
  <c r="AJ6" i="119"/>
  <c r="AI7" i="119"/>
  <c r="AU10" i="222" l="1"/>
  <c r="AV8" i="231"/>
  <c r="AU9" i="222"/>
  <c r="AI8" i="185"/>
  <c r="AJ6" i="194"/>
  <c r="AJ7" i="185"/>
  <c r="AJ7" i="119"/>
  <c r="AK6" i="119"/>
  <c r="AJ8" i="185" l="1"/>
  <c r="AJ7" i="194"/>
  <c r="AK6" i="194"/>
  <c r="AK7" i="185"/>
  <c r="AL6" i="119"/>
  <c r="AK7" i="119"/>
  <c r="F4" i="183"/>
  <c r="G4" i="183" s="1"/>
  <c r="H4" i="183" s="1"/>
  <c r="I4" i="183" s="1"/>
  <c r="J4" i="183" s="1"/>
  <c r="K4" i="183" s="1"/>
  <c r="L4" i="183" s="1"/>
  <c r="M4" i="183" s="1"/>
  <c r="N4" i="183" s="1"/>
  <c r="O4" i="183" s="1"/>
  <c r="P4" i="183" s="1"/>
  <c r="Q4" i="183" s="1"/>
  <c r="R4" i="183" s="1"/>
  <c r="S4" i="183" s="1"/>
  <c r="T4" i="183" s="1"/>
  <c r="U4" i="183" s="1"/>
  <c r="V4" i="183" s="1"/>
  <c r="W4" i="183" s="1"/>
  <c r="X4" i="183" s="1"/>
  <c r="Y4" i="183" s="1"/>
  <c r="Z4" i="183" s="1"/>
  <c r="AA4" i="183" s="1"/>
  <c r="AB4" i="183" s="1"/>
  <c r="AC4" i="183" s="1"/>
  <c r="AD4" i="183" s="1"/>
  <c r="AE4" i="183" s="1"/>
  <c r="AF4" i="183" s="1"/>
  <c r="AG4" i="183" s="1"/>
  <c r="AH4" i="183" s="1"/>
  <c r="AI4" i="183" s="1"/>
  <c r="AJ4" i="183" s="1"/>
  <c r="AK4" i="183" s="1"/>
  <c r="AL4" i="183" s="1"/>
  <c r="AM4" i="183" s="1"/>
  <c r="AN4" i="183" s="1"/>
  <c r="AO4" i="183" s="1"/>
  <c r="AP4" i="183" s="1"/>
  <c r="AQ4" i="183" s="1"/>
  <c r="AR4" i="183" s="1"/>
  <c r="AS4" i="183" s="1"/>
  <c r="AT4" i="183" s="1"/>
  <c r="L13" i="183" l="1"/>
  <c r="AK8" i="185"/>
  <c r="AL6" i="194"/>
  <c r="AK7" i="194"/>
  <c r="AM6" i="119"/>
  <c r="AL7" i="119"/>
  <c r="N8" i="180"/>
  <c r="O8" i="180"/>
  <c r="P8" i="180"/>
  <c r="Q8" i="180"/>
  <c r="R8" i="180"/>
  <c r="S8" i="180"/>
  <c r="T8" i="180"/>
  <c r="U8" i="180"/>
  <c r="V8" i="180"/>
  <c r="W8" i="180"/>
  <c r="X8" i="180"/>
  <c r="Y8" i="180"/>
  <c r="Z8" i="180"/>
  <c r="AA8" i="180"/>
  <c r="AB8" i="180"/>
  <c r="AC8" i="180"/>
  <c r="AD8" i="180"/>
  <c r="AE8" i="180"/>
  <c r="AF8" i="180"/>
  <c r="AG8" i="180"/>
  <c r="AH8" i="180"/>
  <c r="AI8" i="180"/>
  <c r="AJ8" i="180"/>
  <c r="AK8" i="180"/>
  <c r="AL8" i="180"/>
  <c r="AM8" i="180"/>
  <c r="AN8" i="180"/>
  <c r="AO8" i="180"/>
  <c r="AP8" i="180"/>
  <c r="AQ8" i="180"/>
  <c r="AR8" i="180"/>
  <c r="AS8" i="180"/>
  <c r="AT9" i="180" s="1"/>
  <c r="U9" i="180"/>
  <c r="V9" i="180"/>
  <c r="W9" i="180"/>
  <c r="AS9" i="180"/>
  <c r="F4" i="180"/>
  <c r="G4" i="180" s="1"/>
  <c r="H4" i="180" s="1"/>
  <c r="I4" i="180" s="1"/>
  <c r="J4" i="180" s="1"/>
  <c r="K4" i="180" s="1"/>
  <c r="L4" i="180" s="1"/>
  <c r="M4" i="180" s="1"/>
  <c r="N4" i="180" s="1"/>
  <c r="O4" i="180" s="1"/>
  <c r="P4" i="180" s="1"/>
  <c r="Q4" i="180" s="1"/>
  <c r="R4" i="180" s="1"/>
  <c r="S4" i="180" s="1"/>
  <c r="T4" i="180" s="1"/>
  <c r="U4" i="180" s="1"/>
  <c r="V4" i="180" s="1"/>
  <c r="W4" i="180" s="1"/>
  <c r="X4" i="180" s="1"/>
  <c r="Y4" i="180" s="1"/>
  <c r="Z4" i="180" s="1"/>
  <c r="AA4" i="180" s="1"/>
  <c r="AB4" i="180" s="1"/>
  <c r="AC4" i="180" s="1"/>
  <c r="AD4" i="180" s="1"/>
  <c r="AE4" i="180" s="1"/>
  <c r="AF4" i="180" s="1"/>
  <c r="AG4" i="180" s="1"/>
  <c r="AH4" i="180" s="1"/>
  <c r="AI4" i="180" s="1"/>
  <c r="AJ4" i="180" s="1"/>
  <c r="AK4" i="180" s="1"/>
  <c r="AL4" i="180" s="1"/>
  <c r="AM4" i="180" s="1"/>
  <c r="AN4" i="180" s="1"/>
  <c r="AO4" i="180" s="1"/>
  <c r="AP4" i="180" s="1"/>
  <c r="AQ4" i="180" s="1"/>
  <c r="AR4" i="180" s="1"/>
  <c r="AS4" i="180" s="1"/>
  <c r="AT4" i="180" s="1"/>
  <c r="X9" i="180" l="1"/>
  <c r="AA9" i="180"/>
  <c r="AI9" i="180"/>
  <c r="AN9" i="180"/>
  <c r="AL7" i="194"/>
  <c r="AM6" i="194"/>
  <c r="P9" i="180"/>
  <c r="O9" i="180"/>
  <c r="AK9" i="180"/>
  <c r="AL9" i="180"/>
  <c r="AB9" i="180"/>
  <c r="Z9" i="180"/>
  <c r="AM9" i="180"/>
  <c r="AJ9" i="180"/>
  <c r="AH9" i="180"/>
  <c r="AG9" i="180"/>
  <c r="AM7" i="119"/>
  <c r="AN6" i="119"/>
  <c r="Y9" i="180"/>
  <c r="AR9" i="180"/>
  <c r="AF9" i="180"/>
  <c r="T9" i="180"/>
  <c r="AQ9" i="180"/>
  <c r="AE9" i="180"/>
  <c r="S9" i="180"/>
  <c r="AP9" i="180"/>
  <c r="AD9" i="180"/>
  <c r="R9" i="180"/>
  <c r="AO9" i="180"/>
  <c r="AC9" i="180"/>
  <c r="Q9" i="180"/>
  <c r="AM7" i="194" l="1"/>
  <c r="AN6" i="194"/>
  <c r="AN7" i="194" s="1"/>
  <c r="L15" i="183"/>
  <c r="AO6" i="119"/>
  <c r="AN7" i="119"/>
  <c r="F4" i="112"/>
  <c r="G4" i="112" s="1"/>
  <c r="H4" i="112" s="1"/>
  <c r="I4" i="112" s="1"/>
  <c r="J4" i="112" s="1"/>
  <c r="K4" i="112" s="1"/>
  <c r="L4" i="112" s="1"/>
  <c r="M4" i="112" s="1"/>
  <c r="N4" i="112" s="1"/>
  <c r="O4" i="112" s="1"/>
  <c r="P4" i="112" s="1"/>
  <c r="Q4" i="112" s="1"/>
  <c r="R4" i="112" s="1"/>
  <c r="S4" i="112" s="1"/>
  <c r="T4" i="112" s="1"/>
  <c r="U4" i="112" s="1"/>
  <c r="V4" i="112" s="1"/>
  <c r="W4" i="112" s="1"/>
  <c r="X4" i="112" s="1"/>
  <c r="Y4" i="112" s="1"/>
  <c r="Z4" i="112" s="1"/>
  <c r="AA4" i="112" s="1"/>
  <c r="AB4" i="112" s="1"/>
  <c r="AC4" i="112" s="1"/>
  <c r="AD4" i="112" s="1"/>
  <c r="AE4" i="112" s="1"/>
  <c r="AF4" i="112" s="1"/>
  <c r="AG4" i="112" s="1"/>
  <c r="AH4" i="112" s="1"/>
  <c r="AI4" i="112" s="1"/>
  <c r="AJ4" i="112" s="1"/>
  <c r="AK4" i="112" s="1"/>
  <c r="AL4" i="112" s="1"/>
  <c r="AM4" i="112" s="1"/>
  <c r="AN4" i="112" s="1"/>
  <c r="AO4" i="112" s="1"/>
  <c r="AP4" i="112" s="1"/>
  <c r="AQ4" i="112" s="1"/>
  <c r="AR4" i="112" s="1"/>
  <c r="AS4" i="112" s="1"/>
  <c r="AT4" i="112" s="1"/>
  <c r="N13" i="112"/>
  <c r="O13" i="112"/>
  <c r="P13" i="112"/>
  <c r="Q13" i="112"/>
  <c r="R13" i="112"/>
  <c r="S13" i="112"/>
  <c r="T13" i="112"/>
  <c r="U13" i="112"/>
  <c r="V13" i="112"/>
  <c r="W13" i="112"/>
  <c r="X13" i="112"/>
  <c r="Y13" i="112"/>
  <c r="Z13" i="112"/>
  <c r="AA13" i="112"/>
  <c r="AB13" i="112"/>
  <c r="AC13" i="112"/>
  <c r="AD13" i="112"/>
  <c r="AE13" i="112"/>
  <c r="AF13" i="112"/>
  <c r="AG13" i="112"/>
  <c r="AH13" i="112"/>
  <c r="AI13" i="112"/>
  <c r="AJ13" i="112"/>
  <c r="AK13" i="112"/>
  <c r="AL13" i="112"/>
  <c r="AM13" i="112"/>
  <c r="AN13" i="112"/>
  <c r="AO13" i="112"/>
  <c r="AP13" i="112"/>
  <c r="AQ13" i="112"/>
  <c r="AR13" i="112"/>
  <c r="AS13" i="112"/>
  <c r="AT13" i="112"/>
  <c r="AU14" i="112" s="1"/>
  <c r="V14" i="112" l="1"/>
  <c r="AR14" i="112"/>
  <c r="AB14" i="112"/>
  <c r="T14" i="112"/>
  <c r="Y14" i="112"/>
  <c r="AD14" i="112"/>
  <c r="AO6" i="194"/>
  <c r="AP6" i="119"/>
  <c r="AO7" i="119"/>
  <c r="AC14" i="112"/>
  <c r="AI14" i="112"/>
  <c r="W14" i="112"/>
  <c r="AS14" i="112"/>
  <c r="U14" i="112"/>
  <c r="AT14" i="112"/>
  <c r="AH14" i="112"/>
  <c r="AL14" i="112"/>
  <c r="AG14" i="112"/>
  <c r="AF14" i="112"/>
  <c r="AE14" i="112"/>
  <c r="AP14" i="112"/>
  <c r="R14" i="112"/>
  <c r="AO14" i="112"/>
  <c r="Q14" i="112"/>
  <c r="AN14" i="112"/>
  <c r="P14" i="112"/>
  <c r="AM14" i="112"/>
  <c r="O14" i="112"/>
  <c r="Z14" i="112"/>
  <c r="AK14" i="112"/>
  <c r="AJ14" i="112"/>
  <c r="X14" i="112"/>
  <c r="AQ14" i="112"/>
  <c r="S14" i="112"/>
  <c r="AA14" i="112"/>
  <c r="L14" i="183" l="1"/>
  <c r="L17" i="183"/>
  <c r="AP6" i="194"/>
  <c r="AQ7" i="194" s="1"/>
  <c r="AO7" i="194"/>
  <c r="AQ6" i="119"/>
  <c r="AP7" i="119"/>
  <c r="N8" i="182"/>
  <c r="O8" i="182"/>
  <c r="P8" i="182"/>
  <c r="Q8" i="182"/>
  <c r="R8" i="182"/>
  <c r="S8" i="182"/>
  <c r="T8" i="182"/>
  <c r="U8" i="182"/>
  <c r="V8" i="182"/>
  <c r="W8" i="182"/>
  <c r="X8" i="182"/>
  <c r="Y8" i="182"/>
  <c r="Z8" i="182"/>
  <c r="AA8" i="182"/>
  <c r="AB8" i="182"/>
  <c r="AC8" i="182"/>
  <c r="AD8" i="182"/>
  <c r="AE8" i="182"/>
  <c r="AF8" i="182"/>
  <c r="AG8" i="182"/>
  <c r="AH8" i="182"/>
  <c r="AI8" i="182"/>
  <c r="AJ9" i="182" s="1"/>
  <c r="AJ8" i="182"/>
  <c r="AK8" i="182"/>
  <c r="AL8" i="182"/>
  <c r="AM8" i="182"/>
  <c r="AN8" i="182"/>
  <c r="AO8" i="182"/>
  <c r="AP8" i="182"/>
  <c r="AQ8" i="182"/>
  <c r="AR8" i="182"/>
  <c r="AS8" i="182"/>
  <c r="AT9" i="182" s="1"/>
  <c r="U9" i="182"/>
  <c r="W9" i="182"/>
  <c r="X9" i="182"/>
  <c r="D5" i="181"/>
  <c r="D5" i="182"/>
  <c r="D6" i="182"/>
  <c r="D7" i="182"/>
  <c r="F4" i="182"/>
  <c r="L16" i="183" l="1"/>
  <c r="AA7" i="114"/>
  <c r="AA8" i="36" s="1"/>
  <c r="M23" i="36" s="1"/>
  <c r="Z9" i="182"/>
  <c r="AG7" i="114"/>
  <c r="AG8" i="36" s="1"/>
  <c r="S23" i="36" s="1"/>
  <c r="AF7" i="114"/>
  <c r="AF8" i="36" s="1"/>
  <c r="R23" i="36" s="1"/>
  <c r="P9" i="182"/>
  <c r="AE7" i="114"/>
  <c r="AE8" i="36" s="1"/>
  <c r="Q23" i="36" s="1"/>
  <c r="AH9" i="182"/>
  <c r="AL9" i="182"/>
  <c r="AD7" i="114"/>
  <c r="AD8" i="36" s="1"/>
  <c r="P23" i="36" s="1"/>
  <c r="V9" i="182"/>
  <c r="AG9" i="182"/>
  <c r="AK7" i="114"/>
  <c r="AK8" i="36" s="1"/>
  <c r="W23" i="36" s="1"/>
  <c r="AC7" i="114"/>
  <c r="AC8" i="36" s="1"/>
  <c r="O23" i="36" s="1"/>
  <c r="G4" i="182"/>
  <c r="H4" i="182" s="1"/>
  <c r="I4" i="182" s="1"/>
  <c r="J4" i="182" s="1"/>
  <c r="K4" i="182" s="1"/>
  <c r="L4" i="182" s="1"/>
  <c r="M4" i="182" s="1"/>
  <c r="N4" i="182" s="1"/>
  <c r="O4" i="182" s="1"/>
  <c r="P4" i="182" s="1"/>
  <c r="Q4" i="182" s="1"/>
  <c r="R4" i="182" s="1"/>
  <c r="S4" i="182" s="1"/>
  <c r="T4" i="182" s="1"/>
  <c r="U4" i="182" s="1"/>
  <c r="V4" i="182" s="1"/>
  <c r="W4" i="182" s="1"/>
  <c r="X4" i="182" s="1"/>
  <c r="Y4" i="182" s="1"/>
  <c r="Z4" i="182" s="1"/>
  <c r="AA4" i="182" s="1"/>
  <c r="AB4" i="182" s="1"/>
  <c r="AC4" i="182" s="1"/>
  <c r="AD4" i="182" s="1"/>
  <c r="AE4" i="182" s="1"/>
  <c r="AF4" i="182" s="1"/>
  <c r="AG4" i="182" s="1"/>
  <c r="AH4" i="182" s="1"/>
  <c r="AI4" i="182" s="1"/>
  <c r="AJ4" i="182" s="1"/>
  <c r="AK4" i="182" s="1"/>
  <c r="AL4" i="182" s="1"/>
  <c r="AM4" i="182" s="1"/>
  <c r="AN4" i="182" s="1"/>
  <c r="AO4" i="182" s="1"/>
  <c r="AP4" i="182" s="1"/>
  <c r="AQ4" i="182" s="1"/>
  <c r="AR4" i="182" s="1"/>
  <c r="AS4" i="182" s="1"/>
  <c r="AI7" i="114"/>
  <c r="AI8" i="36" s="1"/>
  <c r="U23" i="36" s="1"/>
  <c r="AH7" i="114"/>
  <c r="AH8" i="36" s="1"/>
  <c r="T23" i="36" s="1"/>
  <c r="AI9" i="182"/>
  <c r="AM9" i="182"/>
  <c r="AA9" i="182"/>
  <c r="AJ7" i="114"/>
  <c r="AJ8" i="36" s="1"/>
  <c r="V23" i="36" s="1"/>
  <c r="AB9" i="182"/>
  <c r="AB7" i="114"/>
  <c r="AB8" i="36" s="1"/>
  <c r="N23" i="36" s="1"/>
  <c r="AP7" i="194"/>
  <c r="AR6" i="119"/>
  <c r="AQ7" i="119"/>
  <c r="AN9" i="182"/>
  <c r="AF9" i="182"/>
  <c r="O9" i="182"/>
  <c r="AK9" i="182"/>
  <c r="Y9" i="182"/>
  <c r="AQ9" i="182"/>
  <c r="AS9" i="182"/>
  <c r="T9" i="182"/>
  <c r="AR9" i="182"/>
  <c r="AE9" i="182"/>
  <c r="S9" i="182"/>
  <c r="AP9" i="182"/>
  <c r="AD9" i="182"/>
  <c r="R9" i="182"/>
  <c r="AO9" i="182"/>
  <c r="AC9" i="182"/>
  <c r="Q9" i="182"/>
  <c r="AK8" i="114" l="1"/>
  <c r="AI8" i="114"/>
  <c r="AG8" i="114"/>
  <c r="AC8" i="114"/>
  <c r="AD8" i="114"/>
  <c r="AJ8" i="114"/>
  <c r="AH8" i="114"/>
  <c r="AF8" i="114"/>
  <c r="AE8" i="114"/>
  <c r="AB8" i="114"/>
  <c r="AS6" i="119"/>
  <c r="AR7" i="119"/>
  <c r="N6" i="181"/>
  <c r="O6" i="181"/>
  <c r="P6" i="181"/>
  <c r="Q6" i="181"/>
  <c r="R6" i="181"/>
  <c r="S6" i="181"/>
  <c r="T6" i="181"/>
  <c r="U6" i="181"/>
  <c r="V6" i="181"/>
  <c r="W6" i="181"/>
  <c r="X6" i="181"/>
  <c r="Y6" i="181"/>
  <c r="Z6" i="181"/>
  <c r="AA6" i="181"/>
  <c r="AB6" i="181"/>
  <c r="AC6" i="181"/>
  <c r="AD6" i="181"/>
  <c r="AE6" i="181"/>
  <c r="AF6" i="181"/>
  <c r="AF12" i="210" s="1"/>
  <c r="AG6" i="181"/>
  <c r="AH6" i="181"/>
  <c r="AI6" i="181"/>
  <c r="AJ6" i="181"/>
  <c r="AJ7" i="181" s="1"/>
  <c r="AK6" i="181"/>
  <c r="AL6" i="181"/>
  <c r="AM6" i="181"/>
  <c r="AN6" i="181"/>
  <c r="AO6" i="181"/>
  <c r="AP6" i="181"/>
  <c r="AQ6" i="181"/>
  <c r="AR6" i="181"/>
  <c r="AS6" i="181"/>
  <c r="X7" i="181"/>
  <c r="AG7" i="181"/>
  <c r="F4" i="181"/>
  <c r="G4" i="181" s="1"/>
  <c r="H4" i="181" s="1"/>
  <c r="I4" i="181" s="1"/>
  <c r="J4" i="181" s="1"/>
  <c r="K4" i="181" s="1"/>
  <c r="L4" i="181" s="1"/>
  <c r="M4" i="181" s="1"/>
  <c r="N4" i="181" s="1"/>
  <c r="O4" i="181" s="1"/>
  <c r="P4" i="181" s="1"/>
  <c r="Q4" i="181" s="1"/>
  <c r="R4" i="181" s="1"/>
  <c r="S4" i="181" s="1"/>
  <c r="T4" i="181" s="1"/>
  <c r="U4" i="181" s="1"/>
  <c r="V4" i="181" s="1"/>
  <c r="W4" i="181" s="1"/>
  <c r="X4" i="181" s="1"/>
  <c r="Y4" i="181" s="1"/>
  <c r="Z4" i="181" s="1"/>
  <c r="AA4" i="181" s="1"/>
  <c r="AB4" i="181" s="1"/>
  <c r="AC4" i="181" s="1"/>
  <c r="AD4" i="181" s="1"/>
  <c r="AE4" i="181" s="1"/>
  <c r="AF4" i="181" s="1"/>
  <c r="AG4" i="181" s="1"/>
  <c r="AH4" i="181" s="1"/>
  <c r="AI4" i="181" s="1"/>
  <c r="AJ4" i="181" s="1"/>
  <c r="AK4" i="181" s="1"/>
  <c r="AL4" i="181" s="1"/>
  <c r="AM4" i="181" s="1"/>
  <c r="AN4" i="181" s="1"/>
  <c r="AO4" i="181" s="1"/>
  <c r="AP4" i="181" s="1"/>
  <c r="AQ4" i="181" s="1"/>
  <c r="AR4" i="181" s="1"/>
  <c r="AS4" i="181" s="1"/>
  <c r="AA7" i="181" l="1"/>
  <c r="U7" i="181"/>
  <c r="P7" i="181"/>
  <c r="N7" i="181"/>
  <c r="AN7" i="181"/>
  <c r="AI7" i="181"/>
  <c r="AL7" i="181"/>
  <c r="O7" i="181"/>
  <c r="AB7" i="181"/>
  <c r="AS7" i="181"/>
  <c r="AM7" i="181"/>
  <c r="AS7" i="119"/>
  <c r="AK7" i="181"/>
  <c r="Y7" i="181"/>
  <c r="Z7" i="181"/>
  <c r="AH7" i="181"/>
  <c r="V7" i="181"/>
  <c r="W7" i="181"/>
  <c r="AR7" i="181"/>
  <c r="AF7" i="181"/>
  <c r="T7" i="181"/>
  <c r="AQ7" i="181"/>
  <c r="AE7" i="181"/>
  <c r="S7" i="181"/>
  <c r="AP7" i="181"/>
  <c r="AD7" i="181"/>
  <c r="R7" i="181"/>
  <c r="AO7" i="181"/>
  <c r="AC7" i="181"/>
  <c r="Q7" i="181"/>
  <c r="A25" i="217" l="1"/>
  <c r="A24" i="217"/>
  <c r="A23" i="217"/>
  <c r="A22" i="217"/>
  <c r="U21" i="217"/>
  <c r="T21" i="217"/>
  <c r="S21" i="217"/>
  <c r="R21" i="217"/>
  <c r="Q21" i="217"/>
  <c r="P21" i="217"/>
  <c r="O21" i="217"/>
  <c r="N21" i="217"/>
  <c r="M21" i="217"/>
  <c r="L21" i="217"/>
  <c r="C21" i="217"/>
  <c r="B21" i="217"/>
  <c r="A21" i="217"/>
  <c r="U20" i="217"/>
  <c r="T20" i="217"/>
  <c r="S20" i="217"/>
  <c r="R20" i="217"/>
  <c r="Q20" i="217"/>
  <c r="P20" i="217"/>
  <c r="O20" i="217"/>
  <c r="N20" i="217"/>
  <c r="M20" i="217"/>
  <c r="L20" i="217"/>
  <c r="C20" i="217"/>
  <c r="B20" i="217"/>
  <c r="A20" i="217"/>
  <c r="U19" i="217"/>
  <c r="T19" i="217"/>
  <c r="S19" i="217"/>
  <c r="R19" i="217"/>
  <c r="Q19" i="217"/>
  <c r="P19" i="217"/>
  <c r="O19" i="217"/>
  <c r="N19" i="217"/>
  <c r="M19" i="217"/>
  <c r="L19" i="217"/>
  <c r="C19" i="217"/>
  <c r="B19" i="217"/>
  <c r="A19" i="217"/>
  <c r="U18" i="217"/>
  <c r="T18" i="217"/>
  <c r="S18" i="217"/>
  <c r="R18" i="217"/>
  <c r="Q18" i="217"/>
  <c r="P18" i="217"/>
  <c r="O18" i="217"/>
  <c r="N18" i="217"/>
  <c r="M18" i="217"/>
  <c r="L18" i="217"/>
  <c r="C18" i="217"/>
  <c r="B18" i="217"/>
  <c r="A18" i="217"/>
  <c r="U17" i="217"/>
  <c r="T17" i="217"/>
  <c r="S17" i="217"/>
  <c r="R17" i="217"/>
  <c r="Q17" i="217"/>
  <c r="P17" i="217"/>
  <c r="O17" i="217"/>
  <c r="N17" i="217"/>
  <c r="M17" i="217"/>
  <c r="L17" i="217"/>
  <c r="C17" i="217"/>
  <c r="B17" i="217"/>
  <c r="A17" i="217"/>
  <c r="D15" i="217"/>
  <c r="C15" i="217"/>
  <c r="B15" i="217"/>
  <c r="A15" i="217"/>
  <c r="AR10" i="217"/>
  <c r="AS11" i="217" s="1"/>
  <c r="AQ10" i="217"/>
  <c r="AP10" i="217"/>
  <c r="U22" i="217" s="1"/>
  <c r="AO10" i="217"/>
  <c r="T22" i="217" s="1"/>
  <c r="AN10" i="217"/>
  <c r="S22" i="217" s="1"/>
  <c r="AM10" i="217"/>
  <c r="R22" i="217" s="1"/>
  <c r="AL10" i="217"/>
  <c r="AK10" i="217"/>
  <c r="AJ10" i="217"/>
  <c r="AI10" i="217"/>
  <c r="AH10" i="217"/>
  <c r="AG10" i="217"/>
  <c r="AF10" i="217"/>
  <c r="AE10" i="217"/>
  <c r="AD10" i="217"/>
  <c r="N53" i="50" s="1"/>
  <c r="AC10" i="217"/>
  <c r="AB10" i="217"/>
  <c r="L53" i="50" s="1"/>
  <c r="AA10" i="217"/>
  <c r="Z10" i="217"/>
  <c r="Y10" i="217"/>
  <c r="Z11" i="217" s="1"/>
  <c r="P23" i="217" s="1"/>
  <c r="X10" i="217"/>
  <c r="W10" i="217"/>
  <c r="V10" i="217"/>
  <c r="U10" i="217"/>
  <c r="T10" i="217"/>
  <c r="S10" i="217"/>
  <c r="R10" i="217"/>
  <c r="Q10" i="217"/>
  <c r="P10" i="217"/>
  <c r="O10" i="217"/>
  <c r="N10" i="217"/>
  <c r="M10" i="217"/>
  <c r="L10" i="217"/>
  <c r="C10" i="217"/>
  <c r="B13" i="217" s="1"/>
  <c r="B25" i="217" s="1"/>
  <c r="AV9" i="217"/>
  <c r="D21" i="217"/>
  <c r="AV8" i="217"/>
  <c r="D20" i="217"/>
  <c r="AV7" i="217"/>
  <c r="D19" i="217"/>
  <c r="AV6" i="217"/>
  <c r="D18" i="217"/>
  <c r="AV5" i="217"/>
  <c r="D17" i="217"/>
  <c r="F4" i="217"/>
  <c r="G4" i="217" s="1"/>
  <c r="H4" i="217" s="1"/>
  <c r="I4" i="217" s="1"/>
  <c r="J4" i="217" s="1"/>
  <c r="K4" i="217" s="1"/>
  <c r="L4" i="217" s="1"/>
  <c r="M4" i="217" s="1"/>
  <c r="N4" i="217" s="1"/>
  <c r="O4" i="217" s="1"/>
  <c r="P4" i="217" s="1"/>
  <c r="Q4" i="217" s="1"/>
  <c r="R4" i="217" s="1"/>
  <c r="S4" i="217" s="1"/>
  <c r="T4" i="217" s="1"/>
  <c r="U4" i="217" s="1"/>
  <c r="V4" i="217" s="1"/>
  <c r="W4" i="217" s="1"/>
  <c r="X4" i="217" s="1"/>
  <c r="Y4" i="217" s="1"/>
  <c r="Z4" i="217" s="1"/>
  <c r="AA4" i="217" s="1"/>
  <c r="AB4" i="217" s="1"/>
  <c r="AC4" i="217" s="1"/>
  <c r="AD4" i="217" s="1"/>
  <c r="AE4" i="217" s="1"/>
  <c r="AF4" i="217" s="1"/>
  <c r="AG4" i="217" s="1"/>
  <c r="AH4" i="217" s="1"/>
  <c r="AI4" i="217" s="1"/>
  <c r="AJ4" i="217" s="1"/>
  <c r="AK4" i="217" s="1"/>
  <c r="AL4" i="217" s="1"/>
  <c r="AM4" i="217" s="1"/>
  <c r="AN4" i="217" s="1"/>
  <c r="AO4" i="217" s="1"/>
  <c r="AP4" i="217" s="1"/>
  <c r="AQ4" i="217" s="1"/>
  <c r="AR4" i="217" s="1"/>
  <c r="O27" i="50" l="1"/>
  <c r="AT12" i="217"/>
  <c r="AU12" i="217"/>
  <c r="AS12" i="217"/>
  <c r="AB11" i="217"/>
  <c r="AM12" i="217"/>
  <c r="R24" i="217" s="1"/>
  <c r="N11" i="217"/>
  <c r="AL11" i="217"/>
  <c r="Q23" i="217" s="1"/>
  <c r="T12" i="217"/>
  <c r="Q12" i="217"/>
  <c r="P11" i="217"/>
  <c r="AA11" i="217"/>
  <c r="AA53" i="50"/>
  <c r="O11" i="217"/>
  <c r="AM11" i="217"/>
  <c r="R23" i="217" s="1"/>
  <c r="W53" i="50"/>
  <c r="T53" i="50"/>
  <c r="AC12" i="217"/>
  <c r="AF12" i="217"/>
  <c r="O53" i="50"/>
  <c r="S53" i="50"/>
  <c r="W11" i="217"/>
  <c r="M23" i="217" s="1"/>
  <c r="AI11" i="217"/>
  <c r="R53" i="50"/>
  <c r="Q53" i="50"/>
  <c r="AN12" i="217"/>
  <c r="S24" i="217" s="1"/>
  <c r="P53" i="50"/>
  <c r="Z53" i="50"/>
  <c r="AV10" i="217"/>
  <c r="AA12" i="217"/>
  <c r="P12" i="217"/>
  <c r="Y53" i="50"/>
  <c r="M53" i="50"/>
  <c r="AB12" i="217"/>
  <c r="X53" i="50"/>
  <c r="AD12" i="217"/>
  <c r="V53" i="50"/>
  <c r="S12" i="217"/>
  <c r="AF11" i="217"/>
  <c r="AQ12" i="217"/>
  <c r="L27" i="50"/>
  <c r="U53" i="50"/>
  <c r="B27" i="50"/>
  <c r="C27" i="50"/>
  <c r="U12" i="217"/>
  <c r="AG12" i="217"/>
  <c r="L22" i="217"/>
  <c r="X11" i="217"/>
  <c r="N23" i="217" s="1"/>
  <c r="AJ11" i="217"/>
  <c r="M22" i="217"/>
  <c r="AL12" i="217"/>
  <c r="Q24" i="217" s="1"/>
  <c r="Y11" i="217"/>
  <c r="O23" i="217" s="1"/>
  <c r="AK11" i="217"/>
  <c r="N22" i="217"/>
  <c r="O22" i="217"/>
  <c r="P22" i="217"/>
  <c r="AN11" i="217"/>
  <c r="S23" i="217" s="1"/>
  <c r="O12" i="217"/>
  <c r="S11" i="217"/>
  <c r="C22" i="217"/>
  <c r="L16" i="217"/>
  <c r="Q11" i="217"/>
  <c r="AC11" i="217"/>
  <c r="AO11" i="217"/>
  <c r="T23" i="217" s="1"/>
  <c r="R11" i="217"/>
  <c r="AP11" i="217"/>
  <c r="U23" i="217" s="1"/>
  <c r="AO12" i="217"/>
  <c r="T24" i="217" s="1"/>
  <c r="AE11" i="217"/>
  <c r="AQ11" i="217"/>
  <c r="R12" i="217"/>
  <c r="AP12" i="217"/>
  <c r="U24" i="217" s="1"/>
  <c r="T11" i="217"/>
  <c r="AR11" i="217"/>
  <c r="AE12" i="217"/>
  <c r="U11" i="217"/>
  <c r="AG11" i="217"/>
  <c r="AR12" i="217"/>
  <c r="V11" i="217"/>
  <c r="L23" i="217" s="1"/>
  <c r="V12" i="217"/>
  <c r="L24" i="217" s="1"/>
  <c r="AH12" i="217"/>
  <c r="Q22" i="217"/>
  <c r="AH11" i="217"/>
  <c r="AI12" i="217"/>
  <c r="M12" i="217"/>
  <c r="Y12" i="217"/>
  <c r="O24" i="217" s="1"/>
  <c r="AK12" i="217"/>
  <c r="AD11" i="217"/>
  <c r="W12" i="217"/>
  <c r="M24" i="217" s="1"/>
  <c r="M11" i="217"/>
  <c r="L12" i="217"/>
  <c r="X12" i="217"/>
  <c r="N24" i="217" s="1"/>
  <c r="AJ12" i="217"/>
  <c r="N12" i="217"/>
  <c r="Z12" i="217"/>
  <c r="P24" i="217" s="1"/>
  <c r="AV27" i="50" l="1"/>
  <c r="D22" i="217"/>
  <c r="D27" i="50"/>
  <c r="M16" i="217"/>
  <c r="N16" i="217" l="1"/>
  <c r="O16" i="217" l="1"/>
  <c r="AV16" i="134"/>
  <c r="AV15" i="134"/>
  <c r="Z43" i="50" l="1"/>
  <c r="Y43" i="50"/>
  <c r="Q43" i="50"/>
  <c r="X43" i="50"/>
  <c r="P43" i="50"/>
  <c r="W43" i="50"/>
  <c r="O43" i="50"/>
  <c r="AA43" i="50"/>
  <c r="N43" i="50"/>
  <c r="S43" i="50"/>
  <c r="R43" i="50"/>
  <c r="V43" i="50"/>
  <c r="U43" i="50"/>
  <c r="M43" i="50"/>
  <c r="T43" i="50"/>
  <c r="L43" i="50"/>
  <c r="AA42" i="50"/>
  <c r="Z42" i="50"/>
  <c r="X42" i="50"/>
  <c r="P42" i="50"/>
  <c r="L42" i="50"/>
  <c r="Y42" i="50"/>
  <c r="W42" i="50"/>
  <c r="O42" i="50"/>
  <c r="S42" i="50"/>
  <c r="R42" i="50"/>
  <c r="Q42" i="50"/>
  <c r="V42" i="50"/>
  <c r="N42" i="50"/>
  <c r="T42" i="50"/>
  <c r="U42" i="50"/>
  <c r="M42" i="50"/>
  <c r="P16" i="217"/>
  <c r="Q16" i="217" l="1"/>
  <c r="D62" i="50"/>
  <c r="A38" i="50"/>
  <c r="A39" i="50"/>
  <c r="A40" i="50"/>
  <c r="A41" i="50"/>
  <c r="A42" i="50"/>
  <c r="A43" i="50"/>
  <c r="A44" i="50"/>
  <c r="A45" i="50"/>
  <c r="A46" i="50"/>
  <c r="A47" i="50"/>
  <c r="A48" i="50"/>
  <c r="A49" i="50"/>
  <c r="A50" i="50"/>
  <c r="A51" i="50"/>
  <c r="A52" i="50"/>
  <c r="A53" i="50"/>
  <c r="A54" i="50"/>
  <c r="A55" i="50"/>
  <c r="A56" i="50"/>
  <c r="A57" i="50"/>
  <c r="A58" i="50"/>
  <c r="A59" i="50"/>
  <c r="A60" i="50"/>
  <c r="A61" i="50"/>
  <c r="A62" i="50"/>
  <c r="T41" i="50"/>
  <c r="S41" i="50"/>
  <c r="P41" i="50"/>
  <c r="O41" i="50"/>
  <c r="N12" i="173"/>
  <c r="O12" i="173"/>
  <c r="P12" i="173"/>
  <c r="Q12" i="173"/>
  <c r="R12" i="173"/>
  <c r="S12" i="173"/>
  <c r="T12" i="173"/>
  <c r="U12" i="173"/>
  <c r="V12" i="173"/>
  <c r="W12" i="173"/>
  <c r="X12" i="173"/>
  <c r="Y12" i="173"/>
  <c r="Z12" i="173"/>
  <c r="AA12" i="173"/>
  <c r="AB12" i="173"/>
  <c r="AC12" i="173"/>
  <c r="AD12" i="173"/>
  <c r="AE12" i="173"/>
  <c r="AF12" i="173"/>
  <c r="AG12" i="173"/>
  <c r="AH12" i="173"/>
  <c r="AI12" i="173"/>
  <c r="AJ12" i="173"/>
  <c r="AK12" i="173"/>
  <c r="AL12" i="173"/>
  <c r="AM12" i="173"/>
  <c r="AN12" i="173"/>
  <c r="AO12" i="173"/>
  <c r="AP12" i="173"/>
  <c r="AQ12" i="173"/>
  <c r="Z11" i="50" l="1"/>
  <c r="Z9" i="75"/>
  <c r="Y11" i="50"/>
  <c r="Y9" i="75"/>
  <c r="AF11" i="50"/>
  <c r="P46" i="50" s="1"/>
  <c r="AF9" i="75"/>
  <c r="AE11" i="50"/>
  <c r="O46" i="50" s="1"/>
  <c r="AE9" i="75"/>
  <c r="V11" i="50"/>
  <c r="V9" i="75"/>
  <c r="AK11" i="50"/>
  <c r="U46" i="50" s="1"/>
  <c r="AK9" i="75"/>
  <c r="U11" i="50"/>
  <c r="U9" i="75"/>
  <c r="AP11" i="50"/>
  <c r="Z46" i="50" s="1"/>
  <c r="AP9" i="75"/>
  <c r="R11" i="50"/>
  <c r="R9" i="75"/>
  <c r="AG11" i="50"/>
  <c r="Q46" i="50" s="1"/>
  <c r="AG9" i="75"/>
  <c r="X11" i="50"/>
  <c r="X9" i="75"/>
  <c r="AM11" i="50"/>
  <c r="W46" i="50" s="1"/>
  <c r="AM9" i="75"/>
  <c r="O11" i="50"/>
  <c r="O9" i="75"/>
  <c r="AL11" i="50"/>
  <c r="V46" i="50" s="1"/>
  <c r="AL9" i="75"/>
  <c r="N11" i="50"/>
  <c r="N9" i="75"/>
  <c r="AJ11" i="50"/>
  <c r="T46" i="50" s="1"/>
  <c r="AJ9" i="75"/>
  <c r="T11" i="50"/>
  <c r="T9" i="75"/>
  <c r="AH11" i="50"/>
  <c r="R46" i="50" s="1"/>
  <c r="AH9" i="75"/>
  <c r="AO11" i="50"/>
  <c r="Y46" i="50" s="1"/>
  <c r="AO9" i="75"/>
  <c r="Q11" i="50"/>
  <c r="Q9" i="75"/>
  <c r="AN11" i="50"/>
  <c r="X46" i="50" s="1"/>
  <c r="AN9" i="75"/>
  <c r="P11" i="50"/>
  <c r="P9" i="75"/>
  <c r="W11" i="50"/>
  <c r="W9" i="75"/>
  <c r="AD11" i="50"/>
  <c r="N46" i="50" s="1"/>
  <c r="AD9" i="75"/>
  <c r="AC11" i="50"/>
  <c r="M46" i="50" s="1"/>
  <c r="AC9" i="75"/>
  <c r="AB11" i="50"/>
  <c r="L46" i="50" s="1"/>
  <c r="AB9" i="75"/>
  <c r="AR13" i="173"/>
  <c r="AQ11" i="50"/>
  <c r="AA46" i="50" s="1"/>
  <c r="AQ9" i="75"/>
  <c r="AI11" i="50"/>
  <c r="S46" i="50" s="1"/>
  <c r="AI9" i="75"/>
  <c r="AA11" i="50"/>
  <c r="AA9" i="75"/>
  <c r="S11" i="50"/>
  <c r="S9" i="75"/>
  <c r="AP13" i="173"/>
  <c r="Q13" i="173"/>
  <c r="T13" i="173"/>
  <c r="AO13" i="173"/>
  <c r="AM13" i="173"/>
  <c r="AL13" i="173"/>
  <c r="AD13" i="173"/>
  <c r="W13" i="173"/>
  <c r="P13" i="173"/>
  <c r="AH13" i="173"/>
  <c r="Z13" i="173"/>
  <c r="R13" i="173"/>
  <c r="V13" i="173"/>
  <c r="AI13" i="173"/>
  <c r="AA13" i="173"/>
  <c r="AN13" i="173"/>
  <c r="O13" i="173"/>
  <c r="Y13" i="173"/>
  <c r="AF13" i="173"/>
  <c r="AC13" i="173"/>
  <c r="AB13" i="173"/>
  <c r="AG13" i="173"/>
  <c r="U41" i="50"/>
  <c r="R41" i="50"/>
  <c r="Q41" i="50"/>
  <c r="N41" i="50"/>
  <c r="M41" i="50"/>
  <c r="L41" i="50"/>
  <c r="R16" i="217"/>
  <c r="AK13" i="173"/>
  <c r="AJ13" i="173"/>
  <c r="X13" i="173"/>
  <c r="AQ13" i="173"/>
  <c r="AE13" i="173"/>
  <c r="S13" i="173"/>
  <c r="U13" i="173"/>
  <c r="O24" i="75" l="1"/>
  <c r="AQ13" i="75"/>
  <c r="AA24" i="75"/>
  <c r="Z24" i="75"/>
  <c r="R24" i="75"/>
  <c r="V24" i="75"/>
  <c r="Q24" i="75"/>
  <c r="U24" i="75"/>
  <c r="T24" i="75"/>
  <c r="Y24" i="75"/>
  <c r="P24" i="75"/>
  <c r="M24" i="75"/>
  <c r="X24" i="75"/>
  <c r="N24" i="75"/>
  <c r="W24" i="75"/>
  <c r="L24" i="75"/>
  <c r="S24" i="75"/>
  <c r="S16" i="217"/>
  <c r="D5" i="122"/>
  <c r="N6" i="122"/>
  <c r="O6" i="122"/>
  <c r="P6" i="122"/>
  <c r="Q6" i="122"/>
  <c r="Q7" i="122" s="1"/>
  <c r="R6" i="122"/>
  <c r="S6" i="122"/>
  <c r="T6" i="122"/>
  <c r="U6" i="122"/>
  <c r="V6" i="122"/>
  <c r="W6" i="122"/>
  <c r="X6" i="122"/>
  <c r="Y6" i="122"/>
  <c r="Z6" i="122"/>
  <c r="AA6" i="122"/>
  <c r="AB6" i="122"/>
  <c r="AC7" i="122" s="1"/>
  <c r="AC6" i="122"/>
  <c r="AD6" i="122"/>
  <c r="AE6" i="122"/>
  <c r="AF6" i="122"/>
  <c r="AG6" i="122"/>
  <c r="AH6" i="122"/>
  <c r="AI6" i="122"/>
  <c r="AJ6" i="122"/>
  <c r="AK6" i="122"/>
  <c r="AL6" i="122"/>
  <c r="AM6" i="122"/>
  <c r="AN6" i="122"/>
  <c r="AO6" i="122"/>
  <c r="AP6" i="122"/>
  <c r="AQ7" i="122" s="1"/>
  <c r="P7" i="122"/>
  <c r="AL7" i="122"/>
  <c r="AQ6" i="209" l="1"/>
  <c r="AQ6" i="229"/>
  <c r="AA21" i="229" s="1"/>
  <c r="AR14" i="75"/>
  <c r="AA28" i="75"/>
  <c r="AM7" i="122"/>
  <c r="Y45" i="50"/>
  <c r="X7" i="122"/>
  <c r="AA45" i="50"/>
  <c r="S45" i="50"/>
  <c r="AP7" i="122"/>
  <c r="Z45" i="50"/>
  <c r="AH7" i="122"/>
  <c r="R45" i="50"/>
  <c r="AA7" i="122"/>
  <c r="R7" i="122"/>
  <c r="Q45" i="50"/>
  <c r="Z7" i="122"/>
  <c r="AO7" i="122"/>
  <c r="X45" i="50"/>
  <c r="P45" i="50"/>
  <c r="W45" i="50"/>
  <c r="O45" i="50"/>
  <c r="O7" i="122"/>
  <c r="V45" i="50"/>
  <c r="AD7" i="122"/>
  <c r="N45" i="50"/>
  <c r="W7" i="122"/>
  <c r="AJ7" i="122"/>
  <c r="U45" i="50"/>
  <c r="M45" i="50"/>
  <c r="V7" i="122"/>
  <c r="AI7" i="122"/>
  <c r="T45" i="50"/>
  <c r="L45" i="50"/>
  <c r="T16" i="217"/>
  <c r="AN7" i="122"/>
  <c r="AB7" i="122"/>
  <c r="AK7" i="122"/>
  <c r="Y7" i="122"/>
  <c r="U7" i="122"/>
  <c r="AF7" i="122"/>
  <c r="AE7" i="122"/>
  <c r="S7" i="122"/>
  <c r="AG7" i="122"/>
  <c r="T7" i="122"/>
  <c r="U16" i="217" l="1"/>
  <c r="A61" i="216"/>
  <c r="A60" i="216"/>
  <c r="A59" i="216"/>
  <c r="A58" i="216"/>
  <c r="V57" i="216"/>
  <c r="U57" i="216"/>
  <c r="T57" i="216"/>
  <c r="S57" i="216"/>
  <c r="R57" i="216"/>
  <c r="Q57" i="216"/>
  <c r="P57" i="216"/>
  <c r="O57" i="216"/>
  <c r="N57" i="216"/>
  <c r="M57" i="216"/>
  <c r="L57" i="216"/>
  <c r="D57" i="216"/>
  <c r="C57" i="216"/>
  <c r="B57" i="216"/>
  <c r="A57" i="216"/>
  <c r="V56" i="216"/>
  <c r="U56" i="216"/>
  <c r="T56" i="216"/>
  <c r="S56" i="216"/>
  <c r="R56" i="216"/>
  <c r="Q56" i="216"/>
  <c r="P56" i="216"/>
  <c r="O56" i="216"/>
  <c r="N56" i="216"/>
  <c r="M56" i="216"/>
  <c r="L56" i="216"/>
  <c r="D56" i="216"/>
  <c r="C56" i="216"/>
  <c r="B56" i="216"/>
  <c r="A56" i="216"/>
  <c r="V55" i="216"/>
  <c r="U55" i="216"/>
  <c r="T55" i="216"/>
  <c r="S55" i="216"/>
  <c r="R55" i="216"/>
  <c r="Q55" i="216"/>
  <c r="P55" i="216"/>
  <c r="O55" i="216"/>
  <c r="N55" i="216"/>
  <c r="M55" i="216"/>
  <c r="L55" i="216"/>
  <c r="D55" i="216"/>
  <c r="C55" i="216"/>
  <c r="B55" i="216"/>
  <c r="A55" i="216"/>
  <c r="V54" i="216"/>
  <c r="U54" i="216"/>
  <c r="T54" i="216"/>
  <c r="S54" i="216"/>
  <c r="R54" i="216"/>
  <c r="Q54" i="216"/>
  <c r="P54" i="216"/>
  <c r="O54" i="216"/>
  <c r="N54" i="216"/>
  <c r="M54" i="216"/>
  <c r="L54" i="216"/>
  <c r="D54" i="216"/>
  <c r="C54" i="216"/>
  <c r="B54" i="216"/>
  <c r="A54" i="216"/>
  <c r="V53" i="216"/>
  <c r="U53" i="216"/>
  <c r="T53" i="216"/>
  <c r="S53" i="216"/>
  <c r="R53" i="216"/>
  <c r="Q53" i="216"/>
  <c r="P53" i="216"/>
  <c r="O53" i="216"/>
  <c r="N53" i="216"/>
  <c r="M53" i="216"/>
  <c r="L53" i="216"/>
  <c r="D53" i="216"/>
  <c r="C53" i="216"/>
  <c r="B53" i="216"/>
  <c r="A53" i="216"/>
  <c r="V52" i="216"/>
  <c r="U52" i="216"/>
  <c r="T52" i="216"/>
  <c r="S52" i="216"/>
  <c r="R52" i="216"/>
  <c r="Q52" i="216"/>
  <c r="P52" i="216"/>
  <c r="O52" i="216"/>
  <c r="N52" i="216"/>
  <c r="M52" i="216"/>
  <c r="L52" i="216"/>
  <c r="D52" i="216"/>
  <c r="C52" i="216"/>
  <c r="B52" i="216"/>
  <c r="A52" i="216"/>
  <c r="V51" i="216"/>
  <c r="U51" i="216"/>
  <c r="T51" i="216"/>
  <c r="S51" i="216"/>
  <c r="R51" i="216"/>
  <c r="Q51" i="216"/>
  <c r="P51" i="216"/>
  <c r="O51" i="216"/>
  <c r="N51" i="216"/>
  <c r="M51" i="216"/>
  <c r="L51" i="216"/>
  <c r="D51" i="216"/>
  <c r="C51" i="216"/>
  <c r="B51" i="216"/>
  <c r="A51" i="216"/>
  <c r="V50" i="216"/>
  <c r="U50" i="216"/>
  <c r="T50" i="216"/>
  <c r="S50" i="216"/>
  <c r="R50" i="216"/>
  <c r="Q50" i="216"/>
  <c r="P50" i="216"/>
  <c r="O50" i="216"/>
  <c r="N50" i="216"/>
  <c r="M50" i="216"/>
  <c r="L50" i="216"/>
  <c r="D50" i="216"/>
  <c r="C50" i="216"/>
  <c r="B50" i="216"/>
  <c r="A50" i="216"/>
  <c r="V49" i="216"/>
  <c r="U49" i="216"/>
  <c r="T49" i="216"/>
  <c r="S49" i="216"/>
  <c r="R49" i="216"/>
  <c r="Q49" i="216"/>
  <c r="P49" i="216"/>
  <c r="O49" i="216"/>
  <c r="N49" i="216"/>
  <c r="M49" i="216"/>
  <c r="L49" i="216"/>
  <c r="D49" i="216"/>
  <c r="C49" i="216"/>
  <c r="B49" i="216"/>
  <c r="A49" i="216"/>
  <c r="V48" i="216"/>
  <c r="U48" i="216"/>
  <c r="T48" i="216"/>
  <c r="S48" i="216"/>
  <c r="R48" i="216"/>
  <c r="Q48" i="216"/>
  <c r="P48" i="216"/>
  <c r="O48" i="216"/>
  <c r="N48" i="216"/>
  <c r="M48" i="216"/>
  <c r="L48" i="216"/>
  <c r="D48" i="216"/>
  <c r="C48" i="216"/>
  <c r="B48" i="216"/>
  <c r="A48" i="216"/>
  <c r="V47" i="216"/>
  <c r="U47" i="216"/>
  <c r="T47" i="216"/>
  <c r="S47" i="216"/>
  <c r="R47" i="216"/>
  <c r="Q47" i="216"/>
  <c r="P47" i="216"/>
  <c r="O47" i="216"/>
  <c r="N47" i="216"/>
  <c r="M47" i="216"/>
  <c r="L47" i="216"/>
  <c r="D47" i="216"/>
  <c r="C47" i="216"/>
  <c r="B47" i="216"/>
  <c r="A47" i="216"/>
  <c r="V46" i="216"/>
  <c r="U46" i="216"/>
  <c r="T46" i="216"/>
  <c r="S46" i="216"/>
  <c r="R46" i="216"/>
  <c r="Q46" i="216"/>
  <c r="P46" i="216"/>
  <c r="O46" i="216"/>
  <c r="N46" i="216"/>
  <c r="M46" i="216"/>
  <c r="L46" i="216"/>
  <c r="D46" i="216"/>
  <c r="C46" i="216"/>
  <c r="B46" i="216"/>
  <c r="A46" i="216"/>
  <c r="V45" i="216"/>
  <c r="U45" i="216"/>
  <c r="T45" i="216"/>
  <c r="S45" i="216"/>
  <c r="R45" i="216"/>
  <c r="Q45" i="216"/>
  <c r="P45" i="216"/>
  <c r="O45" i="216"/>
  <c r="N45" i="216"/>
  <c r="M45" i="216"/>
  <c r="L45" i="216"/>
  <c r="D45" i="216"/>
  <c r="C45" i="216"/>
  <c r="B45" i="216"/>
  <c r="A45" i="216"/>
  <c r="V44" i="216"/>
  <c r="U44" i="216"/>
  <c r="T44" i="216"/>
  <c r="S44" i="216"/>
  <c r="R44" i="216"/>
  <c r="Q44" i="216"/>
  <c r="P44" i="216"/>
  <c r="O44" i="216"/>
  <c r="N44" i="216"/>
  <c r="M44" i="216"/>
  <c r="L44" i="216"/>
  <c r="D44" i="216"/>
  <c r="C44" i="216"/>
  <c r="B44" i="216"/>
  <c r="A44" i="216"/>
  <c r="V43" i="216"/>
  <c r="U43" i="216"/>
  <c r="T43" i="216"/>
  <c r="S43" i="216"/>
  <c r="R43" i="216"/>
  <c r="Q43" i="216"/>
  <c r="P43" i="216"/>
  <c r="O43" i="216"/>
  <c r="N43" i="216"/>
  <c r="M43" i="216"/>
  <c r="L43" i="216"/>
  <c r="D43" i="216"/>
  <c r="C43" i="216"/>
  <c r="B43" i="216"/>
  <c r="A43" i="216"/>
  <c r="V42" i="216"/>
  <c r="U42" i="216"/>
  <c r="T42" i="216"/>
  <c r="S42" i="216"/>
  <c r="R42" i="216"/>
  <c r="Q42" i="216"/>
  <c r="P42" i="216"/>
  <c r="O42" i="216"/>
  <c r="N42" i="216"/>
  <c r="M42" i="216"/>
  <c r="L42" i="216"/>
  <c r="D42" i="216"/>
  <c r="C42" i="216"/>
  <c r="B42" i="216"/>
  <c r="A42" i="216"/>
  <c r="V41" i="216"/>
  <c r="U41" i="216"/>
  <c r="T41" i="216"/>
  <c r="S41" i="216"/>
  <c r="R41" i="216"/>
  <c r="Q41" i="216"/>
  <c r="P41" i="216"/>
  <c r="O41" i="216"/>
  <c r="N41" i="216"/>
  <c r="M41" i="216"/>
  <c r="L41" i="216"/>
  <c r="D41" i="216"/>
  <c r="C41" i="216"/>
  <c r="B41" i="216"/>
  <c r="A41" i="216"/>
  <c r="V40" i="216"/>
  <c r="U40" i="216"/>
  <c r="T40" i="216"/>
  <c r="S40" i="216"/>
  <c r="R40" i="216"/>
  <c r="Q40" i="216"/>
  <c r="P40" i="216"/>
  <c r="O40" i="216"/>
  <c r="N40" i="216"/>
  <c r="M40" i="216"/>
  <c r="L40" i="216"/>
  <c r="D40" i="216"/>
  <c r="C40" i="216"/>
  <c r="B40" i="216"/>
  <c r="A40" i="216"/>
  <c r="V39" i="216"/>
  <c r="U39" i="216"/>
  <c r="T39" i="216"/>
  <c r="S39" i="216"/>
  <c r="R39" i="216"/>
  <c r="Q39" i="216"/>
  <c r="P39" i="216"/>
  <c r="O39" i="216"/>
  <c r="N39" i="216"/>
  <c r="M39" i="216"/>
  <c r="L39" i="216"/>
  <c r="D39" i="216"/>
  <c r="C39" i="216"/>
  <c r="B39" i="216"/>
  <c r="A39" i="216"/>
  <c r="V38" i="216"/>
  <c r="U38" i="216"/>
  <c r="T38" i="216"/>
  <c r="S38" i="216"/>
  <c r="R38" i="216"/>
  <c r="Q38" i="216"/>
  <c r="P38" i="216"/>
  <c r="O38" i="216"/>
  <c r="N38" i="216"/>
  <c r="M38" i="216"/>
  <c r="L38" i="216"/>
  <c r="D38" i="216"/>
  <c r="C38" i="216"/>
  <c r="B38" i="216"/>
  <c r="A38" i="216"/>
  <c r="V37" i="216"/>
  <c r="U37" i="216"/>
  <c r="T37" i="216"/>
  <c r="S37" i="216"/>
  <c r="R37" i="216"/>
  <c r="Q37" i="216"/>
  <c r="P37" i="216"/>
  <c r="O37" i="216"/>
  <c r="N37" i="216"/>
  <c r="M37" i="216"/>
  <c r="L37" i="216"/>
  <c r="D37" i="216"/>
  <c r="C37" i="216"/>
  <c r="B37" i="216"/>
  <c r="A37" i="216"/>
  <c r="V36" i="216"/>
  <c r="U36" i="216"/>
  <c r="T36" i="216"/>
  <c r="S36" i="216"/>
  <c r="R36" i="216"/>
  <c r="Q36" i="216"/>
  <c r="P36" i="216"/>
  <c r="O36" i="216"/>
  <c r="N36" i="216"/>
  <c r="M36" i="216"/>
  <c r="L36" i="216"/>
  <c r="D36" i="216"/>
  <c r="C36" i="216"/>
  <c r="B36" i="216"/>
  <c r="A36" i="216"/>
  <c r="V35" i="216"/>
  <c r="U35" i="216"/>
  <c r="T35" i="216"/>
  <c r="S35" i="216"/>
  <c r="R35" i="216"/>
  <c r="Q35" i="216"/>
  <c r="P35" i="216"/>
  <c r="O35" i="216"/>
  <c r="N35" i="216"/>
  <c r="M35" i="216"/>
  <c r="L35" i="216"/>
  <c r="D35" i="216"/>
  <c r="C35" i="216"/>
  <c r="B35" i="216"/>
  <c r="A35" i="216"/>
  <c r="V34" i="216"/>
  <c r="U34" i="216"/>
  <c r="T34" i="216"/>
  <c r="S34" i="216"/>
  <c r="R34" i="216"/>
  <c r="Q34" i="216"/>
  <c r="P34" i="216"/>
  <c r="O34" i="216"/>
  <c r="N34" i="216"/>
  <c r="M34" i="216"/>
  <c r="L34" i="216"/>
  <c r="D34" i="216"/>
  <c r="C34" i="216"/>
  <c r="B34" i="216"/>
  <c r="A34" i="216"/>
  <c r="V33" i="216"/>
  <c r="U33" i="216"/>
  <c r="T33" i="216"/>
  <c r="S33" i="216"/>
  <c r="R33" i="216"/>
  <c r="Q33" i="216"/>
  <c r="P33" i="216"/>
  <c r="O33" i="216"/>
  <c r="N33" i="216"/>
  <c r="M33" i="216"/>
  <c r="L33" i="216"/>
  <c r="D33" i="216"/>
  <c r="C33" i="216"/>
  <c r="B33" i="216"/>
  <c r="A33" i="216"/>
  <c r="V32" i="216"/>
  <c r="U32" i="216"/>
  <c r="T32" i="216"/>
  <c r="S32" i="216"/>
  <c r="R32" i="216"/>
  <c r="Q32" i="216"/>
  <c r="P32" i="216"/>
  <c r="O32" i="216"/>
  <c r="N32" i="216"/>
  <c r="M32" i="216"/>
  <c r="L32" i="216"/>
  <c r="D32" i="216"/>
  <c r="C32" i="216"/>
  <c r="B32" i="216"/>
  <c r="A32" i="216"/>
  <c r="L30" i="216"/>
  <c r="D30" i="216"/>
  <c r="C30" i="216"/>
  <c r="B30" i="216"/>
  <c r="A30" i="216"/>
  <c r="AP25" i="216"/>
  <c r="AO25" i="216"/>
  <c r="AN25" i="216"/>
  <c r="AM25" i="216"/>
  <c r="AL25" i="216"/>
  <c r="AK25" i="216"/>
  <c r="AJ25" i="216"/>
  <c r="AI25" i="216"/>
  <c r="AH25" i="216"/>
  <c r="AG25" i="216"/>
  <c r="AF25" i="216"/>
  <c r="AE25" i="216"/>
  <c r="AD25" i="216"/>
  <c r="AC25" i="216"/>
  <c r="AB25" i="216"/>
  <c r="AA25" i="216"/>
  <c r="Z25" i="216"/>
  <c r="Y25" i="216"/>
  <c r="X25" i="216"/>
  <c r="W25" i="216"/>
  <c r="V25" i="216"/>
  <c r="U25" i="216"/>
  <c r="T25" i="216"/>
  <c r="S25" i="216"/>
  <c r="R25" i="216"/>
  <c r="Q25" i="216"/>
  <c r="P25" i="216"/>
  <c r="O25" i="216"/>
  <c r="N25" i="216"/>
  <c r="M25" i="216"/>
  <c r="L25" i="216"/>
  <c r="F4" i="216"/>
  <c r="G4" i="216" s="1"/>
  <c r="H4" i="216" s="1"/>
  <c r="I4" i="216" s="1"/>
  <c r="J4" i="216" s="1"/>
  <c r="K4" i="216" s="1"/>
  <c r="L4" i="216" s="1"/>
  <c r="M4" i="216" s="1"/>
  <c r="N4" i="216" s="1"/>
  <c r="O4" i="216" s="1"/>
  <c r="P4" i="216" s="1"/>
  <c r="Q4" i="216" s="1"/>
  <c r="R4" i="216" s="1"/>
  <c r="S4" i="216" s="1"/>
  <c r="T4" i="216" s="1"/>
  <c r="U4" i="216" s="1"/>
  <c r="V4" i="216" s="1"/>
  <c r="W4" i="216" s="1"/>
  <c r="X4" i="216" s="1"/>
  <c r="Y4" i="216" s="1"/>
  <c r="Z4" i="216" s="1"/>
  <c r="AA4" i="216" s="1"/>
  <c r="AB4" i="216" s="1"/>
  <c r="AC4" i="216" s="1"/>
  <c r="AD4" i="216" s="1"/>
  <c r="AE4" i="216" s="1"/>
  <c r="AF4" i="216" s="1"/>
  <c r="AG4" i="216" s="1"/>
  <c r="AH4" i="216" s="1"/>
  <c r="AI4" i="216" s="1"/>
  <c r="AJ4" i="216" s="1"/>
  <c r="AK4" i="216" s="1"/>
  <c r="AL4" i="216" s="1"/>
  <c r="AM4" i="216" s="1"/>
  <c r="AN4" i="216" s="1"/>
  <c r="AO4" i="216" s="1"/>
  <c r="AP4" i="216" s="1"/>
  <c r="AQ4" i="216" s="1"/>
  <c r="AR4" i="216" s="1"/>
  <c r="AS4" i="216" s="1"/>
  <c r="AT4" i="216" s="1"/>
  <c r="AU4" i="216" s="1"/>
  <c r="AJ13" i="50" l="1"/>
  <c r="T44" i="50" s="1"/>
  <c r="AJ11" i="75"/>
  <c r="AK13" i="50"/>
  <c r="U44" i="50" s="1"/>
  <c r="AK11" i="75"/>
  <c r="N13" i="50"/>
  <c r="G13" i="71" s="1"/>
  <c r="N11" i="75"/>
  <c r="N13" i="75" s="1"/>
  <c r="Z13" i="50"/>
  <c r="Z11" i="75"/>
  <c r="Z13" i="75" s="1"/>
  <c r="AH13" i="50"/>
  <c r="R44" i="50" s="1"/>
  <c r="AH11" i="75"/>
  <c r="S13" i="50"/>
  <c r="S11" i="75"/>
  <c r="S13" i="75" s="1"/>
  <c r="AA13" i="50"/>
  <c r="AA11" i="75"/>
  <c r="AA13" i="75" s="1"/>
  <c r="AI13" i="50"/>
  <c r="S44" i="50" s="1"/>
  <c r="AI11" i="75"/>
  <c r="U13" i="50"/>
  <c r="U11" i="75"/>
  <c r="U13" i="75" s="1"/>
  <c r="T13" i="50"/>
  <c r="T11" i="75"/>
  <c r="T13" i="75" s="1"/>
  <c r="AD13" i="50"/>
  <c r="N44" i="50" s="1"/>
  <c r="AD11" i="75"/>
  <c r="AC13" i="50"/>
  <c r="AC11" i="75"/>
  <c r="AB13" i="50"/>
  <c r="L44" i="50" s="1"/>
  <c r="AB11" i="75"/>
  <c r="M13" i="50"/>
  <c r="F13" i="71" s="1"/>
  <c r="M11" i="75"/>
  <c r="V13" i="50"/>
  <c r="V11" i="75"/>
  <c r="V13" i="75" s="1"/>
  <c r="W13" i="50"/>
  <c r="W11" i="75"/>
  <c r="W13" i="75" s="1"/>
  <c r="AM13" i="50"/>
  <c r="AM11" i="75"/>
  <c r="P13" i="50"/>
  <c r="P11" i="75"/>
  <c r="P13" i="75" s="1"/>
  <c r="X13" i="50"/>
  <c r="X11" i="75"/>
  <c r="X13" i="75" s="1"/>
  <c r="AF13" i="50"/>
  <c r="P44" i="50" s="1"/>
  <c r="AF11" i="75"/>
  <c r="AN13" i="50"/>
  <c r="AN11" i="75"/>
  <c r="AL13" i="50"/>
  <c r="V44" i="50" s="1"/>
  <c r="AL11" i="75"/>
  <c r="O13" i="50"/>
  <c r="H13" i="71" s="1"/>
  <c r="O11" i="75"/>
  <c r="O13" i="75" s="1"/>
  <c r="AE13" i="50"/>
  <c r="O44" i="50" s="1"/>
  <c r="AE11" i="75"/>
  <c r="Q13" i="50"/>
  <c r="J13" i="71" s="1"/>
  <c r="Q11" i="75"/>
  <c r="Q13" i="75" s="1"/>
  <c r="Y13" i="50"/>
  <c r="Y11" i="75"/>
  <c r="Y13" i="75" s="1"/>
  <c r="AG13" i="50"/>
  <c r="Q44" i="50" s="1"/>
  <c r="AG11" i="75"/>
  <c r="AO13" i="50"/>
  <c r="AO11" i="75"/>
  <c r="R13" i="50"/>
  <c r="R11" i="75"/>
  <c r="R13" i="75" s="1"/>
  <c r="AQ26" i="216"/>
  <c r="AP13" i="50"/>
  <c r="AP11" i="75"/>
  <c r="AQ27" i="216"/>
  <c r="AR27" i="216"/>
  <c r="AS27" i="216"/>
  <c r="AT27" i="216"/>
  <c r="AU27" i="216"/>
  <c r="V58" i="216"/>
  <c r="C13" i="50"/>
  <c r="C13" i="71" s="1"/>
  <c r="C11" i="75"/>
  <c r="C26" i="75" s="1"/>
  <c r="AA44" i="50"/>
  <c r="R58" i="216"/>
  <c r="M44" i="50"/>
  <c r="Q58" i="216"/>
  <c r="S58" i="216"/>
  <c r="L13" i="50"/>
  <c r="E13" i="71" s="1"/>
  <c r="L11" i="75"/>
  <c r="L58" i="216"/>
  <c r="T58" i="216"/>
  <c r="W44" i="50"/>
  <c r="M58" i="216"/>
  <c r="X44" i="50"/>
  <c r="U26" i="216"/>
  <c r="AG26" i="216"/>
  <c r="V59" i="216" s="1"/>
  <c r="D25" i="216"/>
  <c r="AJ26" i="216"/>
  <c r="AB27" i="216"/>
  <c r="Q60" i="216" s="1"/>
  <c r="O27" i="216"/>
  <c r="AA27" i="216"/>
  <c r="P60" i="216" s="1"/>
  <c r="AM27" i="216"/>
  <c r="AP26" i="216"/>
  <c r="B28" i="216"/>
  <c r="W26" i="216"/>
  <c r="L59" i="216" s="1"/>
  <c r="AI26" i="216"/>
  <c r="X26" i="216"/>
  <c r="M59" i="216" s="1"/>
  <c r="L27" i="216"/>
  <c r="Q26" i="216"/>
  <c r="AN27" i="216"/>
  <c r="AG27" i="216"/>
  <c r="V60" i="216" s="1"/>
  <c r="R26" i="216"/>
  <c r="AI27" i="216"/>
  <c r="AV25" i="216"/>
  <c r="P27" i="216"/>
  <c r="AL27" i="216"/>
  <c r="U27" i="216"/>
  <c r="AC26" i="216"/>
  <c r="R59" i="216" s="1"/>
  <c r="M27" i="216"/>
  <c r="Y27" i="216"/>
  <c r="N60" i="216" s="1"/>
  <c r="AK27" i="216"/>
  <c r="W27" i="216"/>
  <c r="L60" i="216" s="1"/>
  <c r="O26" i="216"/>
  <c r="AA26" i="216"/>
  <c r="P59" i="216" s="1"/>
  <c r="AM26" i="216"/>
  <c r="V26" i="216"/>
  <c r="X27" i="216"/>
  <c r="M60" i="216" s="1"/>
  <c r="U58" i="216"/>
  <c r="R27" i="216"/>
  <c r="AP27" i="216"/>
  <c r="AJ27" i="216"/>
  <c r="AH26" i="216"/>
  <c r="T26" i="216"/>
  <c r="AF26" i="216"/>
  <c r="U59" i="216" s="1"/>
  <c r="AO26" i="216"/>
  <c r="C58" i="216"/>
  <c r="AD26" i="216"/>
  <c r="S59" i="216" s="1"/>
  <c r="Q27" i="216"/>
  <c r="AC27" i="216"/>
  <c r="R60" i="216" s="1"/>
  <c r="AO27" i="216"/>
  <c r="N58" i="216"/>
  <c r="S26" i="216"/>
  <c r="S27" i="216"/>
  <c r="AE27" i="216"/>
  <c r="T60" i="216" s="1"/>
  <c r="P58" i="216"/>
  <c r="T27" i="216"/>
  <c r="AF27" i="216"/>
  <c r="U60" i="216" s="1"/>
  <c r="Y26" i="216"/>
  <c r="N59" i="216" s="1"/>
  <c r="AD27" i="216"/>
  <c r="S60" i="216" s="1"/>
  <c r="AK26" i="216"/>
  <c r="AE26" i="216"/>
  <c r="T59" i="216" s="1"/>
  <c r="O58" i="216"/>
  <c r="V27" i="216"/>
  <c r="AH27" i="216"/>
  <c r="N27" i="216"/>
  <c r="Z27" i="216"/>
  <c r="O60" i="216" s="1"/>
  <c r="M26" i="216"/>
  <c r="N26" i="216"/>
  <c r="Z26" i="216"/>
  <c r="O59" i="216" s="1"/>
  <c r="AL26" i="216"/>
  <c r="P26" i="216"/>
  <c r="AB26" i="216"/>
  <c r="Q59" i="216" s="1"/>
  <c r="AN26" i="216"/>
  <c r="Y44" i="50" l="1"/>
  <c r="Y26" i="75"/>
  <c r="AO13" i="75"/>
  <c r="O26" i="75"/>
  <c r="AE13" i="75"/>
  <c r="P26" i="75"/>
  <c r="AF13" i="75"/>
  <c r="X14" i="75"/>
  <c r="W6" i="209"/>
  <c r="W6" i="229"/>
  <c r="M26" i="75"/>
  <c r="AC13" i="75"/>
  <c r="S26" i="75"/>
  <c r="AI13" i="75"/>
  <c r="Z6" i="209"/>
  <c r="Z6" i="229"/>
  <c r="AA14" i="75"/>
  <c r="Q26" i="75"/>
  <c r="AG13" i="75"/>
  <c r="O6" i="229"/>
  <c r="P14" i="75"/>
  <c r="O6" i="209"/>
  <c r="X6" i="209"/>
  <c r="Y14" i="75"/>
  <c r="X6" i="229"/>
  <c r="W14" i="75"/>
  <c r="V6" i="209"/>
  <c r="V6" i="229"/>
  <c r="N26" i="75"/>
  <c r="AD13" i="75"/>
  <c r="AA6" i="209"/>
  <c r="AA6" i="229"/>
  <c r="N6" i="229"/>
  <c r="O14" i="75"/>
  <c r="N6" i="209"/>
  <c r="Z26" i="75"/>
  <c r="AP13" i="75"/>
  <c r="Y6" i="229"/>
  <c r="Y6" i="209"/>
  <c r="Z14" i="75"/>
  <c r="V26" i="75"/>
  <c r="AL13" i="75"/>
  <c r="Q14" i="75"/>
  <c r="P6" i="209"/>
  <c r="P6" i="229"/>
  <c r="T6" i="209"/>
  <c r="T6" i="229"/>
  <c r="U14" i="75"/>
  <c r="S6" i="229"/>
  <c r="S6" i="209"/>
  <c r="T14" i="75"/>
  <c r="U26" i="75"/>
  <c r="AK13" i="75"/>
  <c r="Z44" i="50"/>
  <c r="R6" i="209"/>
  <c r="R6" i="229"/>
  <c r="S14" i="75"/>
  <c r="Q6" i="209"/>
  <c r="R14" i="75"/>
  <c r="Q6" i="229"/>
  <c r="X26" i="75"/>
  <c r="AN13" i="75"/>
  <c r="W26" i="75"/>
  <c r="AM13" i="75"/>
  <c r="L26" i="75"/>
  <c r="AB13" i="75"/>
  <c r="V14" i="75"/>
  <c r="U6" i="209"/>
  <c r="U6" i="229"/>
  <c r="R26" i="75"/>
  <c r="AH13" i="75"/>
  <c r="T26" i="75"/>
  <c r="AJ13" i="75"/>
  <c r="L31" i="216"/>
  <c r="AV13" i="50"/>
  <c r="L13" i="71" s="1"/>
  <c r="C44" i="50"/>
  <c r="AV11" i="75"/>
  <c r="B61" i="216"/>
  <c r="B11" i="75"/>
  <c r="B26" i="75" s="1"/>
  <c r="B13" i="50"/>
  <c r="B13" i="71" s="1"/>
  <c r="D58" i="216"/>
  <c r="D13" i="50"/>
  <c r="D13" i="71" s="1"/>
  <c r="D11" i="75"/>
  <c r="D26" i="75" s="1"/>
  <c r="M31" i="216"/>
  <c r="AQ14" i="75" l="1"/>
  <c r="AA29" i="75" s="1"/>
  <c r="AP6" i="209"/>
  <c r="Z28" i="75"/>
  <c r="AP6" i="229"/>
  <c r="Z21" i="229" s="1"/>
  <c r="AD6" i="209"/>
  <c r="N28" i="75"/>
  <c r="AD6" i="229"/>
  <c r="N21" i="229" s="1"/>
  <c r="AE14" i="75"/>
  <c r="O29" i="75" s="1"/>
  <c r="L28" i="75"/>
  <c r="AB6" i="209"/>
  <c r="AB6" i="229"/>
  <c r="L21" i="229" s="1"/>
  <c r="AC14" i="75"/>
  <c r="M29" i="75" s="1"/>
  <c r="AG14" i="75"/>
  <c r="Q29" i="75" s="1"/>
  <c r="P28" i="75"/>
  <c r="AF6" i="209"/>
  <c r="AF6" i="229"/>
  <c r="P21" i="229" s="1"/>
  <c r="V28" i="75"/>
  <c r="AL6" i="209"/>
  <c r="AM14" i="75"/>
  <c r="W29" i="75" s="1"/>
  <c r="AL6" i="229"/>
  <c r="V21" i="229" s="1"/>
  <c r="AJ6" i="209"/>
  <c r="AJ6" i="229"/>
  <c r="T21" i="229" s="1"/>
  <c r="AK14" i="75"/>
  <c r="U29" i="75" s="1"/>
  <c r="T28" i="75"/>
  <c r="AJ14" i="75"/>
  <c r="T29" i="75" s="1"/>
  <c r="AI6" i="209"/>
  <c r="AI6" i="229"/>
  <c r="S21" i="229" s="1"/>
  <c r="S28" i="75"/>
  <c r="AF14" i="75"/>
  <c r="P29" i="75" s="1"/>
  <c r="O28" i="75"/>
  <c r="AE6" i="209"/>
  <c r="AE6" i="229"/>
  <c r="O21" i="229" s="1"/>
  <c r="AL14" i="75"/>
  <c r="V29" i="75" s="1"/>
  <c r="U28" i="75"/>
  <c r="AK6" i="209"/>
  <c r="AK6" i="229"/>
  <c r="U21" i="229" s="1"/>
  <c r="AH6" i="209"/>
  <c r="AH6" i="229"/>
  <c r="R21" i="229" s="1"/>
  <c r="AI14" i="75"/>
  <c r="S29" i="75" s="1"/>
  <c r="R28" i="75"/>
  <c r="AC6" i="209"/>
  <c r="M28" i="75"/>
  <c r="AC6" i="229"/>
  <c r="M21" i="229" s="1"/>
  <c r="AD14" i="75"/>
  <c r="N29" i="75" s="1"/>
  <c r="W28" i="75"/>
  <c r="AM6" i="209"/>
  <c r="AM6" i="229"/>
  <c r="W21" i="229" s="1"/>
  <c r="AN14" i="75"/>
  <c r="X29" i="75" s="1"/>
  <c r="AG6" i="209"/>
  <c r="AH14" i="75"/>
  <c r="R29" i="75" s="1"/>
  <c r="AG6" i="229"/>
  <c r="Q21" i="229" s="1"/>
  <c r="Q28" i="75"/>
  <c r="X28" i="75"/>
  <c r="AN6" i="209"/>
  <c r="AN6" i="229"/>
  <c r="X21" i="229" s="1"/>
  <c r="AO14" i="75"/>
  <c r="Y29" i="75" s="1"/>
  <c r="AB14" i="75"/>
  <c r="L29" i="75" s="1"/>
  <c r="AO6" i="209"/>
  <c r="AO6" i="229"/>
  <c r="Y21" i="229" s="1"/>
  <c r="AP14" i="75"/>
  <c r="Z29" i="75" s="1"/>
  <c r="Y28" i="75"/>
  <c r="B44" i="50"/>
  <c r="D44" i="50"/>
  <c r="N31" i="216"/>
  <c r="O31" i="216" l="1"/>
  <c r="L62" i="50"/>
  <c r="M62" i="50"/>
  <c r="N62" i="50"/>
  <c r="O62" i="50"/>
  <c r="P62" i="50"/>
  <c r="Q62" i="50"/>
  <c r="R62" i="50"/>
  <c r="S62" i="50"/>
  <c r="T62" i="50"/>
  <c r="U62" i="50"/>
  <c r="V62" i="50"/>
  <c r="W62" i="50"/>
  <c r="X62" i="50"/>
  <c r="Y62" i="50"/>
  <c r="Z62" i="50"/>
  <c r="AA62" i="50"/>
  <c r="P31" i="216" l="1"/>
  <c r="L61" i="50"/>
  <c r="M61" i="50"/>
  <c r="N61" i="50"/>
  <c r="O61" i="50"/>
  <c r="P61" i="50"/>
  <c r="Q61" i="50"/>
  <c r="R61" i="50"/>
  <c r="S61" i="50"/>
  <c r="T61" i="50"/>
  <c r="U61" i="50"/>
  <c r="V61" i="50"/>
  <c r="W61" i="50"/>
  <c r="X61" i="50"/>
  <c r="Y61" i="50"/>
  <c r="Z61" i="50"/>
  <c r="AA61" i="50"/>
  <c r="D25" i="50"/>
  <c r="D21" i="50"/>
  <c r="D26" i="50"/>
  <c r="L48" i="50"/>
  <c r="M48" i="50"/>
  <c r="N48" i="50"/>
  <c r="O48" i="50"/>
  <c r="P48" i="50"/>
  <c r="Q48" i="50"/>
  <c r="R48" i="50"/>
  <c r="S48" i="50"/>
  <c r="T48" i="50"/>
  <c r="U48" i="50"/>
  <c r="V48" i="50"/>
  <c r="W48" i="50"/>
  <c r="X48" i="50"/>
  <c r="Y48" i="50"/>
  <c r="Z48" i="50"/>
  <c r="AA48" i="50"/>
  <c r="L40" i="50"/>
  <c r="M40" i="50"/>
  <c r="N40" i="50"/>
  <c r="O40" i="50"/>
  <c r="P40" i="50"/>
  <c r="Q40" i="50"/>
  <c r="R40" i="50"/>
  <c r="S40" i="50"/>
  <c r="T40" i="50"/>
  <c r="U40" i="50"/>
  <c r="V40" i="50"/>
  <c r="W40" i="50"/>
  <c r="X40" i="50"/>
  <c r="Y40" i="50"/>
  <c r="Z40" i="50"/>
  <c r="AA40" i="50"/>
  <c r="L39" i="50"/>
  <c r="M39" i="50"/>
  <c r="N39" i="50"/>
  <c r="O39" i="50"/>
  <c r="P39" i="50"/>
  <c r="Q39" i="50"/>
  <c r="R39" i="50"/>
  <c r="S39" i="50"/>
  <c r="T39" i="50"/>
  <c r="U39" i="50"/>
  <c r="V39" i="50"/>
  <c r="W39" i="50"/>
  <c r="X39" i="50"/>
  <c r="Y39" i="50"/>
  <c r="Z39" i="50"/>
  <c r="AA39" i="50"/>
  <c r="H43" i="22"/>
  <c r="I43" i="22"/>
  <c r="J43" i="22"/>
  <c r="K43" i="22"/>
  <c r="L43" i="22"/>
  <c r="M43" i="22"/>
  <c r="N43" i="22"/>
  <c r="L20" i="22"/>
  <c r="K20" i="22"/>
  <c r="N6" i="22"/>
  <c r="M6" i="22"/>
  <c r="L6" i="22"/>
  <c r="K6" i="22"/>
  <c r="AV7" i="156"/>
  <c r="D7" i="156"/>
  <c r="D48" i="50" l="1"/>
  <c r="C39" i="50"/>
  <c r="B60" i="50"/>
  <c r="C60" i="50"/>
  <c r="B40" i="50"/>
  <c r="D57" i="50"/>
  <c r="D60" i="50"/>
  <c r="D40" i="50"/>
  <c r="B61" i="50"/>
  <c r="D59" i="50"/>
  <c r="D39" i="50"/>
  <c r="C40" i="50"/>
  <c r="C61" i="50"/>
  <c r="D58" i="50"/>
  <c r="D61" i="50"/>
  <c r="B39" i="50"/>
  <c r="B48" i="50"/>
  <c r="C48" i="50"/>
  <c r="Q31" i="216"/>
  <c r="D10" i="148"/>
  <c r="D11" i="148" s="1"/>
  <c r="D6" i="213"/>
  <c r="D7" i="213"/>
  <c r="D8" i="213"/>
  <c r="D9" i="213"/>
  <c r="D10" i="213"/>
  <c r="D13" i="213"/>
  <c r="D14" i="213"/>
  <c r="D15" i="213"/>
  <c r="D16" i="213"/>
  <c r="D17" i="213"/>
  <c r="D18" i="213"/>
  <c r="D5" i="213"/>
  <c r="R31" i="216" l="1"/>
  <c r="A55" i="213"/>
  <c r="A54" i="213"/>
  <c r="A53" i="213"/>
  <c r="A52" i="213"/>
  <c r="V51" i="213"/>
  <c r="U51" i="213"/>
  <c r="T51" i="213"/>
  <c r="S51" i="213"/>
  <c r="R51" i="213"/>
  <c r="Q51" i="213"/>
  <c r="P51" i="213"/>
  <c r="O51" i="213"/>
  <c r="N51" i="213"/>
  <c r="M51" i="213"/>
  <c r="L51" i="213"/>
  <c r="D51" i="213"/>
  <c r="C51" i="213"/>
  <c r="B51" i="213"/>
  <c r="A51" i="213"/>
  <c r="V50" i="213"/>
  <c r="U50" i="213"/>
  <c r="T50" i="213"/>
  <c r="S50" i="213"/>
  <c r="R50" i="213"/>
  <c r="Q50" i="213"/>
  <c r="P50" i="213"/>
  <c r="O50" i="213"/>
  <c r="N50" i="213"/>
  <c r="M50" i="213"/>
  <c r="L50" i="213"/>
  <c r="D50" i="213"/>
  <c r="C50" i="213"/>
  <c r="B50" i="213"/>
  <c r="A50" i="213"/>
  <c r="V49" i="213"/>
  <c r="U49" i="213"/>
  <c r="T49" i="213"/>
  <c r="S49" i="213"/>
  <c r="R49" i="213"/>
  <c r="Q49" i="213"/>
  <c r="P49" i="213"/>
  <c r="O49" i="213"/>
  <c r="N49" i="213"/>
  <c r="M49" i="213"/>
  <c r="L49" i="213"/>
  <c r="D49" i="213"/>
  <c r="C49" i="213"/>
  <c r="B49" i="213"/>
  <c r="A49" i="213"/>
  <c r="V48" i="213"/>
  <c r="U48" i="213"/>
  <c r="T48" i="213"/>
  <c r="S48" i="213"/>
  <c r="R48" i="213"/>
  <c r="Q48" i="213"/>
  <c r="P48" i="213"/>
  <c r="O48" i="213"/>
  <c r="N48" i="213"/>
  <c r="M48" i="213"/>
  <c r="L48" i="213"/>
  <c r="D48" i="213"/>
  <c r="C48" i="213"/>
  <c r="B48" i="213"/>
  <c r="A48" i="213"/>
  <c r="V47" i="213"/>
  <c r="U47" i="213"/>
  <c r="T47" i="213"/>
  <c r="S47" i="213"/>
  <c r="R47" i="213"/>
  <c r="Q47" i="213"/>
  <c r="P47" i="213"/>
  <c r="O47" i="213"/>
  <c r="N47" i="213"/>
  <c r="M47" i="213"/>
  <c r="L47" i="213"/>
  <c r="D47" i="213"/>
  <c r="C47" i="213"/>
  <c r="B47" i="213"/>
  <c r="A47" i="213"/>
  <c r="V46" i="213"/>
  <c r="U46" i="213"/>
  <c r="T46" i="213"/>
  <c r="S46" i="213"/>
  <c r="R46" i="213"/>
  <c r="Q46" i="213"/>
  <c r="P46" i="213"/>
  <c r="O46" i="213"/>
  <c r="N46" i="213"/>
  <c r="M46" i="213"/>
  <c r="L46" i="213"/>
  <c r="D46" i="213"/>
  <c r="C46" i="213"/>
  <c r="B46" i="213"/>
  <c r="A46" i="213"/>
  <c r="V45" i="213"/>
  <c r="U45" i="213"/>
  <c r="T45" i="213"/>
  <c r="S45" i="213"/>
  <c r="R45" i="213"/>
  <c r="Q45" i="213"/>
  <c r="P45" i="213"/>
  <c r="O45" i="213"/>
  <c r="N45" i="213"/>
  <c r="M45" i="213"/>
  <c r="L45" i="213"/>
  <c r="D45" i="213"/>
  <c r="C45" i="213"/>
  <c r="B45" i="213"/>
  <c r="A45" i="213"/>
  <c r="V44" i="213"/>
  <c r="U44" i="213"/>
  <c r="T44" i="213"/>
  <c r="S44" i="213"/>
  <c r="R44" i="213"/>
  <c r="Q44" i="213"/>
  <c r="P44" i="213"/>
  <c r="O44" i="213"/>
  <c r="N44" i="213"/>
  <c r="M44" i="213"/>
  <c r="L44" i="213"/>
  <c r="D44" i="213"/>
  <c r="C44" i="213"/>
  <c r="B44" i="213"/>
  <c r="A44" i="213"/>
  <c r="V43" i="213"/>
  <c r="U43" i="213"/>
  <c r="T43" i="213"/>
  <c r="S43" i="213"/>
  <c r="R43" i="213"/>
  <c r="Q43" i="213"/>
  <c r="P43" i="213"/>
  <c r="O43" i="213"/>
  <c r="N43" i="213"/>
  <c r="M43" i="213"/>
  <c r="L43" i="213"/>
  <c r="D43" i="213"/>
  <c r="C43" i="213"/>
  <c r="B43" i="213"/>
  <c r="A43" i="213"/>
  <c r="V42" i="213"/>
  <c r="U42" i="213"/>
  <c r="T42" i="213"/>
  <c r="S42" i="213"/>
  <c r="R42" i="213"/>
  <c r="Q42" i="213"/>
  <c r="P42" i="213"/>
  <c r="O42" i="213"/>
  <c r="N42" i="213"/>
  <c r="M42" i="213"/>
  <c r="L42" i="213"/>
  <c r="D42" i="213"/>
  <c r="C42" i="213"/>
  <c r="B42" i="213"/>
  <c r="A42" i="213"/>
  <c r="V41" i="213"/>
  <c r="U41" i="213"/>
  <c r="T41" i="213"/>
  <c r="S41" i="213"/>
  <c r="R41" i="213"/>
  <c r="Q41" i="213"/>
  <c r="P41" i="213"/>
  <c r="O41" i="213"/>
  <c r="N41" i="213"/>
  <c r="M41" i="213"/>
  <c r="L41" i="213"/>
  <c r="D41" i="213"/>
  <c r="C41" i="213"/>
  <c r="B41" i="213"/>
  <c r="A41" i="213"/>
  <c r="V40" i="213"/>
  <c r="U40" i="213"/>
  <c r="T40" i="213"/>
  <c r="S40" i="213"/>
  <c r="R40" i="213"/>
  <c r="Q40" i="213"/>
  <c r="P40" i="213"/>
  <c r="O40" i="213"/>
  <c r="N40" i="213"/>
  <c r="M40" i="213"/>
  <c r="L40" i="213"/>
  <c r="D40" i="213"/>
  <c r="C40" i="213"/>
  <c r="B40" i="213"/>
  <c r="A40" i="213"/>
  <c r="V39" i="213"/>
  <c r="U39" i="213"/>
  <c r="T39" i="213"/>
  <c r="S39" i="213"/>
  <c r="R39" i="213"/>
  <c r="Q39" i="213"/>
  <c r="P39" i="213"/>
  <c r="O39" i="213"/>
  <c r="N39" i="213"/>
  <c r="M39" i="213"/>
  <c r="L39" i="213"/>
  <c r="D39" i="213"/>
  <c r="C39" i="213"/>
  <c r="B39" i="213"/>
  <c r="A39" i="213"/>
  <c r="V38" i="213"/>
  <c r="U38" i="213"/>
  <c r="T38" i="213"/>
  <c r="S38" i="213"/>
  <c r="R38" i="213"/>
  <c r="Q38" i="213"/>
  <c r="P38" i="213"/>
  <c r="O38" i="213"/>
  <c r="N38" i="213"/>
  <c r="M38" i="213"/>
  <c r="L38" i="213"/>
  <c r="D38" i="213"/>
  <c r="C38" i="213"/>
  <c r="B38" i="213"/>
  <c r="A38" i="213"/>
  <c r="V37" i="213"/>
  <c r="U37" i="213"/>
  <c r="T37" i="213"/>
  <c r="S37" i="213"/>
  <c r="R37" i="213"/>
  <c r="Q37" i="213"/>
  <c r="P37" i="213"/>
  <c r="O37" i="213"/>
  <c r="N37" i="213"/>
  <c r="M37" i="213"/>
  <c r="L37" i="213"/>
  <c r="D37" i="213"/>
  <c r="C37" i="213"/>
  <c r="B37" i="213"/>
  <c r="A37" i="213"/>
  <c r="V36" i="213"/>
  <c r="U36" i="213"/>
  <c r="T36" i="213"/>
  <c r="S36" i="213"/>
  <c r="R36" i="213"/>
  <c r="Q36" i="213"/>
  <c r="P36" i="213"/>
  <c r="O36" i="213"/>
  <c r="N36" i="213"/>
  <c r="M36" i="213"/>
  <c r="L36" i="213"/>
  <c r="D36" i="213"/>
  <c r="C36" i="213"/>
  <c r="B36" i="213"/>
  <c r="A36" i="213"/>
  <c r="V35" i="213"/>
  <c r="U35" i="213"/>
  <c r="T35" i="213"/>
  <c r="S35" i="213"/>
  <c r="R35" i="213"/>
  <c r="Q35" i="213"/>
  <c r="P35" i="213"/>
  <c r="O35" i="213"/>
  <c r="N35" i="213"/>
  <c r="M35" i="213"/>
  <c r="L35" i="213"/>
  <c r="D35" i="213"/>
  <c r="C35" i="213"/>
  <c r="B35" i="213"/>
  <c r="A35" i="213"/>
  <c r="V34" i="213"/>
  <c r="U34" i="213"/>
  <c r="T34" i="213"/>
  <c r="S34" i="213"/>
  <c r="R34" i="213"/>
  <c r="Q34" i="213"/>
  <c r="P34" i="213"/>
  <c r="O34" i="213"/>
  <c r="N34" i="213"/>
  <c r="M34" i="213"/>
  <c r="L34" i="213"/>
  <c r="D34" i="213"/>
  <c r="C34" i="213"/>
  <c r="B34" i="213"/>
  <c r="A34" i="213"/>
  <c r="V33" i="213"/>
  <c r="U33" i="213"/>
  <c r="T33" i="213"/>
  <c r="S33" i="213"/>
  <c r="R33" i="213"/>
  <c r="Q33" i="213"/>
  <c r="P33" i="213"/>
  <c r="O33" i="213"/>
  <c r="N33" i="213"/>
  <c r="M33" i="213"/>
  <c r="L33" i="213"/>
  <c r="D33" i="213"/>
  <c r="C33" i="213"/>
  <c r="B33" i="213"/>
  <c r="A33" i="213"/>
  <c r="V32" i="213"/>
  <c r="U32" i="213"/>
  <c r="T32" i="213"/>
  <c r="S32" i="213"/>
  <c r="R32" i="213"/>
  <c r="Q32" i="213"/>
  <c r="P32" i="213"/>
  <c r="O32" i="213"/>
  <c r="N32" i="213"/>
  <c r="M32" i="213"/>
  <c r="L32" i="213"/>
  <c r="D32" i="213"/>
  <c r="C32" i="213"/>
  <c r="B32" i="213"/>
  <c r="A32" i="213"/>
  <c r="V31" i="213"/>
  <c r="U31" i="213"/>
  <c r="T31" i="213"/>
  <c r="S31" i="213"/>
  <c r="R31" i="213"/>
  <c r="Q31" i="213"/>
  <c r="P31" i="213"/>
  <c r="O31" i="213"/>
  <c r="N31" i="213"/>
  <c r="M31" i="213"/>
  <c r="L31" i="213"/>
  <c r="D31" i="213"/>
  <c r="C31" i="213"/>
  <c r="B31" i="213"/>
  <c r="A31" i="213"/>
  <c r="V30" i="213"/>
  <c r="U30" i="213"/>
  <c r="T30" i="213"/>
  <c r="S30" i="213"/>
  <c r="R30" i="213"/>
  <c r="Q30" i="213"/>
  <c r="P30" i="213"/>
  <c r="O30" i="213"/>
  <c r="N30" i="213"/>
  <c r="M30" i="213"/>
  <c r="L30" i="213"/>
  <c r="D30" i="213"/>
  <c r="C30" i="213"/>
  <c r="B30" i="213"/>
  <c r="A30" i="213"/>
  <c r="V29" i="213"/>
  <c r="U29" i="213"/>
  <c r="T29" i="213"/>
  <c r="S29" i="213"/>
  <c r="R29" i="213"/>
  <c r="Q29" i="213"/>
  <c r="P29" i="213"/>
  <c r="O29" i="213"/>
  <c r="N29" i="213"/>
  <c r="M29" i="213"/>
  <c r="L29" i="213"/>
  <c r="D29" i="213"/>
  <c r="C29" i="213"/>
  <c r="B29" i="213"/>
  <c r="A29" i="213"/>
  <c r="V28" i="213"/>
  <c r="U28" i="213"/>
  <c r="T28" i="213"/>
  <c r="S28" i="213"/>
  <c r="R28" i="213"/>
  <c r="Q28" i="213"/>
  <c r="P28" i="213"/>
  <c r="O28" i="213"/>
  <c r="N28" i="213"/>
  <c r="M28" i="213"/>
  <c r="L28" i="213"/>
  <c r="D28" i="213"/>
  <c r="C28" i="213"/>
  <c r="B28" i="213"/>
  <c r="A28" i="213"/>
  <c r="V27" i="213"/>
  <c r="U27" i="213"/>
  <c r="T27" i="213"/>
  <c r="S27" i="213"/>
  <c r="R27" i="213"/>
  <c r="Q27" i="213"/>
  <c r="P27" i="213"/>
  <c r="O27" i="213"/>
  <c r="N27" i="213"/>
  <c r="M27" i="213"/>
  <c r="L27" i="213"/>
  <c r="D27" i="213"/>
  <c r="C27" i="213"/>
  <c r="B27" i="213"/>
  <c r="A27" i="213"/>
  <c r="V26" i="213"/>
  <c r="U26" i="213"/>
  <c r="T26" i="213"/>
  <c r="S26" i="213"/>
  <c r="R26" i="213"/>
  <c r="Q26" i="213"/>
  <c r="P26" i="213"/>
  <c r="O26" i="213"/>
  <c r="N26" i="213"/>
  <c r="M26" i="213"/>
  <c r="L26" i="213"/>
  <c r="D26" i="213"/>
  <c r="C26" i="213"/>
  <c r="B26" i="213"/>
  <c r="A26" i="213"/>
  <c r="L24" i="213"/>
  <c r="D24" i="213"/>
  <c r="C24" i="213"/>
  <c r="B24" i="213"/>
  <c r="A24" i="213"/>
  <c r="M19" i="213"/>
  <c r="L19" i="213"/>
  <c r="C19" i="213"/>
  <c r="AV18" i="213"/>
  <c r="AV17" i="213"/>
  <c r="AV16" i="213"/>
  <c r="AV15" i="213"/>
  <c r="AV14" i="213"/>
  <c r="AV13" i="213"/>
  <c r="AV10" i="213"/>
  <c r="AV9" i="213"/>
  <c r="AV8" i="213"/>
  <c r="AV7" i="213"/>
  <c r="AV6" i="213"/>
  <c r="AV5" i="213"/>
  <c r="F4" i="213"/>
  <c r="G4" i="213" s="1"/>
  <c r="H4" i="213" s="1"/>
  <c r="I4" i="213" s="1"/>
  <c r="J4" i="213" s="1"/>
  <c r="K4" i="213" s="1"/>
  <c r="L4" i="213" s="1"/>
  <c r="M4" i="213" s="1"/>
  <c r="N4" i="213" s="1"/>
  <c r="O4" i="213" s="1"/>
  <c r="P4" i="213" s="1"/>
  <c r="Q4" i="213" s="1"/>
  <c r="R4" i="213" s="1"/>
  <c r="S4" i="213" s="1"/>
  <c r="T4" i="213" s="1"/>
  <c r="U4" i="213" s="1"/>
  <c r="V4" i="213" s="1"/>
  <c r="W4" i="213" s="1"/>
  <c r="X4" i="213" s="1"/>
  <c r="Y4" i="213" s="1"/>
  <c r="Z4" i="213" s="1"/>
  <c r="AA4" i="213" s="1"/>
  <c r="AB4" i="213" s="1"/>
  <c r="AC4" i="213" s="1"/>
  <c r="AD4" i="213" s="1"/>
  <c r="AE4" i="213" s="1"/>
  <c r="AF4" i="213" s="1"/>
  <c r="AG4" i="213" s="1"/>
  <c r="AH4" i="213" s="1"/>
  <c r="AI4" i="213" s="1"/>
  <c r="AJ4" i="213" s="1"/>
  <c r="AK4" i="213" s="1"/>
  <c r="AL4" i="213" s="1"/>
  <c r="AM4" i="213" s="1"/>
  <c r="AN4" i="213" s="1"/>
  <c r="AO4" i="213" s="1"/>
  <c r="AP4" i="213" s="1"/>
  <c r="AQ4" i="213" s="1"/>
  <c r="D6" i="156"/>
  <c r="D8" i="156"/>
  <c r="D9" i="156"/>
  <c r="D5" i="156"/>
  <c r="N10" i="156"/>
  <c r="O10" i="156"/>
  <c r="P10" i="156"/>
  <c r="Q10" i="156"/>
  <c r="R10" i="156"/>
  <c r="S10" i="156"/>
  <c r="T10" i="156"/>
  <c r="U10" i="156"/>
  <c r="V10" i="156"/>
  <c r="W10" i="156"/>
  <c r="X10" i="156"/>
  <c r="Y10" i="156"/>
  <c r="Z10" i="156"/>
  <c r="AA10" i="156"/>
  <c r="AB10" i="156"/>
  <c r="AC10" i="156"/>
  <c r="AD10" i="156"/>
  <c r="AE10" i="156"/>
  <c r="AF10" i="156"/>
  <c r="AG10" i="156"/>
  <c r="AH10" i="156"/>
  <c r="AI10" i="156"/>
  <c r="AJ10" i="156"/>
  <c r="AK10" i="156"/>
  <c r="AL10" i="156"/>
  <c r="AM10" i="156"/>
  <c r="AN10" i="156"/>
  <c r="AO10" i="156"/>
  <c r="AP10" i="156"/>
  <c r="AQ10" i="156"/>
  <c r="AR10" i="156"/>
  <c r="G4" i="156"/>
  <c r="H4" i="156" s="1"/>
  <c r="I4" i="156" s="1"/>
  <c r="J4" i="156" s="1"/>
  <c r="K4" i="156" s="1"/>
  <c r="L4" i="156" s="1"/>
  <c r="M4" i="156" s="1"/>
  <c r="N4" i="156" s="1"/>
  <c r="O4" i="156" s="1"/>
  <c r="P4" i="156" s="1"/>
  <c r="Q4" i="156" s="1"/>
  <c r="R4" i="156" s="1"/>
  <c r="S4" i="156" s="1"/>
  <c r="T4" i="156" s="1"/>
  <c r="U4" i="156" s="1"/>
  <c r="V4" i="156" s="1"/>
  <c r="W4" i="156" s="1"/>
  <c r="X4" i="156" s="1"/>
  <c r="Y4" i="156" s="1"/>
  <c r="Z4" i="156" s="1"/>
  <c r="AA4" i="156" s="1"/>
  <c r="AB4" i="156" s="1"/>
  <c r="AC4" i="156" s="1"/>
  <c r="AD4" i="156" s="1"/>
  <c r="AE4" i="156" s="1"/>
  <c r="AF4" i="156" s="1"/>
  <c r="AG4" i="156" s="1"/>
  <c r="AH4" i="156" s="1"/>
  <c r="AI4" i="156" s="1"/>
  <c r="AJ4" i="156" s="1"/>
  <c r="AK4" i="156" s="1"/>
  <c r="AL4" i="156" s="1"/>
  <c r="AM4" i="156" s="1"/>
  <c r="AN4" i="156" s="1"/>
  <c r="AO4" i="156" s="1"/>
  <c r="AP4" i="156" s="1"/>
  <c r="AQ4" i="156" s="1"/>
  <c r="AR4" i="156" s="1"/>
  <c r="AS4" i="156" s="1"/>
  <c r="AT4" i="156" s="1"/>
  <c r="AU4" i="156" s="1"/>
  <c r="N16" i="155"/>
  <c r="O16" i="155"/>
  <c r="P16" i="155"/>
  <c r="Q16" i="155"/>
  <c r="R16" i="155"/>
  <c r="S16" i="155"/>
  <c r="T16" i="155"/>
  <c r="U16" i="155"/>
  <c r="V16" i="155"/>
  <c r="W16" i="155"/>
  <c r="X16" i="155"/>
  <c r="Y16" i="155"/>
  <c r="Z16" i="155"/>
  <c r="AA16" i="155"/>
  <c r="AB16" i="155"/>
  <c r="AC16" i="155"/>
  <c r="R17" i="184" s="1"/>
  <c r="AD16" i="155"/>
  <c r="AE16" i="155"/>
  <c r="AF16" i="155"/>
  <c r="AG16" i="155"/>
  <c r="AH16" i="155"/>
  <c r="AI16" i="155"/>
  <c r="AJ16" i="155"/>
  <c r="AK16" i="155"/>
  <c r="AL16" i="155"/>
  <c r="AM16" i="155"/>
  <c r="AN16" i="155"/>
  <c r="AO16" i="155"/>
  <c r="AP16" i="155"/>
  <c r="AQ16" i="155"/>
  <c r="AR16" i="155"/>
  <c r="AS16" i="155"/>
  <c r="F4" i="155"/>
  <c r="G4" i="155" s="1"/>
  <c r="H4" i="155" s="1"/>
  <c r="I4" i="155" s="1"/>
  <c r="J4" i="155" s="1"/>
  <c r="K4" i="155" s="1"/>
  <c r="L4" i="155" s="1"/>
  <c r="M4" i="155" s="1"/>
  <c r="N4" i="155" s="1"/>
  <c r="O4" i="155" s="1"/>
  <c r="P4" i="155" s="1"/>
  <c r="Q4" i="155" s="1"/>
  <c r="R4" i="155" s="1"/>
  <c r="S4" i="155" s="1"/>
  <c r="T4" i="155" s="1"/>
  <c r="U4" i="155" s="1"/>
  <c r="V4" i="155" s="1"/>
  <c r="W4" i="155" s="1"/>
  <c r="X4" i="155" s="1"/>
  <c r="Y4" i="155" s="1"/>
  <c r="Z4" i="155" s="1"/>
  <c r="AA4" i="155" s="1"/>
  <c r="AB4" i="155" s="1"/>
  <c r="AC4" i="155" s="1"/>
  <c r="AD4" i="155" s="1"/>
  <c r="AE4" i="155" s="1"/>
  <c r="AF4" i="155" s="1"/>
  <c r="AG4" i="155" s="1"/>
  <c r="AH4" i="155" s="1"/>
  <c r="AI4" i="155" s="1"/>
  <c r="AJ4" i="155" s="1"/>
  <c r="AK4" i="155" s="1"/>
  <c r="AL4" i="155" s="1"/>
  <c r="AM4" i="155" s="1"/>
  <c r="AN4" i="155" s="1"/>
  <c r="AO4" i="155" s="1"/>
  <c r="AP4" i="155" s="1"/>
  <c r="AQ4" i="155" s="1"/>
  <c r="AR4" i="155" s="1"/>
  <c r="AS4" i="155" s="1"/>
  <c r="AT4" i="155" s="1"/>
  <c r="N20" i="213" l="1"/>
  <c r="M14" i="50"/>
  <c r="F14" i="71" s="1"/>
  <c r="M12" i="75"/>
  <c r="O21" i="213"/>
  <c r="AE21" i="213"/>
  <c r="T54" i="213" s="1"/>
  <c r="AU21" i="213"/>
  <c r="P21" i="213"/>
  <c r="AF21" i="213"/>
  <c r="U54" i="213" s="1"/>
  <c r="Q21" i="213"/>
  <c r="AG21" i="213"/>
  <c r="V54" i="213" s="1"/>
  <c r="V21" i="213"/>
  <c r="AL21" i="213"/>
  <c r="W21" i="213"/>
  <c r="L54" i="213" s="1"/>
  <c r="AM21" i="213"/>
  <c r="X21" i="213"/>
  <c r="M54" i="213" s="1"/>
  <c r="AN21" i="213"/>
  <c r="Y21" i="213"/>
  <c r="AO21" i="213"/>
  <c r="N21" i="213"/>
  <c r="AD21" i="213"/>
  <c r="AT21" i="213"/>
  <c r="R21" i="213"/>
  <c r="AJ21" i="213"/>
  <c r="AB21" i="213"/>
  <c r="Q54" i="213" s="1"/>
  <c r="T21" i="213"/>
  <c r="AS21" i="213"/>
  <c r="AQ21" i="213"/>
  <c r="AK21" i="213"/>
  <c r="AI21" i="213"/>
  <c r="AP21" i="213"/>
  <c r="AC21" i="213"/>
  <c r="R54" i="213" s="1"/>
  <c r="AA21" i="213"/>
  <c r="P54" i="213" s="1"/>
  <c r="AH21" i="213"/>
  <c r="U21" i="213"/>
  <c r="S21" i="213"/>
  <c r="Z21" i="213"/>
  <c r="O54" i="213" s="1"/>
  <c r="AR21" i="213"/>
  <c r="T47" i="50"/>
  <c r="S52" i="213"/>
  <c r="N47" i="50"/>
  <c r="W47" i="50"/>
  <c r="V47" i="50"/>
  <c r="T52" i="213"/>
  <c r="O47" i="50"/>
  <c r="C52" i="213"/>
  <c r="C12" i="75"/>
  <c r="C27" i="75" s="1"/>
  <c r="C14" i="50"/>
  <c r="C14" i="71" s="1"/>
  <c r="AA47" i="50"/>
  <c r="U47" i="50"/>
  <c r="L53" i="213"/>
  <c r="L52" i="213"/>
  <c r="X47" i="50"/>
  <c r="B22" i="213"/>
  <c r="S47" i="50"/>
  <c r="L12" i="75"/>
  <c r="L14" i="50"/>
  <c r="E14" i="71" s="1"/>
  <c r="Q52" i="213"/>
  <c r="L47" i="50"/>
  <c r="R52" i="213"/>
  <c r="M47" i="50"/>
  <c r="U52" i="213"/>
  <c r="P47" i="50"/>
  <c r="N52" i="213"/>
  <c r="V52" i="213"/>
  <c r="Q47" i="50"/>
  <c r="Y47" i="50"/>
  <c r="R47" i="50"/>
  <c r="Z47" i="50"/>
  <c r="L14" i="184"/>
  <c r="AT17" i="155"/>
  <c r="AR17" i="155"/>
  <c r="AS11" i="156"/>
  <c r="AA17" i="155"/>
  <c r="O17" i="155"/>
  <c r="AK17" i="155"/>
  <c r="AJ17" i="155"/>
  <c r="AH17" i="155"/>
  <c r="V17" i="155"/>
  <c r="P17" i="184"/>
  <c r="AG17" i="155"/>
  <c r="U17" i="155"/>
  <c r="Q17" i="184"/>
  <c r="S17" i="184"/>
  <c r="AM17" i="155"/>
  <c r="AS17" i="155"/>
  <c r="AC17" i="155"/>
  <c r="T17" i="184"/>
  <c r="U17" i="184"/>
  <c r="V17" i="184"/>
  <c r="V16" i="184"/>
  <c r="T16" i="184"/>
  <c r="R16" i="184"/>
  <c r="P11" i="156"/>
  <c r="Q16" i="184"/>
  <c r="AH11" i="156"/>
  <c r="V11" i="156"/>
  <c r="S31" i="216"/>
  <c r="AG11" i="156"/>
  <c r="W11" i="156"/>
  <c r="AI11" i="156"/>
  <c r="Y11" i="156"/>
  <c r="Z11" i="156"/>
  <c r="AM11" i="156"/>
  <c r="AA11" i="156"/>
  <c r="O11" i="156"/>
  <c r="U16" i="184"/>
  <c r="P16" i="184"/>
  <c r="AN11" i="156"/>
  <c r="AQ11" i="156"/>
  <c r="S11" i="156"/>
  <c r="AL11" i="156"/>
  <c r="AO11" i="156"/>
  <c r="AC11" i="156"/>
  <c r="Q11" i="156"/>
  <c r="S16" i="184"/>
  <c r="N53" i="213"/>
  <c r="O53" i="213"/>
  <c r="R53" i="213"/>
  <c r="AV19" i="213"/>
  <c r="P53" i="213"/>
  <c r="M52" i="213"/>
  <c r="Q53" i="213"/>
  <c r="L25" i="213"/>
  <c r="S53" i="213"/>
  <c r="T53" i="213"/>
  <c r="S54" i="213"/>
  <c r="O52" i="213"/>
  <c r="U53" i="213"/>
  <c r="P52" i="213"/>
  <c r="V53" i="213"/>
  <c r="D19" i="213"/>
  <c r="M53" i="213"/>
  <c r="M20" i="213"/>
  <c r="L21" i="213"/>
  <c r="M21" i="213"/>
  <c r="N54" i="213"/>
  <c r="AK11" i="156"/>
  <c r="AJ11" i="156"/>
  <c r="X11" i="156"/>
  <c r="U11" i="156"/>
  <c r="AF11" i="156"/>
  <c r="AE11" i="156"/>
  <c r="AP11" i="156"/>
  <c r="AD11" i="156"/>
  <c r="R11" i="156"/>
  <c r="T11" i="156"/>
  <c r="AR11" i="156"/>
  <c r="AB11" i="156"/>
  <c r="AL17" i="155"/>
  <c r="Z17" i="155"/>
  <c r="Y17" i="155"/>
  <c r="X17" i="155"/>
  <c r="AI17" i="155"/>
  <c r="W17" i="155"/>
  <c r="AF17" i="155"/>
  <c r="T17" i="155"/>
  <c r="AE17" i="155"/>
  <c r="AP17" i="155"/>
  <c r="AD17" i="155"/>
  <c r="AO17" i="155"/>
  <c r="Q17" i="155"/>
  <c r="AN17" i="155"/>
  <c r="AB17" i="155"/>
  <c r="P17" i="155"/>
  <c r="AQ17" i="155"/>
  <c r="S17" i="155"/>
  <c r="R17" i="155"/>
  <c r="B55" i="213" l="1"/>
  <c r="B12" i="75"/>
  <c r="B27" i="75" s="1"/>
  <c r="B14" i="50"/>
  <c r="B14" i="71" s="1"/>
  <c r="D52" i="213"/>
  <c r="D12" i="75"/>
  <c r="D27" i="75" s="1"/>
  <c r="D14" i="50"/>
  <c r="D14" i="71" s="1"/>
  <c r="AV14" i="50"/>
  <c r="L14" i="71" s="1"/>
  <c r="AV12" i="75"/>
  <c r="C47" i="50"/>
  <c r="M14" i="184"/>
  <c r="T31" i="216"/>
  <c r="M25" i="213"/>
  <c r="D6" i="157"/>
  <c r="D7" i="157"/>
  <c r="D8" i="157"/>
  <c r="D9" i="157"/>
  <c r="D5" i="157"/>
  <c r="N10" i="157"/>
  <c r="O10" i="157"/>
  <c r="P10" i="157"/>
  <c r="Q10" i="157"/>
  <c r="R10" i="157"/>
  <c r="S10" i="157"/>
  <c r="T10" i="157"/>
  <c r="U10" i="157"/>
  <c r="V10" i="157"/>
  <c r="W10" i="157"/>
  <c r="X10" i="157"/>
  <c r="Y10" i="157"/>
  <c r="Z10" i="157"/>
  <c r="AA10" i="157"/>
  <c r="AB10" i="157"/>
  <c r="AC10" i="157"/>
  <c r="AD10" i="157"/>
  <c r="AE10" i="157"/>
  <c r="AF10" i="157"/>
  <c r="AG10" i="157"/>
  <c r="AH10" i="157"/>
  <c r="AI10" i="157"/>
  <c r="AJ10" i="157"/>
  <c r="AK10" i="157"/>
  <c r="AL10" i="157"/>
  <c r="AM10" i="157"/>
  <c r="AN10" i="157"/>
  <c r="AO10" i="157"/>
  <c r="AP10" i="157"/>
  <c r="AQ10" i="157"/>
  <c r="AR10" i="157"/>
  <c r="AS10" i="157"/>
  <c r="X11" i="157"/>
  <c r="F4" i="157"/>
  <c r="G4" i="157" s="1"/>
  <c r="H4" i="157" s="1"/>
  <c r="I4" i="157" s="1"/>
  <c r="J4" i="157" s="1"/>
  <c r="K4" i="157" s="1"/>
  <c r="L4" i="157" s="1"/>
  <c r="M4" i="157" s="1"/>
  <c r="N4" i="157" s="1"/>
  <c r="O4" i="157" s="1"/>
  <c r="P4" i="157" s="1"/>
  <c r="Q4" i="157" s="1"/>
  <c r="R4" i="157" s="1"/>
  <c r="S4" i="157" s="1"/>
  <c r="T4" i="157" s="1"/>
  <c r="U4" i="157" s="1"/>
  <c r="V4" i="157" s="1"/>
  <c r="W4" i="157" s="1"/>
  <c r="X4" i="157" s="1"/>
  <c r="Y4" i="157" s="1"/>
  <c r="Z4" i="157" s="1"/>
  <c r="AA4" i="157" s="1"/>
  <c r="AB4" i="157" s="1"/>
  <c r="AC4" i="157" s="1"/>
  <c r="AD4" i="157" s="1"/>
  <c r="AE4" i="157" s="1"/>
  <c r="AF4" i="157" s="1"/>
  <c r="AG4" i="157" s="1"/>
  <c r="AH4" i="157" s="1"/>
  <c r="AI4" i="157" s="1"/>
  <c r="AJ4" i="157" s="1"/>
  <c r="AK4" i="157" s="1"/>
  <c r="AL4" i="157" s="1"/>
  <c r="AM4" i="157" s="1"/>
  <c r="AN4" i="157" s="1"/>
  <c r="AO4" i="157" s="1"/>
  <c r="AP4" i="157" s="1"/>
  <c r="AQ4" i="157" s="1"/>
  <c r="AR4" i="157" s="1"/>
  <c r="AS4" i="157" s="1"/>
  <c r="AT4" i="157" s="1"/>
  <c r="AV6" i="157"/>
  <c r="D47" i="50" l="1"/>
  <c r="B47" i="50"/>
  <c r="N14" i="184"/>
  <c r="AT11" i="157"/>
  <c r="AJ11" i="157"/>
  <c r="AM11" i="157"/>
  <c r="AA11" i="157"/>
  <c r="O11" i="157"/>
  <c r="AC11" i="157"/>
  <c r="AH11" i="157"/>
  <c r="V11" i="157"/>
  <c r="Q11" i="157"/>
  <c r="Z11" i="157"/>
  <c r="U31" i="216"/>
  <c r="N25" i="213"/>
  <c r="AP11" i="157"/>
  <c r="AD11" i="157"/>
  <c r="R11" i="157"/>
  <c r="AI11" i="157"/>
  <c r="W11" i="157"/>
  <c r="AO11" i="157"/>
  <c r="AK11" i="157"/>
  <c r="Y11" i="157"/>
  <c r="AL11" i="157"/>
  <c r="AS11" i="157"/>
  <c r="AG11" i="157"/>
  <c r="U11" i="157"/>
  <c r="AR11" i="157"/>
  <c r="AF11" i="157"/>
  <c r="T11" i="157"/>
  <c r="AQ11" i="157"/>
  <c r="AE11" i="157"/>
  <c r="S11" i="157"/>
  <c r="AN11" i="157"/>
  <c r="AB11" i="157"/>
  <c r="P11" i="157"/>
  <c r="O14" i="184" l="1"/>
  <c r="R15" i="184"/>
  <c r="Q15" i="184"/>
  <c r="S15" i="184"/>
  <c r="P15" i="184"/>
  <c r="V15" i="184"/>
  <c r="T15" i="184"/>
  <c r="U15" i="184"/>
  <c r="V31" i="216"/>
  <c r="O25" i="213"/>
  <c r="N7" i="126"/>
  <c r="O7" i="126"/>
  <c r="P7" i="126"/>
  <c r="Q7" i="126"/>
  <c r="R7" i="126"/>
  <c r="S7" i="126"/>
  <c r="T7" i="126"/>
  <c r="U7" i="126"/>
  <c r="V7" i="126"/>
  <c r="W7" i="126"/>
  <c r="X7" i="126"/>
  <c r="Y7" i="126"/>
  <c r="Z7" i="126"/>
  <c r="AA7" i="126"/>
  <c r="AB7" i="126"/>
  <c r="AC7" i="126"/>
  <c r="AD7" i="126"/>
  <c r="AE7" i="126"/>
  <c r="AF7" i="126"/>
  <c r="AG7" i="126"/>
  <c r="AH7" i="126"/>
  <c r="AH8" i="126" s="1"/>
  <c r="AI7" i="126"/>
  <c r="AJ7" i="126"/>
  <c r="AK7" i="126"/>
  <c r="AL7" i="126"/>
  <c r="AM7" i="126"/>
  <c r="AN7" i="126"/>
  <c r="AN8" i="126" s="1"/>
  <c r="AO7" i="126"/>
  <c r="AP7" i="126"/>
  <c r="AQ7" i="126"/>
  <c r="AR7" i="126"/>
  <c r="AS8" i="126" s="1"/>
  <c r="D14" i="142"/>
  <c r="D15" i="142"/>
  <c r="D16" i="142"/>
  <c r="D17" i="142"/>
  <c r="D18" i="142"/>
  <c r="D19" i="142"/>
  <c r="D20" i="142"/>
  <c r="D21" i="142"/>
  <c r="D22" i="142"/>
  <c r="D23" i="142"/>
  <c r="D24" i="142"/>
  <c r="D25" i="142"/>
  <c r="D26" i="142"/>
  <c r="D5" i="142"/>
  <c r="AV6" i="143"/>
  <c r="AV7" i="143"/>
  <c r="AV8" i="143"/>
  <c r="AV9" i="143"/>
  <c r="AV10" i="143"/>
  <c r="AV11" i="143"/>
  <c r="AV12" i="143"/>
  <c r="AV13" i="143"/>
  <c r="AV14" i="143"/>
  <c r="AV15" i="143"/>
  <c r="AV16" i="143"/>
  <c r="N17" i="143"/>
  <c r="O17" i="143"/>
  <c r="P17" i="143"/>
  <c r="Q17" i="143"/>
  <c r="R17" i="143"/>
  <c r="S17" i="143"/>
  <c r="T17" i="143"/>
  <c r="U17" i="143"/>
  <c r="V17" i="143"/>
  <c r="W17" i="143"/>
  <c r="X17" i="143"/>
  <c r="Y17" i="143"/>
  <c r="Z17" i="143"/>
  <c r="AA17" i="143"/>
  <c r="AB17" i="143"/>
  <c r="AC17" i="143"/>
  <c r="AD17" i="143"/>
  <c r="AE17" i="143"/>
  <c r="AF17" i="143"/>
  <c r="AG17" i="143"/>
  <c r="AH17" i="143"/>
  <c r="AI17" i="143"/>
  <c r="AJ17" i="143"/>
  <c r="AK17" i="143"/>
  <c r="AL17" i="143"/>
  <c r="AM18" i="143" s="1"/>
  <c r="AV17" i="142"/>
  <c r="AV16" i="142"/>
  <c r="N15" i="144"/>
  <c r="O15" i="144"/>
  <c r="P15" i="144"/>
  <c r="Q15" i="144"/>
  <c r="R15" i="144"/>
  <c r="S15" i="144"/>
  <c r="T15" i="144"/>
  <c r="U15" i="144"/>
  <c r="V15" i="144"/>
  <c r="W15" i="144"/>
  <c r="X15" i="144"/>
  <c r="Y15" i="144"/>
  <c r="Z15" i="144"/>
  <c r="AA15" i="144"/>
  <c r="AB15" i="144"/>
  <c r="AC15" i="144"/>
  <c r="AD15" i="144"/>
  <c r="AE15" i="144"/>
  <c r="AF15" i="144"/>
  <c r="AG15" i="144"/>
  <c r="AH15" i="144"/>
  <c r="AI15" i="144"/>
  <c r="AJ15" i="144"/>
  <c r="AK15" i="144"/>
  <c r="AL15" i="144"/>
  <c r="AM15" i="144"/>
  <c r="AN15" i="144"/>
  <c r="AO15" i="144"/>
  <c r="AP15" i="144"/>
  <c r="AQ15" i="144"/>
  <c r="AR16" i="144" s="1"/>
  <c r="W18" i="143" l="1"/>
  <c r="AI18" i="143"/>
  <c r="V18" i="143"/>
  <c r="P14" i="184"/>
  <c r="AJ8" i="126"/>
  <c r="T8" i="126"/>
  <c r="AI8" i="126"/>
  <c r="Z8" i="126"/>
  <c r="AL8" i="126"/>
  <c r="X8" i="126"/>
  <c r="AM8" i="126"/>
  <c r="O8" i="126"/>
  <c r="AA8" i="126"/>
  <c r="S8" i="126"/>
  <c r="W8" i="126"/>
  <c r="V8" i="126"/>
  <c r="AC8" i="126"/>
  <c r="U8" i="126"/>
  <c r="AG8" i="126"/>
  <c r="P8" i="126"/>
  <c r="AK13" i="36"/>
  <c r="W28" i="36" s="1"/>
  <c r="AF8" i="126"/>
  <c r="AO8" i="126"/>
  <c r="Q8" i="126"/>
  <c r="V19" i="184"/>
  <c r="U18" i="184"/>
  <c r="V18" i="184"/>
  <c r="Q19" i="184"/>
  <c r="P18" i="184"/>
  <c r="Q18" i="184"/>
  <c r="R19" i="184"/>
  <c r="R18" i="184"/>
  <c r="S19" i="184"/>
  <c r="T19" i="184"/>
  <c r="S18" i="184"/>
  <c r="T18" i="184"/>
  <c r="U19" i="184"/>
  <c r="AK18" i="143"/>
  <c r="U17" i="130"/>
  <c r="U51" i="50"/>
  <c r="Y18" i="143"/>
  <c r="S17" i="130"/>
  <c r="S51" i="50"/>
  <c r="V17" i="130"/>
  <c r="V51" i="50"/>
  <c r="R17" i="130"/>
  <c r="R51" i="50"/>
  <c r="Q17" i="130"/>
  <c r="Q51" i="50"/>
  <c r="P17" i="130"/>
  <c r="P51" i="50"/>
  <c r="AA17" i="130"/>
  <c r="AA51" i="50"/>
  <c r="AE18" i="143"/>
  <c r="O17" i="130"/>
  <c r="O51" i="50"/>
  <c r="S18" i="143"/>
  <c r="Z17" i="130"/>
  <c r="Z51" i="50"/>
  <c r="N17" i="130"/>
  <c r="N51" i="50"/>
  <c r="Y17" i="130"/>
  <c r="Y51" i="50"/>
  <c r="M17" i="130"/>
  <c r="M51" i="50"/>
  <c r="T17" i="130"/>
  <c r="T51" i="50"/>
  <c r="X17" i="130"/>
  <c r="X51" i="50"/>
  <c r="L17" i="130"/>
  <c r="L51" i="50"/>
  <c r="AH18" i="143"/>
  <c r="W17" i="130"/>
  <c r="W51" i="50"/>
  <c r="X50" i="50"/>
  <c r="W6" i="102"/>
  <c r="O50" i="50"/>
  <c r="P16" i="144"/>
  <c r="P6" i="102"/>
  <c r="N6" i="102"/>
  <c r="AT6" i="102"/>
  <c r="R50" i="50"/>
  <c r="V6" i="102"/>
  <c r="AB16" i="144"/>
  <c r="L50" i="50"/>
  <c r="V50" i="50"/>
  <c r="AI16" i="144"/>
  <c r="S50" i="50"/>
  <c r="AS6" i="102"/>
  <c r="Q50" i="50"/>
  <c r="U6" i="102"/>
  <c r="AM16" i="144"/>
  <c r="W50" i="50"/>
  <c r="AR6" i="102"/>
  <c r="P50" i="50"/>
  <c r="T6" i="102"/>
  <c r="Z50" i="50"/>
  <c r="N50" i="50"/>
  <c r="R6" i="102"/>
  <c r="AA50" i="50"/>
  <c r="S6" i="102"/>
  <c r="AO16" i="144"/>
  <c r="Y50" i="50"/>
  <c r="AC16" i="144"/>
  <c r="M50" i="50"/>
  <c r="Q16" i="144"/>
  <c r="Q6" i="102"/>
  <c r="O16" i="144"/>
  <c r="O6" i="102"/>
  <c r="AA16" i="144"/>
  <c r="AA6" i="102"/>
  <c r="Y16" i="144"/>
  <c r="Y6" i="102"/>
  <c r="Z6" i="102"/>
  <c r="AN16" i="144"/>
  <c r="U50" i="50"/>
  <c r="AU6" i="102"/>
  <c r="T50" i="50"/>
  <c r="X6" i="102"/>
  <c r="T49" i="50"/>
  <c r="X8" i="130"/>
  <c r="S49" i="50"/>
  <c r="R49" i="50"/>
  <c r="Q49" i="50"/>
  <c r="P49" i="50"/>
  <c r="O49" i="50"/>
  <c r="Z49" i="50"/>
  <c r="N49" i="50"/>
  <c r="Y49" i="50"/>
  <c r="M49" i="50"/>
  <c r="AA49" i="50"/>
  <c r="X49" i="50"/>
  <c r="L49" i="50"/>
  <c r="W49" i="50"/>
  <c r="V49" i="50"/>
  <c r="U49" i="50"/>
  <c r="P25" i="213"/>
  <c r="AR8" i="126"/>
  <c r="AK8" i="126"/>
  <c r="Y8" i="126"/>
  <c r="AQ8" i="126"/>
  <c r="AE8" i="126"/>
  <c r="AP8" i="126"/>
  <c r="AD8" i="126"/>
  <c r="R8" i="126"/>
  <c r="AB8" i="126"/>
  <c r="AL18" i="143"/>
  <c r="U18" i="143"/>
  <c r="AG18" i="143"/>
  <c r="R18" i="143"/>
  <c r="AD18" i="143"/>
  <c r="AB18" i="143"/>
  <c r="AC18" i="143"/>
  <c r="P18" i="143"/>
  <c r="AA18" i="143"/>
  <c r="AJ18" i="143"/>
  <c r="X18" i="143"/>
  <c r="Q18" i="143"/>
  <c r="O18" i="143"/>
  <c r="Z18" i="143"/>
  <c r="AF18" i="143"/>
  <c r="T18" i="143"/>
  <c r="AG16" i="144"/>
  <c r="AL16" i="144"/>
  <c r="Z16" i="144"/>
  <c r="AK16" i="144"/>
  <c r="AJ16" i="144"/>
  <c r="W16" i="144"/>
  <c r="AH16" i="144"/>
  <c r="U16" i="144"/>
  <c r="AF16" i="144"/>
  <c r="AQ16" i="144"/>
  <c r="AE16" i="144"/>
  <c r="S16" i="144"/>
  <c r="AP16" i="144"/>
  <c r="AD16" i="144"/>
  <c r="R16" i="144"/>
  <c r="X16" i="144"/>
  <c r="V16" i="144"/>
  <c r="T16" i="144"/>
  <c r="X7" i="209" l="1"/>
  <c r="X7" i="229"/>
  <c r="W8" i="130"/>
  <c r="X9" i="130" s="1"/>
  <c r="Z8" i="130"/>
  <c r="Q14" i="184"/>
  <c r="O8" i="130"/>
  <c r="S8" i="130"/>
  <c r="P8" i="130"/>
  <c r="R8" i="130"/>
  <c r="T8" i="130"/>
  <c r="N8" i="130"/>
  <c r="Y8" i="130"/>
  <c r="W16" i="130"/>
  <c r="AM6" i="102"/>
  <c r="AL6" i="102"/>
  <c r="V16" i="130"/>
  <c r="M16" i="130"/>
  <c r="AC6" i="102"/>
  <c r="N16" i="130"/>
  <c r="AD6" i="102"/>
  <c r="L16" i="130"/>
  <c r="AB6" i="102"/>
  <c r="AA8" i="130"/>
  <c r="Z16" i="130"/>
  <c r="AP6" i="102"/>
  <c r="Y16" i="130"/>
  <c r="AO6" i="102"/>
  <c r="AG6" i="102"/>
  <c r="Q16" i="130"/>
  <c r="V8" i="130"/>
  <c r="O16" i="130"/>
  <c r="AE6" i="102"/>
  <c r="R16" i="130"/>
  <c r="AH6" i="102"/>
  <c r="Q8" i="130"/>
  <c r="P16" i="130"/>
  <c r="AF6" i="102"/>
  <c r="T16" i="130"/>
  <c r="AJ6" i="102"/>
  <c r="AK6" i="102"/>
  <c r="U16" i="130"/>
  <c r="S16" i="130"/>
  <c r="AI6" i="102"/>
  <c r="U8" i="130"/>
  <c r="AA16" i="130"/>
  <c r="AQ6" i="102"/>
  <c r="X16" i="130"/>
  <c r="AN6" i="102"/>
  <c r="S15" i="130"/>
  <c r="AI8" i="130"/>
  <c r="AA15" i="130"/>
  <c r="AD8" i="130"/>
  <c r="N15" i="130"/>
  <c r="AF8" i="130"/>
  <c r="P15" i="130"/>
  <c r="AJ8" i="130"/>
  <c r="T15" i="130"/>
  <c r="AM8" i="130"/>
  <c r="W15" i="130"/>
  <c r="AK8" i="130"/>
  <c r="U15" i="130"/>
  <c r="AP8" i="130"/>
  <c r="AQ9" i="130" s="1"/>
  <c r="Z15" i="130"/>
  <c r="R15" i="130"/>
  <c r="AH8" i="130"/>
  <c r="AL8" i="130"/>
  <c r="V15" i="130"/>
  <c r="AB8" i="130"/>
  <c r="L15" i="130"/>
  <c r="AO8" i="130"/>
  <c r="Y15" i="130"/>
  <c r="AE8" i="130"/>
  <c r="O15" i="130"/>
  <c r="AG8" i="130"/>
  <c r="Q15" i="130"/>
  <c r="AC8" i="130"/>
  <c r="M15" i="130"/>
  <c r="AN8" i="130"/>
  <c r="X15" i="130"/>
  <c r="Q25" i="213"/>
  <c r="O7" i="209" l="1"/>
  <c r="O7" i="229"/>
  <c r="AA7" i="209"/>
  <c r="AA7" i="229"/>
  <c r="U7" i="209"/>
  <c r="U7" i="229"/>
  <c r="Y7" i="209"/>
  <c r="Y7" i="229"/>
  <c r="Q7" i="209"/>
  <c r="Q7" i="229"/>
  <c r="N7" i="209"/>
  <c r="N7" i="229"/>
  <c r="T7" i="209"/>
  <c r="T7" i="229"/>
  <c r="R7" i="209"/>
  <c r="R7" i="229"/>
  <c r="Z7" i="209"/>
  <c r="Z7" i="229"/>
  <c r="W7" i="209"/>
  <c r="W7" i="229"/>
  <c r="S7" i="209"/>
  <c r="S7" i="229"/>
  <c r="P7" i="209"/>
  <c r="P7" i="229"/>
  <c r="V7" i="209"/>
  <c r="V7" i="229"/>
  <c r="P9" i="130"/>
  <c r="Y9" i="130"/>
  <c r="T9" i="130"/>
  <c r="Q9" i="130"/>
  <c r="R14" i="184"/>
  <c r="W18" i="130"/>
  <c r="AA9" i="130"/>
  <c r="Z9" i="130"/>
  <c r="S9" i="130"/>
  <c r="V9" i="130"/>
  <c r="W9" i="130"/>
  <c r="R9" i="130"/>
  <c r="O9" i="130"/>
  <c r="U9" i="130"/>
  <c r="AE9" i="130"/>
  <c r="O19" i="130" s="1"/>
  <c r="N18" i="130"/>
  <c r="AA19" i="130"/>
  <c r="Z18" i="130"/>
  <c r="U18" i="130"/>
  <c r="AP9" i="130"/>
  <c r="Z19" i="130" s="1"/>
  <c r="Y18" i="130"/>
  <c r="AB9" i="130"/>
  <c r="L19" i="130" s="1"/>
  <c r="L18" i="130"/>
  <c r="AC9" i="130"/>
  <c r="M19" i="130" s="1"/>
  <c r="AD9" i="130"/>
  <c r="N19" i="130" s="1"/>
  <c r="M18" i="130"/>
  <c r="AL9" i="130"/>
  <c r="V19" i="130" s="1"/>
  <c r="V18" i="130"/>
  <c r="AM9" i="130"/>
  <c r="W19" i="130" s="1"/>
  <c r="AA18" i="130"/>
  <c r="S18" i="130"/>
  <c r="AJ9" i="130"/>
  <c r="T19" i="130" s="1"/>
  <c r="Q18" i="130"/>
  <c r="AH9" i="130"/>
  <c r="R19" i="130" s="1"/>
  <c r="T18" i="130"/>
  <c r="AK9" i="130"/>
  <c r="U19" i="130" s="1"/>
  <c r="AN9" i="130"/>
  <c r="X19" i="130" s="1"/>
  <c r="X18" i="130"/>
  <c r="AO9" i="130"/>
  <c r="Y19" i="130" s="1"/>
  <c r="AF9" i="130"/>
  <c r="P19" i="130" s="1"/>
  <c r="O18" i="130"/>
  <c r="R18" i="130"/>
  <c r="AI9" i="130"/>
  <c r="S19" i="130" s="1"/>
  <c r="P18" i="130"/>
  <c r="AG9" i="130"/>
  <c r="Q19" i="130" s="1"/>
  <c r="R25" i="213"/>
  <c r="N8" i="102"/>
  <c r="V8" i="102"/>
  <c r="N8" i="212"/>
  <c r="O8" i="212"/>
  <c r="P8" i="212"/>
  <c r="Q8" i="212"/>
  <c r="R8" i="212"/>
  <c r="S8" i="212"/>
  <c r="T8" i="212"/>
  <c r="U8" i="212"/>
  <c r="V8" i="212"/>
  <c r="W8" i="212"/>
  <c r="X8" i="212"/>
  <c r="Y8" i="212"/>
  <c r="Z8" i="212"/>
  <c r="AA8" i="212"/>
  <c r="AB8" i="212"/>
  <c r="AC8" i="212"/>
  <c r="AD8" i="212"/>
  <c r="AE8" i="212"/>
  <c r="AF8" i="212"/>
  <c r="AG8" i="212"/>
  <c r="AH8" i="212"/>
  <c r="AI8" i="212"/>
  <c r="AJ8" i="212"/>
  <c r="AK8" i="212"/>
  <c r="AL8" i="212"/>
  <c r="AM8" i="212"/>
  <c r="AN8" i="212"/>
  <c r="AO8" i="212"/>
  <c r="AP8" i="212"/>
  <c r="AQ8" i="212"/>
  <c r="AR8" i="212"/>
  <c r="AS9" i="212" s="1"/>
  <c r="AC11" i="190"/>
  <c r="AD11" i="190"/>
  <c r="AE11" i="190"/>
  <c r="AF11" i="190"/>
  <c r="AG11" i="190"/>
  <c r="AH11" i="190"/>
  <c r="AI11" i="190"/>
  <c r="AJ11" i="190"/>
  <c r="AK11" i="190"/>
  <c r="AL11" i="190"/>
  <c r="AM11" i="190"/>
  <c r="AN11" i="190"/>
  <c r="AO11" i="190"/>
  <c r="AP11" i="190"/>
  <c r="AQ11" i="190"/>
  <c r="AR11" i="190"/>
  <c r="AS11" i="190"/>
  <c r="AT11" i="190"/>
  <c r="AU12" i="190" s="1"/>
  <c r="AF12" i="190"/>
  <c r="AB11" i="190"/>
  <c r="AA11" i="190"/>
  <c r="AQ15" i="138"/>
  <c r="AP15" i="138"/>
  <c r="AO15" i="138"/>
  <c r="AN15" i="138"/>
  <c r="AM15" i="138"/>
  <c r="AL15" i="138"/>
  <c r="AK15" i="138"/>
  <c r="AJ15" i="138"/>
  <c r="AI15" i="138"/>
  <c r="AH15" i="138"/>
  <c r="AG15" i="138"/>
  <c r="AF15" i="138"/>
  <c r="AE15" i="138"/>
  <c r="AD15" i="138"/>
  <c r="Q6" i="178"/>
  <c r="F4" i="178"/>
  <c r="G4" i="178" s="1"/>
  <c r="H4" i="178" s="1"/>
  <c r="I4" i="178" s="1"/>
  <c r="J4" i="178" s="1"/>
  <c r="K4" i="178" s="1"/>
  <c r="L4" i="178" s="1"/>
  <c r="M4" i="178" s="1"/>
  <c r="N4" i="178" s="1"/>
  <c r="O4" i="178" s="1"/>
  <c r="P4" i="178" s="1"/>
  <c r="Q4" i="178" s="1"/>
  <c r="R4" i="178" s="1"/>
  <c r="S4" i="178" s="1"/>
  <c r="T4" i="178" s="1"/>
  <c r="U4" i="178" s="1"/>
  <c r="V4" i="178" s="1"/>
  <c r="W4" i="178" s="1"/>
  <c r="X4" i="178" s="1"/>
  <c r="Y4" i="178" s="1"/>
  <c r="Z4" i="178" s="1"/>
  <c r="AA4" i="178" s="1"/>
  <c r="AB4" i="178" s="1"/>
  <c r="AC4" i="178" s="1"/>
  <c r="AD4" i="178" s="1"/>
  <c r="AE4" i="178" s="1"/>
  <c r="AF4" i="178" s="1"/>
  <c r="AG4" i="178" s="1"/>
  <c r="AH4" i="178" s="1"/>
  <c r="AI4" i="178" s="1"/>
  <c r="AJ4" i="178" s="1"/>
  <c r="AK4" i="178" s="1"/>
  <c r="AL4" i="178" s="1"/>
  <c r="AM4" i="178" s="1"/>
  <c r="AN4" i="178" s="1"/>
  <c r="AO4" i="178" s="1"/>
  <c r="AP4" i="178" s="1"/>
  <c r="AQ4" i="178" s="1"/>
  <c r="AR4" i="178" s="1"/>
  <c r="AS4" i="178" s="1"/>
  <c r="AT4" i="178" s="1"/>
  <c r="AU4" i="178" s="1"/>
  <c r="M18" i="121"/>
  <c r="N18" i="121"/>
  <c r="O18" i="121"/>
  <c r="P18" i="121"/>
  <c r="Q18" i="121"/>
  <c r="R18" i="121"/>
  <c r="S18" i="121"/>
  <c r="T18" i="121"/>
  <c r="U18" i="121"/>
  <c r="V18" i="121"/>
  <c r="W18" i="121"/>
  <c r="X18" i="121"/>
  <c r="Y18" i="121"/>
  <c r="Z18" i="121"/>
  <c r="AA18" i="121"/>
  <c r="M19" i="121"/>
  <c r="N19" i="121"/>
  <c r="O19" i="121"/>
  <c r="P19" i="121"/>
  <c r="Q19" i="121"/>
  <c r="R19" i="121"/>
  <c r="S19" i="121"/>
  <c r="T19" i="121"/>
  <c r="U19" i="121"/>
  <c r="V19" i="121"/>
  <c r="W19" i="121"/>
  <c r="X19" i="121"/>
  <c r="Y19" i="121"/>
  <c r="Z19" i="121"/>
  <c r="AA19" i="121"/>
  <c r="M20" i="121"/>
  <c r="N20" i="121"/>
  <c r="O20" i="121"/>
  <c r="P20" i="121"/>
  <c r="Q20" i="121"/>
  <c r="R20" i="121"/>
  <c r="S20" i="121"/>
  <c r="T20" i="121"/>
  <c r="U20" i="121"/>
  <c r="V20" i="121"/>
  <c r="W20" i="121"/>
  <c r="X20" i="121"/>
  <c r="Y20" i="121"/>
  <c r="Z20" i="121"/>
  <c r="AA20" i="121"/>
  <c r="M21" i="121"/>
  <c r="N21" i="121"/>
  <c r="O21" i="121"/>
  <c r="P21" i="121"/>
  <c r="Q21" i="121"/>
  <c r="R21" i="121"/>
  <c r="S21" i="121"/>
  <c r="T21" i="121"/>
  <c r="U21" i="121"/>
  <c r="V21" i="121"/>
  <c r="W21" i="121"/>
  <c r="X21" i="121"/>
  <c r="Y21" i="121"/>
  <c r="Z21" i="121"/>
  <c r="AA21" i="121"/>
  <c r="M22" i="121"/>
  <c r="N22" i="121"/>
  <c r="O22" i="121"/>
  <c r="P22" i="121"/>
  <c r="Q22" i="121"/>
  <c r="R22" i="121"/>
  <c r="S22" i="121"/>
  <c r="T22" i="121"/>
  <c r="U22" i="121"/>
  <c r="V22" i="121"/>
  <c r="W22" i="121"/>
  <c r="X22" i="121"/>
  <c r="Y22" i="121"/>
  <c r="Z22" i="121"/>
  <c r="AA22" i="121"/>
  <c r="M23" i="121"/>
  <c r="N23" i="121"/>
  <c r="O23" i="121"/>
  <c r="P23" i="121"/>
  <c r="Q23" i="121"/>
  <c r="R23" i="121"/>
  <c r="S23" i="121"/>
  <c r="T23" i="121"/>
  <c r="U23" i="121"/>
  <c r="V23" i="121"/>
  <c r="W23" i="121"/>
  <c r="X23" i="121"/>
  <c r="Y23" i="121"/>
  <c r="Z23" i="121"/>
  <c r="AA23" i="121"/>
  <c r="M24" i="121"/>
  <c r="N24" i="121"/>
  <c r="O24" i="121"/>
  <c r="P24" i="121"/>
  <c r="Q24" i="121"/>
  <c r="R24" i="121"/>
  <c r="S24" i="121"/>
  <c r="T24" i="121"/>
  <c r="U24" i="121"/>
  <c r="V24" i="121"/>
  <c r="W24" i="121"/>
  <c r="X24" i="121"/>
  <c r="Y24" i="121"/>
  <c r="Z24" i="121"/>
  <c r="AA24" i="121"/>
  <c r="L18" i="121"/>
  <c r="L19" i="121"/>
  <c r="L20" i="121"/>
  <c r="L21" i="121"/>
  <c r="L22" i="121"/>
  <c r="L23" i="121"/>
  <c r="L24" i="121"/>
  <c r="N11" i="121"/>
  <c r="O11" i="121"/>
  <c r="O6" i="178" s="1"/>
  <c r="P11" i="121"/>
  <c r="Q11" i="121"/>
  <c r="R11" i="121"/>
  <c r="R8" i="102" s="1"/>
  <c r="S11" i="121"/>
  <c r="T11" i="121"/>
  <c r="U11" i="121"/>
  <c r="V11" i="121"/>
  <c r="V6" i="178" s="1"/>
  <c r="W11" i="121"/>
  <c r="X11" i="121"/>
  <c r="X6" i="178" s="1"/>
  <c r="Y11" i="121"/>
  <c r="Z11" i="121"/>
  <c r="Z6" i="178" s="1"/>
  <c r="AA11" i="121"/>
  <c r="AA6" i="178" s="1"/>
  <c r="AB11" i="121"/>
  <c r="L25" i="121" s="1"/>
  <c r="AC11" i="121"/>
  <c r="M54" i="50" s="1"/>
  <c r="AD11" i="121"/>
  <c r="N54" i="50" s="1"/>
  <c r="AE11" i="121"/>
  <c r="O54" i="50" s="1"/>
  <c r="AF11" i="121"/>
  <c r="AF6" i="178" s="1"/>
  <c r="P15" i="178" s="1"/>
  <c r="AG11" i="121"/>
  <c r="Q54" i="50" s="1"/>
  <c r="AH11" i="121"/>
  <c r="R54" i="50" s="1"/>
  <c r="AI11" i="121"/>
  <c r="S54" i="50" s="1"/>
  <c r="AJ11" i="121"/>
  <c r="T54" i="50" s="1"/>
  <c r="AK11" i="121"/>
  <c r="U54" i="50" s="1"/>
  <c r="AL11" i="121"/>
  <c r="AL6" i="178" s="1"/>
  <c r="V15" i="178" s="1"/>
  <c r="AM11" i="121"/>
  <c r="AM6" i="178" s="1"/>
  <c r="W15" i="178" s="1"/>
  <c r="AN11" i="121"/>
  <c r="AN6" i="178" s="1"/>
  <c r="X15" i="178" s="1"/>
  <c r="AO11" i="121"/>
  <c r="Y54" i="50" s="1"/>
  <c r="AP11" i="121"/>
  <c r="Z54" i="50" s="1"/>
  <c r="AQ11" i="121"/>
  <c r="AA54" i="50" s="1"/>
  <c r="AR11" i="121"/>
  <c r="AT6" i="178"/>
  <c r="C20" i="121"/>
  <c r="B20" i="121"/>
  <c r="A20" i="121"/>
  <c r="AD12" i="190" l="1"/>
  <c r="AK12" i="190"/>
  <c r="AC12" i="190"/>
  <c r="AP12" i="190"/>
  <c r="AM12" i="190"/>
  <c r="AQ12" i="190"/>
  <c r="AQ11" i="120"/>
  <c r="AA59" i="50"/>
  <c r="AP11" i="120"/>
  <c r="Z59" i="50"/>
  <c r="AG12" i="190"/>
  <c r="AG11" i="120"/>
  <c r="Q59" i="50"/>
  <c r="AR12" i="190"/>
  <c r="AN11" i="120"/>
  <c r="X59" i="50"/>
  <c r="AF11" i="120"/>
  <c r="P59" i="50"/>
  <c r="AB11" i="120"/>
  <c r="L59" i="50"/>
  <c r="AE12" i="190"/>
  <c r="AE11" i="120"/>
  <c r="O59" i="50"/>
  <c r="AR11" i="120"/>
  <c r="AJ11" i="120"/>
  <c r="T59" i="50"/>
  <c r="AJ12" i="190"/>
  <c r="AI11" i="120"/>
  <c r="S59" i="50"/>
  <c r="AT11" i="120"/>
  <c r="AL11" i="120"/>
  <c r="V59" i="50"/>
  <c r="AD11" i="120"/>
  <c r="N59" i="50"/>
  <c r="AI12" i="190"/>
  <c r="AH11" i="120"/>
  <c r="R59" i="50"/>
  <c r="AO11" i="120"/>
  <c r="Y59" i="50"/>
  <c r="AN12" i="190"/>
  <c r="AM11" i="120"/>
  <c r="W59" i="50"/>
  <c r="AB12" i="190"/>
  <c r="AA11" i="120"/>
  <c r="AL12" i="190"/>
  <c r="AS12" i="190"/>
  <c r="AS11" i="120"/>
  <c r="AK11" i="120"/>
  <c r="U59" i="50"/>
  <c r="AC11" i="120"/>
  <c r="M59" i="50"/>
  <c r="AI9" i="212"/>
  <c r="AH9" i="212"/>
  <c r="V9" i="212"/>
  <c r="V10" i="120"/>
  <c r="AS10" i="120"/>
  <c r="AC10" i="120"/>
  <c r="M60" i="50"/>
  <c r="AR10" i="120"/>
  <c r="AB10" i="120"/>
  <c r="L60" i="50"/>
  <c r="AI10" i="120"/>
  <c r="S60" i="50"/>
  <c r="W9" i="212"/>
  <c r="AP10" i="120"/>
  <c r="Z60" i="50"/>
  <c r="AH10" i="120"/>
  <c r="R60" i="50"/>
  <c r="Z10" i="120"/>
  <c r="R10" i="120"/>
  <c r="AO10" i="120"/>
  <c r="Y60" i="50"/>
  <c r="AG10" i="120"/>
  <c r="Q60" i="50"/>
  <c r="Y10" i="120"/>
  <c r="Q10" i="120"/>
  <c r="AL10" i="120"/>
  <c r="V60" i="50"/>
  <c r="AD10" i="120"/>
  <c r="N60" i="50"/>
  <c r="N10" i="120"/>
  <c r="AK10" i="120"/>
  <c r="U60" i="50"/>
  <c r="AJ9" i="212"/>
  <c r="AJ10" i="120"/>
  <c r="T60" i="50"/>
  <c r="T9" i="212"/>
  <c r="T10" i="120"/>
  <c r="AQ10" i="120"/>
  <c r="AA60" i="50"/>
  <c r="AA9" i="212"/>
  <c r="AA10" i="120"/>
  <c r="S10" i="120"/>
  <c r="AN10" i="120"/>
  <c r="X60" i="50"/>
  <c r="AF9" i="212"/>
  <c r="AF10" i="120"/>
  <c r="P60" i="50"/>
  <c r="X9" i="212"/>
  <c r="X10" i="120"/>
  <c r="P9" i="212"/>
  <c r="P10" i="120"/>
  <c r="AT10" i="120"/>
  <c r="U10" i="120"/>
  <c r="AB9" i="212"/>
  <c r="AM9" i="212"/>
  <c r="AM10" i="120"/>
  <c r="W60" i="50"/>
  <c r="AE9" i="212"/>
  <c r="AE10" i="120"/>
  <c r="O60" i="50"/>
  <c r="W10" i="120"/>
  <c r="O9" i="212"/>
  <c r="O10" i="120"/>
  <c r="AF9" i="120"/>
  <c r="AM9" i="120"/>
  <c r="W58" i="50"/>
  <c r="AR9" i="120"/>
  <c r="AJ9" i="120"/>
  <c r="T58" i="50"/>
  <c r="AE9" i="120"/>
  <c r="O58" i="50"/>
  <c r="AL9" i="120"/>
  <c r="V58" i="50"/>
  <c r="AQ9" i="120"/>
  <c r="AA58" i="50"/>
  <c r="AI9" i="120"/>
  <c r="S58" i="50"/>
  <c r="AU12" i="120"/>
  <c r="AT9" i="120"/>
  <c r="AS9" i="120"/>
  <c r="AS12" i="120" s="1"/>
  <c r="AP9" i="120"/>
  <c r="Z58" i="50"/>
  <c r="AH9" i="120"/>
  <c r="R58" i="50"/>
  <c r="AN9" i="120"/>
  <c r="X58" i="50"/>
  <c r="AD9" i="120"/>
  <c r="N58" i="50"/>
  <c r="AK9" i="120"/>
  <c r="U58" i="50"/>
  <c r="AO9" i="120"/>
  <c r="Y58" i="50"/>
  <c r="AG9" i="120"/>
  <c r="Q58" i="50"/>
  <c r="L57" i="50"/>
  <c r="M57" i="50"/>
  <c r="X57" i="50"/>
  <c r="Q57" i="50"/>
  <c r="Y57" i="50"/>
  <c r="U57" i="50"/>
  <c r="O57" i="50"/>
  <c r="R57" i="50"/>
  <c r="Z57" i="50"/>
  <c r="S57" i="50"/>
  <c r="AA57" i="50"/>
  <c r="Y56" i="50"/>
  <c r="W56" i="50"/>
  <c r="S56" i="50"/>
  <c r="X56" i="50"/>
  <c r="M56" i="50"/>
  <c r="R56" i="50"/>
  <c r="T56" i="50"/>
  <c r="L56" i="50"/>
  <c r="AA55" i="50"/>
  <c r="AR16" i="138"/>
  <c r="AO16" i="138"/>
  <c r="AE16" i="138"/>
  <c r="AJ16" i="138"/>
  <c r="T55" i="50"/>
  <c r="AP16" i="138"/>
  <c r="Z55" i="50"/>
  <c r="AF16" i="138"/>
  <c r="AL16" i="138"/>
  <c r="AQ16" i="138"/>
  <c r="O55" i="50"/>
  <c r="AN16" i="138"/>
  <c r="P55" i="50"/>
  <c r="N55" i="50"/>
  <c r="V55" i="50"/>
  <c r="M13" i="178"/>
  <c r="AQ6" i="178"/>
  <c r="AA15" i="178" s="1"/>
  <c r="Q12" i="121"/>
  <c r="AG6" i="178"/>
  <c r="Q15" i="178" s="1"/>
  <c r="W6" i="178"/>
  <c r="AA25" i="121"/>
  <c r="S6" i="178"/>
  <c r="AH6" i="178"/>
  <c r="R15" i="178" s="1"/>
  <c r="AS12" i="121"/>
  <c r="R6" i="178"/>
  <c r="AE6" i="178"/>
  <c r="O15" i="178" s="1"/>
  <c r="Z25" i="121"/>
  <c r="AO6" i="178"/>
  <c r="Y15" i="178" s="1"/>
  <c r="P6" i="178"/>
  <c r="AU6" i="178"/>
  <c r="AP6" i="178"/>
  <c r="Z15" i="178" s="1"/>
  <c r="AN12" i="121"/>
  <c r="X26" i="121" s="1"/>
  <c r="Y25" i="121"/>
  <c r="AT8" i="102"/>
  <c r="AM12" i="121"/>
  <c r="W26" i="121" s="1"/>
  <c r="Y6" i="178"/>
  <c r="AL8" i="102"/>
  <c r="AI6" i="178"/>
  <c r="S15" i="178" s="1"/>
  <c r="AD8" i="102"/>
  <c r="M25" i="121"/>
  <c r="AC12" i="121"/>
  <c r="M26" i="121" s="1"/>
  <c r="L54" i="50"/>
  <c r="AS8" i="102"/>
  <c r="AK8" i="102"/>
  <c r="AA12" i="121"/>
  <c r="AI8" i="102"/>
  <c r="T25" i="121"/>
  <c r="AP8" i="102"/>
  <c r="AH8" i="102"/>
  <c r="AO12" i="121"/>
  <c r="Y26" i="121" s="1"/>
  <c r="X54" i="50"/>
  <c r="P25" i="121"/>
  <c r="P54" i="50"/>
  <c r="Y12" i="121"/>
  <c r="P12" i="121"/>
  <c r="S25" i="121"/>
  <c r="AD6" i="178"/>
  <c r="N15" i="178" s="1"/>
  <c r="N6" i="178"/>
  <c r="AO8" i="102"/>
  <c r="AG8" i="102"/>
  <c r="Y8" i="102"/>
  <c r="Q8" i="102"/>
  <c r="AC8" i="102"/>
  <c r="AJ8" i="102"/>
  <c r="S12" i="121"/>
  <c r="AQ8" i="102"/>
  <c r="S8" i="102"/>
  <c r="W25" i="121"/>
  <c r="W54" i="50"/>
  <c r="O12" i="121"/>
  <c r="O25" i="121"/>
  <c r="AS6" i="178"/>
  <c r="AK6" i="178"/>
  <c r="U15" i="178" s="1"/>
  <c r="AC6" i="178"/>
  <c r="M15" i="178" s="1"/>
  <c r="U6" i="178"/>
  <c r="AU8" i="102"/>
  <c r="AN8" i="102"/>
  <c r="AF8" i="102"/>
  <c r="X8" i="102"/>
  <c r="P8" i="102"/>
  <c r="U8" i="102"/>
  <c r="AB12" i="121"/>
  <c r="L26" i="121" s="1"/>
  <c r="AR8" i="102"/>
  <c r="AB8" i="102"/>
  <c r="T8" i="102"/>
  <c r="AK12" i="121"/>
  <c r="U26" i="121" s="1"/>
  <c r="AA8" i="102"/>
  <c r="Z8" i="102"/>
  <c r="V25" i="121"/>
  <c r="V54" i="50"/>
  <c r="W12" i="121"/>
  <c r="N25" i="121"/>
  <c r="AR6" i="178"/>
  <c r="AJ6" i="178"/>
  <c r="T15" i="178" s="1"/>
  <c r="AB6" i="178"/>
  <c r="L15" i="178" s="1"/>
  <c r="T6" i="178"/>
  <c r="AM8" i="102"/>
  <c r="AE8" i="102"/>
  <c r="W8" i="102"/>
  <c r="O8" i="102"/>
  <c r="S14" i="184"/>
  <c r="P58" i="50"/>
  <c r="W57" i="50"/>
  <c r="V57" i="50"/>
  <c r="T57" i="50"/>
  <c r="AA56" i="50"/>
  <c r="O56" i="50"/>
  <c r="P56" i="50"/>
  <c r="Z56" i="50"/>
  <c r="N56" i="50"/>
  <c r="V56" i="50"/>
  <c r="U56" i="50"/>
  <c r="Q56" i="50"/>
  <c r="L13" i="178"/>
  <c r="S25" i="213"/>
  <c r="AN9" i="212"/>
  <c r="AL9" i="212"/>
  <c r="AG9" i="212"/>
  <c r="U9" i="212"/>
  <c r="Z9" i="212"/>
  <c r="AO9" i="212"/>
  <c r="AC9" i="212"/>
  <c r="Q9" i="212"/>
  <c r="AR9" i="212"/>
  <c r="S9" i="212"/>
  <c r="AK9" i="212"/>
  <c r="Y9" i="212"/>
  <c r="AQ9" i="212"/>
  <c r="AP9" i="212"/>
  <c r="AD9" i="212"/>
  <c r="R9" i="212"/>
  <c r="AO12" i="190"/>
  <c r="AT12" i="190"/>
  <c r="AH12" i="190"/>
  <c r="AH16" i="138"/>
  <c r="AI16" i="138"/>
  <c r="AG16" i="138"/>
  <c r="AK16" i="138"/>
  <c r="AM16" i="138"/>
  <c r="X25" i="121"/>
  <c r="AI12" i="121"/>
  <c r="S26" i="121" s="1"/>
  <c r="U25" i="121"/>
  <c r="AG12" i="121"/>
  <c r="Q26" i="121" s="1"/>
  <c r="R25" i="121"/>
  <c r="AE12" i="121"/>
  <c r="O26" i="121" s="1"/>
  <c r="Q25" i="121"/>
  <c r="AL12" i="121"/>
  <c r="V26" i="121" s="1"/>
  <c r="Z12" i="121"/>
  <c r="X12" i="121"/>
  <c r="AH12" i="121"/>
  <c r="R26" i="121" s="1"/>
  <c r="AR12" i="121"/>
  <c r="AQ12" i="121"/>
  <c r="AA26" i="121" s="1"/>
  <c r="AP12" i="121"/>
  <c r="Z26" i="121" s="1"/>
  <c r="AD12" i="121"/>
  <c r="N26" i="121" s="1"/>
  <c r="R12" i="121"/>
  <c r="AJ12" i="121"/>
  <c r="T26" i="121" s="1"/>
  <c r="V12" i="121"/>
  <c r="AF12" i="121"/>
  <c r="P26" i="121" s="1"/>
  <c r="U12" i="121"/>
  <c r="T12" i="121"/>
  <c r="AT12" i="120" l="1"/>
  <c r="AU13" i="120" s="1"/>
  <c r="AR12" i="120"/>
  <c r="AS13" i="120" s="1"/>
  <c r="AT13" i="120"/>
  <c r="N57" i="50"/>
  <c r="P57" i="50"/>
  <c r="AP12" i="120"/>
  <c r="AQ12" i="120"/>
  <c r="AO12" i="120"/>
  <c r="AM12" i="120"/>
  <c r="AN12" i="120"/>
  <c r="W55" i="50"/>
  <c r="R55" i="50"/>
  <c r="Y55" i="50"/>
  <c r="S55" i="50"/>
  <c r="Q55" i="50"/>
  <c r="X55" i="50"/>
  <c r="U55" i="50"/>
  <c r="N13" i="178"/>
  <c r="T14" i="184"/>
  <c r="T25" i="213"/>
  <c r="N12" i="129"/>
  <c r="N18" i="50" s="1"/>
  <c r="G18" i="71" s="1"/>
  <c r="O12" i="129"/>
  <c r="O18" i="50" s="1"/>
  <c r="H18" i="71" s="1"/>
  <c r="P12" i="129"/>
  <c r="P18" i="50" s="1"/>
  <c r="Q12" i="129"/>
  <c r="Q18" i="50" s="1"/>
  <c r="J18" i="71" s="1"/>
  <c r="R12" i="129"/>
  <c r="R18" i="50" s="1"/>
  <c r="S12" i="129"/>
  <c r="S18" i="50" s="1"/>
  <c r="T12" i="129"/>
  <c r="T18" i="50" s="1"/>
  <c r="U12" i="129"/>
  <c r="U18" i="50" s="1"/>
  <c r="V12" i="129"/>
  <c r="V18" i="50" s="1"/>
  <c r="W12" i="129"/>
  <c r="W18" i="50" s="1"/>
  <c r="X12" i="129"/>
  <c r="Y12" i="129"/>
  <c r="Y18" i="50" s="1"/>
  <c r="Z12" i="129"/>
  <c r="Z18" i="50" s="1"/>
  <c r="AA12" i="129"/>
  <c r="AA18" i="50" s="1"/>
  <c r="AB12" i="129"/>
  <c r="AB18" i="50" s="1"/>
  <c r="AC12" i="129"/>
  <c r="AC18" i="50" s="1"/>
  <c r="AD12" i="129"/>
  <c r="AD18" i="50" s="1"/>
  <c r="AE12" i="129"/>
  <c r="AE18" i="50" s="1"/>
  <c r="AF12" i="129"/>
  <c r="AG12" i="129"/>
  <c r="AG18" i="50" s="1"/>
  <c r="AH12" i="129"/>
  <c r="AH18" i="50" s="1"/>
  <c r="AI12" i="129"/>
  <c r="AI18" i="50" s="1"/>
  <c r="AJ12" i="129"/>
  <c r="AJ18" i="50" s="1"/>
  <c r="AK12" i="129"/>
  <c r="AK18" i="50" s="1"/>
  <c r="AL12" i="129"/>
  <c r="AL18" i="50" s="1"/>
  <c r="AM12" i="129"/>
  <c r="AM18" i="50" s="1"/>
  <c r="AN12" i="129"/>
  <c r="AN18" i="50" s="1"/>
  <c r="AO12" i="129"/>
  <c r="AP13" i="129" l="1"/>
  <c r="AO18" i="50"/>
  <c r="AG13" i="129"/>
  <c r="AF18" i="50"/>
  <c r="P52" i="50" s="1"/>
  <c r="Y13" i="129"/>
  <c r="X18" i="50"/>
  <c r="AR13" i="120"/>
  <c r="AP13" i="120"/>
  <c r="AQ13" i="120"/>
  <c r="AN13" i="120"/>
  <c r="AO13" i="120"/>
  <c r="O13" i="178"/>
  <c r="X13" i="129"/>
  <c r="AF13" i="129"/>
  <c r="V52" i="50"/>
  <c r="AL5" i="178"/>
  <c r="AL7" i="102"/>
  <c r="M52" i="50"/>
  <c r="AC7" i="102"/>
  <c r="AC5" i="178"/>
  <c r="AR7" i="102"/>
  <c r="AR9" i="102" s="1"/>
  <c r="AR10" i="102" s="1"/>
  <c r="AR5" i="178"/>
  <c r="AR7" i="178" s="1"/>
  <c r="T52" i="50"/>
  <c r="AJ7" i="102"/>
  <c r="AJ5" i="178"/>
  <c r="T7" i="102"/>
  <c r="T5" i="178"/>
  <c r="T7" i="178" s="1"/>
  <c r="AA52" i="50"/>
  <c r="AQ7" i="102"/>
  <c r="AQ9" i="102" s="1"/>
  <c r="AQ10" i="102" s="1"/>
  <c r="AQ5" i="178"/>
  <c r="S52" i="50"/>
  <c r="AI7" i="102"/>
  <c r="AI5" i="178"/>
  <c r="R7" i="102"/>
  <c r="R5" i="178"/>
  <c r="R7" i="178" s="1"/>
  <c r="U13" i="129"/>
  <c r="Y7" i="102"/>
  <c r="Y5" i="178"/>
  <c r="Y7" i="178" s="1"/>
  <c r="Q13" i="129"/>
  <c r="Q5" i="178"/>
  <c r="Q7" i="178" s="1"/>
  <c r="Q7" i="102"/>
  <c r="AT5" i="178"/>
  <c r="AT7" i="178" s="1"/>
  <c r="AT8" i="209" s="1"/>
  <c r="AT7" i="102"/>
  <c r="AT9" i="102" s="1"/>
  <c r="AT10" i="102" s="1"/>
  <c r="V5" i="178"/>
  <c r="V7" i="178" s="1"/>
  <c r="V7" i="102"/>
  <c r="N5" i="178"/>
  <c r="N7" i="178" s="1"/>
  <c r="N7" i="102"/>
  <c r="U52" i="50"/>
  <c r="AK5" i="178"/>
  <c r="AK7" i="102"/>
  <c r="U5" i="178"/>
  <c r="U7" i="178" s="1"/>
  <c r="U7" i="102"/>
  <c r="S7" i="102"/>
  <c r="S5" i="178"/>
  <c r="S7" i="178" s="1"/>
  <c r="Q52" i="50"/>
  <c r="AG5" i="178"/>
  <c r="AG7" i="102"/>
  <c r="AJ13" i="129"/>
  <c r="AU7" i="102"/>
  <c r="AU9" i="102" s="1"/>
  <c r="AU10" i="102" s="1"/>
  <c r="AU5" i="178"/>
  <c r="AU7" i="178" s="1"/>
  <c r="AN13" i="129"/>
  <c r="X52" i="50"/>
  <c r="AN7" i="102"/>
  <c r="AN9" i="102" s="1"/>
  <c r="AN10" i="102" s="1"/>
  <c r="AN5" i="178"/>
  <c r="AF7" i="102"/>
  <c r="AF5" i="178"/>
  <c r="X7" i="102"/>
  <c r="X5" i="178"/>
  <c r="X7" i="178" s="1"/>
  <c r="P7" i="102"/>
  <c r="P5" i="178"/>
  <c r="P7" i="178" s="1"/>
  <c r="N52" i="50"/>
  <c r="AD7" i="102"/>
  <c r="AD5" i="178"/>
  <c r="AS5" i="178"/>
  <c r="AS7" i="178" s="1"/>
  <c r="AS8" i="209" s="1"/>
  <c r="AS7" i="102"/>
  <c r="AS9" i="102" s="1"/>
  <c r="AS10" i="102" s="1"/>
  <c r="AC13" i="129"/>
  <c r="L52" i="50"/>
  <c r="AB7" i="102"/>
  <c r="AB5" i="178"/>
  <c r="AA13" i="129"/>
  <c r="AA7" i="102"/>
  <c r="AA5" i="178"/>
  <c r="AA7" i="178" s="1"/>
  <c r="V13" i="129"/>
  <c r="Z52" i="50"/>
  <c r="AP7" i="102"/>
  <c r="AP9" i="102" s="1"/>
  <c r="AP10" i="102" s="1"/>
  <c r="AP5" i="178"/>
  <c r="R52" i="50"/>
  <c r="AH5" i="178"/>
  <c r="AH7" i="102"/>
  <c r="Z7" i="102"/>
  <c r="Z5" i="178"/>
  <c r="Z7" i="178" s="1"/>
  <c r="AK13" i="129"/>
  <c r="Y52" i="50"/>
  <c r="AO5" i="178"/>
  <c r="AO7" i="102"/>
  <c r="AO9" i="102" s="1"/>
  <c r="AO10" i="102" s="1"/>
  <c r="AH13" i="129"/>
  <c r="W52" i="50"/>
  <c r="AM7" i="102"/>
  <c r="AM9" i="102" s="1"/>
  <c r="AM10" i="102" s="1"/>
  <c r="AM5" i="178"/>
  <c r="O52" i="50"/>
  <c r="AE7" i="102"/>
  <c r="AE5" i="178"/>
  <c r="W5" i="178"/>
  <c r="W7" i="178" s="1"/>
  <c r="W7" i="102"/>
  <c r="O5" i="178"/>
  <c r="O7" i="178" s="1"/>
  <c r="O7" i="102"/>
  <c r="U14" i="184"/>
  <c r="U25" i="213"/>
  <c r="T13" i="129"/>
  <c r="AD13" i="129"/>
  <c r="P13" i="129"/>
  <c r="AM13" i="129"/>
  <c r="O13" i="129"/>
  <c r="AL13" i="129"/>
  <c r="Z13" i="129"/>
  <c r="S13" i="129"/>
  <c r="R13" i="129"/>
  <c r="AB13" i="129"/>
  <c r="AO13" i="129"/>
  <c r="AI13" i="129"/>
  <c r="W13" i="129"/>
  <c r="AE13" i="129"/>
  <c r="AA8" i="229" l="1"/>
  <c r="AA8" i="209"/>
  <c r="AQ11" i="102"/>
  <c r="AP11" i="209"/>
  <c r="AP11" i="229"/>
  <c r="Z26" i="229" s="1"/>
  <c r="AP28" i="50"/>
  <c r="AP30" i="50" s="1"/>
  <c r="S8" i="229"/>
  <c r="S8" i="209"/>
  <c r="N8" i="229"/>
  <c r="N8" i="209"/>
  <c r="Y8" i="229"/>
  <c r="Y8" i="209"/>
  <c r="AR8" i="229"/>
  <c r="AR8" i="209"/>
  <c r="X8" i="229"/>
  <c r="X8" i="209"/>
  <c r="AQ11" i="209"/>
  <c r="AQ11" i="229"/>
  <c r="AA26" i="229" s="1"/>
  <c r="AQ28" i="50"/>
  <c r="AQ30" i="50" s="1"/>
  <c r="AR11" i="102"/>
  <c r="AR11" i="209"/>
  <c r="AR11" i="229"/>
  <c r="AR28" i="50"/>
  <c r="AR30" i="50" s="1"/>
  <c r="AS11" i="102"/>
  <c r="V8" i="229"/>
  <c r="V8" i="209"/>
  <c r="AU11" i="209"/>
  <c r="AU11" i="229"/>
  <c r="AU28" i="50"/>
  <c r="AU30" i="50" s="1"/>
  <c r="AU5" i="10" s="1"/>
  <c r="AU8" i="10" s="1"/>
  <c r="AV9" i="10" s="1"/>
  <c r="U8" i="229"/>
  <c r="U8" i="209"/>
  <c r="AT11" i="209"/>
  <c r="AT11" i="229"/>
  <c r="AT28" i="50"/>
  <c r="AT30" i="50" s="1"/>
  <c r="AU11" i="102"/>
  <c r="R8" i="229"/>
  <c r="R8" i="209"/>
  <c r="T8" i="229"/>
  <c r="T8" i="209"/>
  <c r="AS11" i="209"/>
  <c r="AS11" i="229"/>
  <c r="AS28" i="50"/>
  <c r="AS30" i="50" s="1"/>
  <c r="AT11" i="102"/>
  <c r="AO30" i="50"/>
  <c r="Z8" i="229"/>
  <c r="Z8" i="209"/>
  <c r="AU8" i="229"/>
  <c r="AU8" i="209"/>
  <c r="AM11" i="209"/>
  <c r="AM11" i="229"/>
  <c r="W26" i="229" s="1"/>
  <c r="AM28" i="50"/>
  <c r="AM30" i="50" s="1"/>
  <c r="AN11" i="102"/>
  <c r="O8" i="229"/>
  <c r="O8" i="209"/>
  <c r="W8" i="229"/>
  <c r="W8" i="209"/>
  <c r="AP11" i="102"/>
  <c r="AO11" i="209"/>
  <c r="AO11" i="229"/>
  <c r="Y26" i="229" s="1"/>
  <c r="AO28" i="50"/>
  <c r="Q8" i="229"/>
  <c r="Q8" i="209"/>
  <c r="P8" i="229"/>
  <c r="P8" i="209"/>
  <c r="AN11" i="209"/>
  <c r="AN11" i="229"/>
  <c r="X26" i="229" s="1"/>
  <c r="AN28" i="50"/>
  <c r="AN30" i="50" s="1"/>
  <c r="AO11" i="102"/>
  <c r="AT8" i="229"/>
  <c r="AU8" i="178"/>
  <c r="AS8" i="229"/>
  <c r="AT8" i="178"/>
  <c r="P13" i="178"/>
  <c r="R14" i="178"/>
  <c r="AH7" i="178"/>
  <c r="O8" i="178"/>
  <c r="T14" i="178"/>
  <c r="AJ7" i="178"/>
  <c r="X14" i="178"/>
  <c r="AN7" i="178"/>
  <c r="Q14" i="178"/>
  <c r="AG7" i="178"/>
  <c r="AS8" i="178"/>
  <c r="V14" i="178"/>
  <c r="AL7" i="178"/>
  <c r="X8" i="178"/>
  <c r="Q8" i="178"/>
  <c r="S8" i="178"/>
  <c r="P8" i="178"/>
  <c r="Z14" i="178"/>
  <c r="AP7" i="178"/>
  <c r="R8" i="178"/>
  <c r="AD7" i="178"/>
  <c r="N14" i="178"/>
  <c r="Y8" i="178"/>
  <c r="W8" i="178"/>
  <c r="AC7" i="178"/>
  <c r="M14" i="178"/>
  <c r="AO7" i="178"/>
  <c r="Y14" i="178"/>
  <c r="P14" i="178"/>
  <c r="AF7" i="178"/>
  <c r="AE7" i="178"/>
  <c r="O14" i="178"/>
  <c r="AQ7" i="178"/>
  <c r="AA14" i="178"/>
  <c r="V8" i="178"/>
  <c r="AA8" i="178"/>
  <c r="W14" i="178"/>
  <c r="AM7" i="178"/>
  <c r="L14" i="178"/>
  <c r="AB7" i="178"/>
  <c r="AB8" i="209" s="1"/>
  <c r="T8" i="178"/>
  <c r="U14" i="178"/>
  <c r="AK7" i="178"/>
  <c r="Z8" i="178"/>
  <c r="S14" i="178"/>
  <c r="AI7" i="178"/>
  <c r="U8" i="178"/>
  <c r="AH4" i="184"/>
  <c r="AI4" i="184" s="1"/>
  <c r="AJ4" i="184" s="1"/>
  <c r="AK4" i="184" s="1"/>
  <c r="AL4" i="184" s="1"/>
  <c r="AM4" i="184" s="1"/>
  <c r="AN4" i="184" s="1"/>
  <c r="AO4" i="184" s="1"/>
  <c r="AP4" i="184" s="1"/>
  <c r="AQ4" i="184" s="1"/>
  <c r="AR4" i="184" s="1"/>
  <c r="AS4" i="184" s="1"/>
  <c r="AT4" i="184" s="1"/>
  <c r="AU4" i="184" s="1"/>
  <c r="V14" i="184"/>
  <c r="V25" i="213"/>
  <c r="AQ5" i="177"/>
  <c r="AT5" i="177"/>
  <c r="AT7" i="177" s="1"/>
  <c r="AO6" i="177"/>
  <c r="L42" i="201"/>
  <c r="M42" i="201"/>
  <c r="N42" i="201"/>
  <c r="O42" i="201"/>
  <c r="P42" i="201"/>
  <c r="Q42" i="201"/>
  <c r="R42" i="201"/>
  <c r="S42" i="201"/>
  <c r="T42" i="201"/>
  <c r="U42" i="201"/>
  <c r="V42" i="201"/>
  <c r="L43" i="201"/>
  <c r="M43" i="201"/>
  <c r="N43" i="201"/>
  <c r="O43" i="201"/>
  <c r="P43" i="201"/>
  <c r="Q43" i="201"/>
  <c r="R43" i="201"/>
  <c r="S43" i="201"/>
  <c r="T43" i="201"/>
  <c r="U43" i="201"/>
  <c r="V43" i="201"/>
  <c r="L44" i="201"/>
  <c r="M44" i="201"/>
  <c r="N44" i="201"/>
  <c r="O44" i="201"/>
  <c r="P44" i="201"/>
  <c r="Q44" i="201"/>
  <c r="R44" i="201"/>
  <c r="S44" i="201"/>
  <c r="T44" i="201"/>
  <c r="U44" i="201"/>
  <c r="V44" i="201"/>
  <c r="L45" i="201"/>
  <c r="M45" i="201"/>
  <c r="N45" i="201"/>
  <c r="O45" i="201"/>
  <c r="P45" i="201"/>
  <c r="Q45" i="201"/>
  <c r="R45" i="201"/>
  <c r="S45" i="201"/>
  <c r="T45" i="201"/>
  <c r="U45" i="201"/>
  <c r="V45" i="201"/>
  <c r="L46" i="201"/>
  <c r="M46" i="201"/>
  <c r="N46" i="201"/>
  <c r="O46" i="201"/>
  <c r="P46" i="201"/>
  <c r="Q46" i="201"/>
  <c r="R46" i="201"/>
  <c r="S46" i="201"/>
  <c r="T46" i="201"/>
  <c r="U46" i="201"/>
  <c r="V46" i="201"/>
  <c r="L47" i="201"/>
  <c r="M47" i="201"/>
  <c r="N47" i="201"/>
  <c r="O47" i="201"/>
  <c r="P47" i="201"/>
  <c r="Q47" i="201"/>
  <c r="R47" i="201"/>
  <c r="S47" i="201"/>
  <c r="T47" i="201"/>
  <c r="U47" i="201"/>
  <c r="V47" i="201"/>
  <c r="L48" i="201"/>
  <c r="M48" i="201"/>
  <c r="N48" i="201"/>
  <c r="O48" i="201"/>
  <c r="P48" i="201"/>
  <c r="Q48" i="201"/>
  <c r="R48" i="201"/>
  <c r="S48" i="201"/>
  <c r="T48" i="201"/>
  <c r="U48" i="201"/>
  <c r="V48" i="201"/>
  <c r="L49" i="201"/>
  <c r="M49" i="201"/>
  <c r="N49" i="201"/>
  <c r="O49" i="201"/>
  <c r="P49" i="201"/>
  <c r="Q49" i="201"/>
  <c r="R49" i="201"/>
  <c r="S49" i="201"/>
  <c r="T49" i="201"/>
  <c r="U49" i="201"/>
  <c r="V49" i="201"/>
  <c r="L50" i="201"/>
  <c r="M50" i="201"/>
  <c r="N50" i="201"/>
  <c r="O50" i="201"/>
  <c r="P50" i="201"/>
  <c r="Q50" i="201"/>
  <c r="R50" i="201"/>
  <c r="S50" i="201"/>
  <c r="T50" i="201"/>
  <c r="U50" i="201"/>
  <c r="V50" i="201"/>
  <c r="L51" i="201"/>
  <c r="M51" i="201"/>
  <c r="N51" i="201"/>
  <c r="O51" i="201"/>
  <c r="P51" i="201"/>
  <c r="Q51" i="201"/>
  <c r="R51" i="201"/>
  <c r="S51" i="201"/>
  <c r="T51" i="201"/>
  <c r="U51" i="201"/>
  <c r="V51" i="201"/>
  <c r="L52" i="201"/>
  <c r="M52" i="201"/>
  <c r="N52" i="201"/>
  <c r="O52" i="201"/>
  <c r="P52" i="201"/>
  <c r="Q52" i="201"/>
  <c r="R52" i="201"/>
  <c r="S52" i="201"/>
  <c r="T52" i="201"/>
  <c r="U52" i="201"/>
  <c r="V52" i="201"/>
  <c r="L53" i="201"/>
  <c r="M53" i="201"/>
  <c r="N53" i="201"/>
  <c r="O53" i="201"/>
  <c r="P53" i="201"/>
  <c r="Q53" i="201"/>
  <c r="R53" i="201"/>
  <c r="S53" i="201"/>
  <c r="T53" i="201"/>
  <c r="U53" i="201"/>
  <c r="V53" i="201"/>
  <c r="L54" i="201"/>
  <c r="M54" i="201"/>
  <c r="N54" i="201"/>
  <c r="O54" i="201"/>
  <c r="P54" i="201"/>
  <c r="Q54" i="201"/>
  <c r="R54" i="201"/>
  <c r="S54" i="201"/>
  <c r="T54" i="201"/>
  <c r="U54" i="201"/>
  <c r="V54" i="201"/>
  <c r="L55" i="201"/>
  <c r="M55" i="201"/>
  <c r="N55" i="201"/>
  <c r="O55" i="201"/>
  <c r="P55" i="201"/>
  <c r="Q55" i="201"/>
  <c r="R55" i="201"/>
  <c r="S55" i="201"/>
  <c r="T55" i="201"/>
  <c r="U55" i="201"/>
  <c r="V55" i="201"/>
  <c r="L56" i="201"/>
  <c r="M56" i="201"/>
  <c r="N56" i="201"/>
  <c r="O56" i="201"/>
  <c r="P56" i="201"/>
  <c r="Q56" i="201"/>
  <c r="R56" i="201"/>
  <c r="S56" i="201"/>
  <c r="T56" i="201"/>
  <c r="U56" i="201"/>
  <c r="V56" i="201"/>
  <c r="L57" i="201"/>
  <c r="M57" i="201"/>
  <c r="N57" i="201"/>
  <c r="O57" i="201"/>
  <c r="P57" i="201"/>
  <c r="Q57" i="201"/>
  <c r="R57" i="201"/>
  <c r="S57" i="201"/>
  <c r="T57" i="201"/>
  <c r="U57" i="201"/>
  <c r="V57" i="201"/>
  <c r="L58" i="201"/>
  <c r="M58" i="201"/>
  <c r="N58" i="201"/>
  <c r="O58" i="201"/>
  <c r="P58" i="201"/>
  <c r="Q58" i="201"/>
  <c r="R58" i="201"/>
  <c r="S58" i="201"/>
  <c r="T58" i="201"/>
  <c r="U58" i="201"/>
  <c r="V58" i="201"/>
  <c r="L59" i="201"/>
  <c r="M59" i="201"/>
  <c r="N59" i="201"/>
  <c r="O59" i="201"/>
  <c r="P59" i="201"/>
  <c r="Q59" i="201"/>
  <c r="R59" i="201"/>
  <c r="S59" i="201"/>
  <c r="T59" i="201"/>
  <c r="U59" i="201"/>
  <c r="V59" i="201"/>
  <c r="L60" i="201"/>
  <c r="M60" i="201"/>
  <c r="N60" i="201"/>
  <c r="O60" i="201"/>
  <c r="P60" i="201"/>
  <c r="Q60" i="201"/>
  <c r="R60" i="201"/>
  <c r="S60" i="201"/>
  <c r="T60" i="201"/>
  <c r="U60" i="201"/>
  <c r="V60" i="201"/>
  <c r="L61" i="201"/>
  <c r="M61" i="201"/>
  <c r="N61" i="201"/>
  <c r="O61" i="201"/>
  <c r="P61" i="201"/>
  <c r="Q61" i="201"/>
  <c r="R61" i="201"/>
  <c r="S61" i="201"/>
  <c r="T61" i="201"/>
  <c r="U61" i="201"/>
  <c r="V61" i="201"/>
  <c r="L62" i="201"/>
  <c r="M62" i="201"/>
  <c r="N62" i="201"/>
  <c r="O62" i="201"/>
  <c r="P62" i="201"/>
  <c r="Q62" i="201"/>
  <c r="R62" i="201"/>
  <c r="S62" i="201"/>
  <c r="T62" i="201"/>
  <c r="U62" i="201"/>
  <c r="V62" i="201"/>
  <c r="L63" i="201"/>
  <c r="M63" i="201"/>
  <c r="N63" i="201"/>
  <c r="O63" i="201"/>
  <c r="P63" i="201"/>
  <c r="Q63" i="201"/>
  <c r="R63" i="201"/>
  <c r="S63" i="201"/>
  <c r="T63" i="201"/>
  <c r="U63" i="201"/>
  <c r="V63" i="201"/>
  <c r="L64" i="201"/>
  <c r="M64" i="201"/>
  <c r="N64" i="201"/>
  <c r="O64" i="201"/>
  <c r="P64" i="201"/>
  <c r="Q64" i="201"/>
  <c r="R64" i="201"/>
  <c r="S64" i="201"/>
  <c r="T64" i="201"/>
  <c r="U64" i="201"/>
  <c r="V64" i="201"/>
  <c r="L65" i="201"/>
  <c r="M65" i="201"/>
  <c r="N65" i="201"/>
  <c r="O65" i="201"/>
  <c r="P65" i="201"/>
  <c r="Q65" i="201"/>
  <c r="R65" i="201"/>
  <c r="S65" i="201"/>
  <c r="T65" i="201"/>
  <c r="U65" i="201"/>
  <c r="V65" i="201"/>
  <c r="L66" i="201"/>
  <c r="M66" i="201"/>
  <c r="N66" i="201"/>
  <c r="O66" i="201"/>
  <c r="P66" i="201"/>
  <c r="Q66" i="201"/>
  <c r="R66" i="201"/>
  <c r="S66" i="201"/>
  <c r="T66" i="201"/>
  <c r="U66" i="201"/>
  <c r="V66" i="201"/>
  <c r="L67" i="201"/>
  <c r="M67" i="201"/>
  <c r="N67" i="201"/>
  <c r="O67" i="201"/>
  <c r="P67" i="201"/>
  <c r="Q67" i="201"/>
  <c r="R67" i="201"/>
  <c r="S67" i="201"/>
  <c r="T67" i="201"/>
  <c r="U67" i="201"/>
  <c r="V67" i="201"/>
  <c r="B42" i="201"/>
  <c r="C42" i="201"/>
  <c r="D42" i="201"/>
  <c r="B43" i="201"/>
  <c r="C43" i="201"/>
  <c r="D43" i="201"/>
  <c r="B44" i="201"/>
  <c r="C44" i="201"/>
  <c r="D44" i="201"/>
  <c r="B45" i="201"/>
  <c r="C45" i="201"/>
  <c r="D45" i="201"/>
  <c r="B46" i="201"/>
  <c r="C46" i="201"/>
  <c r="D46" i="201"/>
  <c r="B47" i="201"/>
  <c r="C47" i="201"/>
  <c r="D47" i="201"/>
  <c r="B48" i="201"/>
  <c r="C48" i="201"/>
  <c r="D48" i="201"/>
  <c r="B49" i="201"/>
  <c r="C49" i="201"/>
  <c r="D49" i="201"/>
  <c r="B50" i="201"/>
  <c r="C50" i="201"/>
  <c r="D50" i="201"/>
  <c r="B51" i="201"/>
  <c r="C51" i="201"/>
  <c r="D51" i="201"/>
  <c r="B52" i="201"/>
  <c r="C52" i="201"/>
  <c r="D52" i="201"/>
  <c r="B53" i="201"/>
  <c r="C53" i="201"/>
  <c r="D53" i="201"/>
  <c r="B54" i="201"/>
  <c r="C54" i="201"/>
  <c r="D54" i="201"/>
  <c r="B55" i="201"/>
  <c r="C55" i="201"/>
  <c r="D55" i="201"/>
  <c r="B56" i="201"/>
  <c r="C56" i="201"/>
  <c r="D56" i="201"/>
  <c r="B57" i="201"/>
  <c r="C57" i="201"/>
  <c r="D57" i="201"/>
  <c r="B58" i="201"/>
  <c r="C58" i="201"/>
  <c r="D58" i="201"/>
  <c r="B59" i="201"/>
  <c r="C59" i="201"/>
  <c r="D59" i="201"/>
  <c r="B60" i="201"/>
  <c r="C60" i="201"/>
  <c r="D60" i="201"/>
  <c r="B61" i="201"/>
  <c r="C61" i="201"/>
  <c r="D61" i="201"/>
  <c r="B62" i="201"/>
  <c r="C62" i="201"/>
  <c r="D62" i="201"/>
  <c r="B63" i="201"/>
  <c r="C63" i="201"/>
  <c r="D63" i="201"/>
  <c r="B64" i="201"/>
  <c r="C64" i="201"/>
  <c r="D64" i="201"/>
  <c r="B65" i="201"/>
  <c r="C65" i="201"/>
  <c r="D65" i="201"/>
  <c r="B66" i="201"/>
  <c r="C66" i="201"/>
  <c r="D66" i="201"/>
  <c r="B67" i="201"/>
  <c r="C67" i="201"/>
  <c r="D67" i="201"/>
  <c r="A43" i="201"/>
  <c r="A44" i="201"/>
  <c r="A45" i="201"/>
  <c r="A46" i="201"/>
  <c r="A47" i="201"/>
  <c r="A48" i="201"/>
  <c r="A49" i="201"/>
  <c r="A50" i="201"/>
  <c r="A51" i="201"/>
  <c r="A52" i="201"/>
  <c r="A53" i="201"/>
  <c r="A54" i="201"/>
  <c r="A55" i="201"/>
  <c r="A56" i="201"/>
  <c r="A57" i="201"/>
  <c r="A58" i="201"/>
  <c r="A59" i="201"/>
  <c r="A60" i="201"/>
  <c r="A61" i="201"/>
  <c r="A62" i="201"/>
  <c r="A63" i="201"/>
  <c r="A64" i="201"/>
  <c r="A65" i="201"/>
  <c r="A66" i="201"/>
  <c r="A67" i="201"/>
  <c r="S6" i="177"/>
  <c r="T6" i="177"/>
  <c r="U6" i="177"/>
  <c r="V6" i="177"/>
  <c r="W6" i="177"/>
  <c r="M68" i="201"/>
  <c r="N68" i="201"/>
  <c r="P68" i="201"/>
  <c r="T68" i="201"/>
  <c r="AF6" i="177"/>
  <c r="T15" i="177" s="1"/>
  <c r="AG6" i="177"/>
  <c r="U15" i="177" s="1"/>
  <c r="AH6" i="177"/>
  <c r="V15" i="177" s="1"/>
  <c r="AI6" i="177"/>
  <c r="W15" i="177" s="1"/>
  <c r="AJ6" i="177"/>
  <c r="AK6" i="177"/>
  <c r="AM6" i="177"/>
  <c r="AN6" i="177"/>
  <c r="AT6" i="177"/>
  <c r="AU6" i="177"/>
  <c r="O5" i="177"/>
  <c r="S5" i="177"/>
  <c r="AA5" i="177"/>
  <c r="O14" i="177" s="1"/>
  <c r="L37" i="50"/>
  <c r="M37" i="50"/>
  <c r="N37" i="50"/>
  <c r="AE5" i="177"/>
  <c r="S14" i="177" s="1"/>
  <c r="AF5" i="177"/>
  <c r="T14" i="177" s="1"/>
  <c r="AG5" i="177"/>
  <c r="U14" i="177" s="1"/>
  <c r="R37" i="50"/>
  <c r="S37" i="50"/>
  <c r="T37" i="50"/>
  <c r="V37" i="50"/>
  <c r="AM5" i="177"/>
  <c r="X37" i="50"/>
  <c r="Y37" i="50"/>
  <c r="Z37" i="50"/>
  <c r="AA37" i="50"/>
  <c r="D5" i="53"/>
  <c r="AV27" i="53"/>
  <c r="C5" i="50"/>
  <c r="AO8" i="229" l="1"/>
  <c r="Y23" i="229" s="1"/>
  <c r="AO8" i="209"/>
  <c r="AH8" i="229"/>
  <c r="R23" i="229" s="1"/>
  <c r="AH8" i="209"/>
  <c r="AN8" i="229"/>
  <c r="X23" i="229" s="1"/>
  <c r="AN8" i="209"/>
  <c r="AR5" i="10"/>
  <c r="AR8" i="10" s="1"/>
  <c r="AS31" i="50"/>
  <c r="AE8" i="229"/>
  <c r="O23" i="229" s="1"/>
  <c r="AE8" i="209"/>
  <c r="AI8" i="229"/>
  <c r="S23" i="229" s="1"/>
  <c r="AI8" i="209"/>
  <c r="AP5" i="10"/>
  <c r="AP8" i="10" s="1"/>
  <c r="AQ31" i="50"/>
  <c r="AM8" i="229"/>
  <c r="W23" i="229" s="1"/>
  <c r="AM8" i="209"/>
  <c r="AF8" i="229"/>
  <c r="P23" i="229" s="1"/>
  <c r="AF8" i="209"/>
  <c r="AO5" i="10"/>
  <c r="AP31" i="50"/>
  <c r="AK8" i="229"/>
  <c r="U23" i="229" s="1"/>
  <c r="AK8" i="209"/>
  <c r="AN31" i="50"/>
  <c r="AM5" i="10"/>
  <c r="AQ5" i="10"/>
  <c r="AQ8" i="10" s="1"/>
  <c r="AR31" i="50"/>
  <c r="AD8" i="229"/>
  <c r="N23" i="229" s="1"/>
  <c r="AD8" i="209"/>
  <c r="AL8" i="229"/>
  <c r="V23" i="229" s="1"/>
  <c r="AL8" i="209"/>
  <c r="AN5" i="10"/>
  <c r="AO31" i="50"/>
  <c r="AG8" i="229"/>
  <c r="Q23" i="229" s="1"/>
  <c r="AG8" i="209"/>
  <c r="AS5" i="10"/>
  <c r="AS8" i="10" s="1"/>
  <c r="AT31" i="50"/>
  <c r="AU31" i="50"/>
  <c r="AT5" i="10"/>
  <c r="AT8" i="10" s="1"/>
  <c r="AU9" i="10" s="1"/>
  <c r="AJ8" i="229"/>
  <c r="T23" i="229" s="1"/>
  <c r="AJ8" i="209"/>
  <c r="AP8" i="229"/>
  <c r="Z23" i="229" s="1"/>
  <c r="AP8" i="209"/>
  <c r="AQ8" i="229"/>
  <c r="AA23" i="229" s="1"/>
  <c r="AQ8" i="209"/>
  <c r="AC8" i="229"/>
  <c r="M23" i="229" s="1"/>
  <c r="AC8" i="209"/>
  <c r="AT5" i="209"/>
  <c r="AT21" i="209" s="1"/>
  <c r="AT5" i="229"/>
  <c r="AT13" i="229" s="1"/>
  <c r="AB8" i="178"/>
  <c r="L17" i="178" s="1"/>
  <c r="AB8" i="229"/>
  <c r="L23" i="229" s="1"/>
  <c r="Q13" i="178"/>
  <c r="AA16" i="178"/>
  <c r="AR8" i="178"/>
  <c r="Y16" i="178"/>
  <c r="AP8" i="178"/>
  <c r="Z17" i="178" s="1"/>
  <c r="O16" i="178"/>
  <c r="AF8" i="178"/>
  <c r="P17" i="178" s="1"/>
  <c r="Z16" i="178"/>
  <c r="AQ8" i="178"/>
  <c r="AA17" i="178" s="1"/>
  <c r="S16" i="178"/>
  <c r="AJ8" i="178"/>
  <c r="T17" i="178" s="1"/>
  <c r="L16" i="178"/>
  <c r="AC8" i="178"/>
  <c r="M17" i="178" s="1"/>
  <c r="V16" i="178"/>
  <c r="AM8" i="178"/>
  <c r="W17" i="178" s="1"/>
  <c r="U16" i="178"/>
  <c r="AL8" i="178"/>
  <c r="V17" i="178" s="1"/>
  <c r="T16" i="178"/>
  <c r="AK8" i="178"/>
  <c r="U17" i="178" s="1"/>
  <c r="Q16" i="178"/>
  <c r="AH8" i="178"/>
  <c r="R17" i="178" s="1"/>
  <c r="X16" i="178"/>
  <c r="AO8" i="178"/>
  <c r="Y17" i="178" s="1"/>
  <c r="P16" i="178"/>
  <c r="AG8" i="178"/>
  <c r="Q17" i="178" s="1"/>
  <c r="R16" i="178"/>
  <c r="AI8" i="178"/>
  <c r="S17" i="178" s="1"/>
  <c r="M16" i="178"/>
  <c r="AD8" i="178"/>
  <c r="N17" i="178" s="1"/>
  <c r="N16" i="178"/>
  <c r="AE8" i="178"/>
  <c r="O17" i="178" s="1"/>
  <c r="W16" i="178"/>
  <c r="AN8" i="178"/>
  <c r="X17" i="178" s="1"/>
  <c r="AS5" i="102"/>
  <c r="AR5" i="102"/>
  <c r="W38" i="50"/>
  <c r="AM5" i="102"/>
  <c r="AS6" i="177"/>
  <c r="AA38" i="50"/>
  <c r="AQ5" i="102"/>
  <c r="AR6" i="177"/>
  <c r="Y38" i="50"/>
  <c r="AO5" i="102"/>
  <c r="AQ6" i="177"/>
  <c r="AQ7" i="177" s="1"/>
  <c r="AT5" i="102"/>
  <c r="Z38" i="50"/>
  <c r="AP5" i="102"/>
  <c r="AU5" i="102"/>
  <c r="X38" i="50"/>
  <c r="AN5" i="102"/>
  <c r="AP6" i="177"/>
  <c r="AO5" i="177"/>
  <c r="AO7" i="177" s="1"/>
  <c r="AP5" i="177"/>
  <c r="AU5" i="177"/>
  <c r="AU7" i="177" s="1"/>
  <c r="AU8" i="177" s="1"/>
  <c r="AN5" i="177"/>
  <c r="AN7" i="177" s="1"/>
  <c r="W37" i="50"/>
  <c r="AS5" i="177"/>
  <c r="AS7" i="177" s="1"/>
  <c r="AR5" i="177"/>
  <c r="AR7" i="177" s="1"/>
  <c r="S69" i="201"/>
  <c r="AE6" i="177"/>
  <c r="S15" i="177" s="1"/>
  <c r="V68" i="201"/>
  <c r="L68" i="201"/>
  <c r="N38" i="50"/>
  <c r="AD5" i="102"/>
  <c r="AD9" i="102" s="1"/>
  <c r="AD10" i="102" s="1"/>
  <c r="X6" i="177"/>
  <c r="L15" i="177" s="1"/>
  <c r="U38" i="50"/>
  <c r="AK5" i="102"/>
  <c r="AK9" i="102" s="1"/>
  <c r="AK10" i="102" s="1"/>
  <c r="R5" i="102"/>
  <c r="R9" i="102" s="1"/>
  <c r="R10" i="102" s="1"/>
  <c r="M38" i="50"/>
  <c r="AC5" i="102"/>
  <c r="AC9" i="102" s="1"/>
  <c r="AC10" i="102" s="1"/>
  <c r="Q5" i="102"/>
  <c r="Q9" i="102" s="1"/>
  <c r="Q10" i="102" s="1"/>
  <c r="Z5" i="102"/>
  <c r="Z9" i="102" s="1"/>
  <c r="Z10" i="102" s="1"/>
  <c r="L38" i="50"/>
  <c r="AB5" i="102"/>
  <c r="AB9" i="102" s="1"/>
  <c r="AB10" i="102" s="1"/>
  <c r="P5" i="102"/>
  <c r="P9" i="102" s="1"/>
  <c r="P10" i="102" s="1"/>
  <c r="O5" i="102"/>
  <c r="O9" i="102" s="1"/>
  <c r="O10" i="102" s="1"/>
  <c r="N5" i="102"/>
  <c r="N9" i="102" s="1"/>
  <c r="N10" i="102" s="1"/>
  <c r="X5" i="102"/>
  <c r="X9" i="102" s="1"/>
  <c r="X10" i="102" s="1"/>
  <c r="AD6" i="177"/>
  <c r="R15" i="177" s="1"/>
  <c r="R6" i="177"/>
  <c r="N69" i="201"/>
  <c r="Y5" i="102"/>
  <c r="Y9" i="102" s="1"/>
  <c r="Y10" i="102" s="1"/>
  <c r="W5" i="102"/>
  <c r="W9" i="102" s="1"/>
  <c r="W10" i="102" s="1"/>
  <c r="S68" i="201"/>
  <c r="AC6" i="177"/>
  <c r="Q15" i="177" s="1"/>
  <c r="Q6" i="177"/>
  <c r="V38" i="50"/>
  <c r="AL5" i="102"/>
  <c r="AL9" i="102" s="1"/>
  <c r="AL10" i="102" s="1"/>
  <c r="T38" i="50"/>
  <c r="AJ5" i="102"/>
  <c r="AJ9" i="102" s="1"/>
  <c r="AJ10" i="102" s="1"/>
  <c r="V5" i="102"/>
  <c r="V9" i="102" s="1"/>
  <c r="V10" i="102" s="1"/>
  <c r="R68" i="201"/>
  <c r="AB6" i="177"/>
  <c r="P15" i="177" s="1"/>
  <c r="P6" i="177"/>
  <c r="R38" i="50"/>
  <c r="AH5" i="102"/>
  <c r="AH9" i="102" s="1"/>
  <c r="AH10" i="102" s="1"/>
  <c r="Q38" i="50"/>
  <c r="AG5" i="102"/>
  <c r="AG9" i="102" s="1"/>
  <c r="AG10" i="102" s="1"/>
  <c r="U5" i="102"/>
  <c r="U9" i="102" s="1"/>
  <c r="U10" i="102" s="1"/>
  <c r="Q68" i="201"/>
  <c r="AA6" i="177"/>
  <c r="O15" i="177" s="1"/>
  <c r="O6" i="177"/>
  <c r="O7" i="177" s="1"/>
  <c r="T5" i="102"/>
  <c r="T9" i="102" s="1"/>
  <c r="T10" i="102" s="1"/>
  <c r="Z6" i="177"/>
  <c r="N15" i="177" s="1"/>
  <c r="N6" i="177"/>
  <c r="AA5" i="102"/>
  <c r="AA9" i="102" s="1"/>
  <c r="AA10" i="102" s="1"/>
  <c r="S38" i="50"/>
  <c r="AI5" i="102"/>
  <c r="AI9" i="102" s="1"/>
  <c r="AI10" i="102" s="1"/>
  <c r="O38" i="50"/>
  <c r="AE5" i="102"/>
  <c r="AE9" i="102" s="1"/>
  <c r="AE10" i="102" s="1"/>
  <c r="S5" i="102"/>
  <c r="S9" i="102" s="1"/>
  <c r="S10" i="102" s="1"/>
  <c r="O68" i="201"/>
  <c r="AL6" i="177"/>
  <c r="Y6" i="177"/>
  <c r="M15" i="177" s="1"/>
  <c r="AH5" i="177"/>
  <c r="V14" i="177" s="1"/>
  <c r="U5" i="177"/>
  <c r="U7" i="177" s="1"/>
  <c r="T5" i="177"/>
  <c r="T7" i="177" s="1"/>
  <c r="V5" i="177"/>
  <c r="V7" i="177" s="1"/>
  <c r="AD5" i="177"/>
  <c r="R14" i="177" s="1"/>
  <c r="R5" i="177"/>
  <c r="AC5" i="177"/>
  <c r="Q14" i="177" s="1"/>
  <c r="Q5" i="177"/>
  <c r="Q7" i="177" s="1"/>
  <c r="U37" i="50"/>
  <c r="Q37" i="50"/>
  <c r="AB5" i="177"/>
  <c r="P14" i="177" s="1"/>
  <c r="P5" i="177"/>
  <c r="P37" i="50"/>
  <c r="O37" i="50"/>
  <c r="AL5" i="177"/>
  <c r="Z5" i="177"/>
  <c r="N14" i="177" s="1"/>
  <c r="N5" i="177"/>
  <c r="AK5" i="177"/>
  <c r="AK7" i="177" s="1"/>
  <c r="Y5" i="177"/>
  <c r="M14" i="177" s="1"/>
  <c r="AJ5" i="177"/>
  <c r="AJ7" i="177" s="1"/>
  <c r="X5" i="177"/>
  <c r="L14" i="177" s="1"/>
  <c r="AI5" i="177"/>
  <c r="W14" i="177" s="1"/>
  <c r="W5" i="177"/>
  <c r="W7" i="177" s="1"/>
  <c r="U68" i="201"/>
  <c r="P38" i="50"/>
  <c r="AF5" i="102"/>
  <c r="AF9" i="102" s="1"/>
  <c r="AF10" i="102" s="1"/>
  <c r="AG7" i="177"/>
  <c r="AM7" i="177"/>
  <c r="AF7" i="177"/>
  <c r="S7" i="177"/>
  <c r="T69" i="201"/>
  <c r="U69" i="201"/>
  <c r="M69" i="201"/>
  <c r="V69" i="201"/>
  <c r="Q69" i="201"/>
  <c r="P69" i="201"/>
  <c r="L69" i="201"/>
  <c r="R69" i="201"/>
  <c r="O69" i="201"/>
  <c r="AS9" i="10" l="1"/>
  <c r="AQ9" i="10"/>
  <c r="AT9" i="10"/>
  <c r="AR9" i="10"/>
  <c r="AF11" i="209"/>
  <c r="AF11" i="229"/>
  <c r="P26" i="229" s="1"/>
  <c r="AF28" i="50"/>
  <c r="AF30" i="50" s="1"/>
  <c r="AG11" i="102"/>
  <c r="AI11" i="209"/>
  <c r="AI11" i="229"/>
  <c r="S26" i="229" s="1"/>
  <c r="AI28" i="50"/>
  <c r="AI30" i="50" s="1"/>
  <c r="AI5" i="10" s="1"/>
  <c r="AJ11" i="102"/>
  <c r="AK11" i="209"/>
  <c r="AK11" i="229"/>
  <c r="U26" i="229" s="1"/>
  <c r="AK28" i="50"/>
  <c r="AK30" i="50" s="1"/>
  <c r="AL11" i="102"/>
  <c r="AH11" i="102"/>
  <c r="AG11" i="209"/>
  <c r="AG11" i="229"/>
  <c r="Q26" i="229" s="1"/>
  <c r="AG28" i="50"/>
  <c r="AG30" i="50" s="1"/>
  <c r="AJ11" i="209"/>
  <c r="AJ11" i="229"/>
  <c r="T26" i="229" s="1"/>
  <c r="AJ28" i="50"/>
  <c r="AJ30" i="50" s="1"/>
  <c r="AK11" i="102"/>
  <c r="AI11" i="102"/>
  <c r="AH11" i="209"/>
  <c r="AH11" i="229"/>
  <c r="R26" i="229" s="1"/>
  <c r="AH28" i="50"/>
  <c r="AH30" i="50" s="1"/>
  <c r="AL11" i="209"/>
  <c r="AL11" i="229"/>
  <c r="V26" i="229" s="1"/>
  <c r="AL28" i="50"/>
  <c r="AL30" i="50" s="1"/>
  <c r="AM11" i="102"/>
  <c r="U11" i="209"/>
  <c r="U11" i="229"/>
  <c r="U28" i="50"/>
  <c r="U30" i="50" s="1"/>
  <c r="V11" i="102"/>
  <c r="AA11" i="209"/>
  <c r="AA11" i="229"/>
  <c r="AA28" i="50"/>
  <c r="AA30" i="50" s="1"/>
  <c r="AB11" i="102"/>
  <c r="Z11" i="102"/>
  <c r="Y11" i="209"/>
  <c r="Y11" i="229"/>
  <c r="Y28" i="50"/>
  <c r="Y30" i="50" s="1"/>
  <c r="AB11" i="209"/>
  <c r="AB11" i="229"/>
  <c r="L26" i="229" s="1"/>
  <c r="AB28" i="50"/>
  <c r="AB30" i="50" s="1"/>
  <c r="AC11" i="102"/>
  <c r="S11" i="102"/>
  <c r="R11" i="209"/>
  <c r="R11" i="229"/>
  <c r="R28" i="50"/>
  <c r="R30" i="50" s="1"/>
  <c r="W11" i="209"/>
  <c r="W11" i="229"/>
  <c r="W28" i="50"/>
  <c r="W30" i="50" s="1"/>
  <c r="X11" i="102"/>
  <c r="AD11" i="209"/>
  <c r="AD11" i="229"/>
  <c r="N26" i="229" s="1"/>
  <c r="AD28" i="50"/>
  <c r="AD30" i="50" s="1"/>
  <c r="AE11" i="102"/>
  <c r="T11" i="102"/>
  <c r="S11" i="209"/>
  <c r="S11" i="229"/>
  <c r="S28" i="50"/>
  <c r="S30" i="50" s="1"/>
  <c r="S5" i="10" s="1"/>
  <c r="T11" i="209"/>
  <c r="T11" i="229"/>
  <c r="T28" i="50"/>
  <c r="T30" i="50" s="1"/>
  <c r="U11" i="102"/>
  <c r="R11" i="102"/>
  <c r="Q11" i="209"/>
  <c r="Q11" i="229"/>
  <c r="Q28" i="50"/>
  <c r="P11" i="209"/>
  <c r="P11" i="229"/>
  <c r="P28" i="50"/>
  <c r="P30" i="50" s="1"/>
  <c r="Q11" i="102"/>
  <c r="AA11" i="102"/>
  <c r="Z11" i="209"/>
  <c r="Z11" i="229"/>
  <c r="Z28" i="50"/>
  <c r="Z30" i="50" s="1"/>
  <c r="AE11" i="209"/>
  <c r="AE11" i="229"/>
  <c r="O26" i="229" s="1"/>
  <c r="AE28" i="50"/>
  <c r="AE30" i="50" s="1"/>
  <c r="AF11" i="102"/>
  <c r="X11" i="209"/>
  <c r="X11" i="229"/>
  <c r="X28" i="50"/>
  <c r="X30" i="50" s="1"/>
  <c r="Y11" i="102"/>
  <c r="AC11" i="209"/>
  <c r="AC11" i="229"/>
  <c r="M26" i="229" s="1"/>
  <c r="AC28" i="50"/>
  <c r="AC30" i="50" s="1"/>
  <c r="AD11" i="102"/>
  <c r="O11" i="209"/>
  <c r="O11" i="229"/>
  <c r="O28" i="50"/>
  <c r="P11" i="102"/>
  <c r="V11" i="209"/>
  <c r="V11" i="229"/>
  <c r="V28" i="50"/>
  <c r="V30" i="50" s="1"/>
  <c r="V5" i="10" s="1"/>
  <c r="W11" i="102"/>
  <c r="N11" i="209"/>
  <c r="N11" i="229"/>
  <c r="N28" i="50"/>
  <c r="O11" i="102"/>
  <c r="AF5" i="209"/>
  <c r="AF5" i="229"/>
  <c r="P20" i="229" s="1"/>
  <c r="AN5" i="209"/>
  <c r="AN5" i="229"/>
  <c r="X20" i="229" s="1"/>
  <c r="AO5" i="209"/>
  <c r="AO5" i="229"/>
  <c r="Y20" i="229" s="1"/>
  <c r="AP7" i="177"/>
  <c r="AQ8" i="177" s="1"/>
  <c r="Q5" i="209"/>
  <c r="Q5" i="229"/>
  <c r="AR5" i="209"/>
  <c r="AR21" i="209" s="1"/>
  <c r="AR5" i="229"/>
  <c r="AR13" i="229" s="1"/>
  <c r="AS8" i="177"/>
  <c r="AM5" i="209"/>
  <c r="AM5" i="229"/>
  <c r="W20" i="229" s="1"/>
  <c r="AJ5" i="209"/>
  <c r="AJ5" i="229"/>
  <c r="T20" i="229" s="1"/>
  <c r="V5" i="209"/>
  <c r="V5" i="229"/>
  <c r="O5" i="209"/>
  <c r="O5" i="229"/>
  <c r="AU5" i="209"/>
  <c r="AU21" i="209" s="1"/>
  <c r="AU22" i="209" s="1"/>
  <c r="AU5" i="229"/>
  <c r="AU13" i="229" s="1"/>
  <c r="AU14" i="229" s="1"/>
  <c r="AG5" i="209"/>
  <c r="AG5" i="229"/>
  <c r="Q20" i="229" s="1"/>
  <c r="T5" i="209"/>
  <c r="T5" i="229"/>
  <c r="AK5" i="209"/>
  <c r="AK5" i="229"/>
  <c r="U20" i="229" s="1"/>
  <c r="U5" i="209"/>
  <c r="U5" i="229"/>
  <c r="AQ5" i="209"/>
  <c r="AQ21" i="209" s="1"/>
  <c r="AQ5" i="229"/>
  <c r="AA20" i="229" s="1"/>
  <c r="AR8" i="177"/>
  <c r="S5" i="209"/>
  <c r="S5" i="229"/>
  <c r="W5" i="209"/>
  <c r="W5" i="229"/>
  <c r="AS5" i="209"/>
  <c r="AS21" i="209" s="1"/>
  <c r="AT22" i="209" s="1"/>
  <c r="AS5" i="229"/>
  <c r="AS13" i="229" s="1"/>
  <c r="AT14" i="229" s="1"/>
  <c r="AT8" i="177"/>
  <c r="R13" i="178"/>
  <c r="AA7" i="177"/>
  <c r="P7" i="177"/>
  <c r="AH7" i="177"/>
  <c r="AE7" i="177"/>
  <c r="R7" i="177"/>
  <c r="N7" i="177"/>
  <c r="AL7" i="177"/>
  <c r="AD7" i="177"/>
  <c r="X7" i="177"/>
  <c r="Y7" i="177"/>
  <c r="Z7" i="177"/>
  <c r="AB7" i="177"/>
  <c r="AI7" i="177"/>
  <c r="AC7" i="177"/>
  <c r="T16" i="177"/>
  <c r="U16" i="177"/>
  <c r="AN8" i="177"/>
  <c r="T8" i="177"/>
  <c r="U8" i="177"/>
  <c r="AO8" i="177"/>
  <c r="AG8" i="177"/>
  <c r="U17" i="177" s="1"/>
  <c r="W8" i="177"/>
  <c r="V8" i="177"/>
  <c r="AK8" i="177"/>
  <c r="AC6" i="127"/>
  <c r="AD6" i="127"/>
  <c r="AE6" i="127"/>
  <c r="AF6" i="127"/>
  <c r="AG6" i="127"/>
  <c r="AH6" i="127"/>
  <c r="AH7" i="127" s="1"/>
  <c r="AI6" i="127"/>
  <c r="AJ6" i="127"/>
  <c r="AK6" i="127"/>
  <c r="AL6" i="127"/>
  <c r="AM6" i="127"/>
  <c r="AN6" i="127"/>
  <c r="AO6" i="127"/>
  <c r="AP6" i="127"/>
  <c r="AQ6" i="127"/>
  <c r="AR6" i="127"/>
  <c r="AS6" i="127"/>
  <c r="AT6" i="127"/>
  <c r="AU6" i="127"/>
  <c r="AP7" i="127"/>
  <c r="AQ7" i="127"/>
  <c r="AB6" i="127"/>
  <c r="AA6" i="127"/>
  <c r="J38" i="10"/>
  <c r="J39" i="10"/>
  <c r="J37" i="10"/>
  <c r="A17" i="127"/>
  <c r="A16" i="127"/>
  <c r="A15" i="127"/>
  <c r="A14" i="127"/>
  <c r="C13" i="127"/>
  <c r="AH5" i="10" l="1"/>
  <c r="AI31" i="50"/>
  <c r="AH31" i="50"/>
  <c r="AG5" i="10"/>
  <c r="AL5" i="10"/>
  <c r="AM31" i="50"/>
  <c r="AJ31" i="50"/>
  <c r="AK31" i="50"/>
  <c r="AJ5" i="10"/>
  <c r="AL31" i="50"/>
  <c r="AK5" i="10"/>
  <c r="AK8" i="10" s="1"/>
  <c r="AG31" i="50"/>
  <c r="AF5" i="10"/>
  <c r="W31" i="50"/>
  <c r="X31" i="50"/>
  <c r="W5" i="10"/>
  <c r="AC31" i="50"/>
  <c r="AB5" i="10"/>
  <c r="AA5" i="10"/>
  <c r="AB31" i="50"/>
  <c r="AD31" i="50"/>
  <c r="AC5" i="10"/>
  <c r="AE5" i="10"/>
  <c r="AF31" i="50"/>
  <c r="Y5" i="10"/>
  <c r="Z31" i="50"/>
  <c r="J28" i="71"/>
  <c r="Q30" i="50"/>
  <c r="R5" i="10"/>
  <c r="S31" i="50"/>
  <c r="T31" i="50"/>
  <c r="U31" i="50"/>
  <c r="T5" i="10"/>
  <c r="AE31" i="50"/>
  <c r="AD5" i="10"/>
  <c r="V31" i="50"/>
  <c r="U5" i="10"/>
  <c r="P5" i="10"/>
  <c r="G28" i="71"/>
  <c r="N30" i="50"/>
  <c r="N5" i="10" s="1"/>
  <c r="G5" i="84" s="1"/>
  <c r="H28" i="71"/>
  <c r="O30" i="50"/>
  <c r="Y31" i="50"/>
  <c r="X5" i="10"/>
  <c r="Z5" i="10"/>
  <c r="AA31" i="50"/>
  <c r="AS14" i="229"/>
  <c r="AP5" i="209"/>
  <c r="AP21" i="209" s="1"/>
  <c r="AQ22" i="209" s="1"/>
  <c r="AP5" i="229"/>
  <c r="Z20" i="229" s="1"/>
  <c r="R5" i="209"/>
  <c r="R5" i="229"/>
  <c r="Z5" i="209"/>
  <c r="Z5" i="229"/>
  <c r="Y5" i="209"/>
  <c r="Y5" i="229"/>
  <c r="X8" i="177"/>
  <c r="L17" i="177" s="1"/>
  <c r="X5" i="209"/>
  <c r="X5" i="229"/>
  <c r="AE5" i="209"/>
  <c r="AE5" i="229"/>
  <c r="O20" i="229" s="1"/>
  <c r="AH5" i="209"/>
  <c r="AH5" i="229"/>
  <c r="R20" i="229" s="1"/>
  <c r="AA5" i="209"/>
  <c r="AA5" i="229"/>
  <c r="AS22" i="209"/>
  <c r="AD5" i="209"/>
  <c r="AD5" i="229"/>
  <c r="N20" i="229" s="1"/>
  <c r="AL5" i="209"/>
  <c r="AL5" i="229"/>
  <c r="V20" i="229" s="1"/>
  <c r="AI5" i="209"/>
  <c r="AI5" i="229"/>
  <c r="S20" i="229" s="1"/>
  <c r="AB5" i="209"/>
  <c r="AB5" i="229"/>
  <c r="L20" i="229" s="1"/>
  <c r="P5" i="209"/>
  <c r="P5" i="229"/>
  <c r="O16" i="177"/>
  <c r="AP8" i="177"/>
  <c r="AC5" i="209"/>
  <c r="AC5" i="229"/>
  <c r="M20" i="229" s="1"/>
  <c r="N5" i="209"/>
  <c r="N5" i="229"/>
  <c r="AR22" i="209"/>
  <c r="S13" i="178"/>
  <c r="V16" i="177"/>
  <c r="AI8" i="177"/>
  <c r="W17" i="177" s="1"/>
  <c r="AH8" i="177"/>
  <c r="V17" i="177" s="1"/>
  <c r="P8" i="177"/>
  <c r="AL8" i="177"/>
  <c r="Q8" i="177"/>
  <c r="R16" i="177"/>
  <c r="AM8" i="177"/>
  <c r="O8" i="177"/>
  <c r="AF7" i="127"/>
  <c r="AC7" i="127"/>
  <c r="AS7" i="127"/>
  <c r="AD7" i="127"/>
  <c r="AI7" i="127"/>
  <c r="AG7" i="127"/>
  <c r="AK7" i="127"/>
  <c r="AJ7" i="127"/>
  <c r="AT7" i="127"/>
  <c r="AB7" i="127"/>
  <c r="AR7" i="127"/>
  <c r="AU7" i="127"/>
  <c r="L16" i="177"/>
  <c r="AF8" i="177"/>
  <c r="T17" i="177" s="1"/>
  <c r="S16" i="177"/>
  <c r="AE8" i="177"/>
  <c r="S17" i="177" s="1"/>
  <c r="Y8" i="177"/>
  <c r="M17" i="177" s="1"/>
  <c r="S8" i="177"/>
  <c r="R8" i="177"/>
  <c r="AJ8" i="177"/>
  <c r="AB8" i="177"/>
  <c r="P17" i="177" s="1"/>
  <c r="AA8" i="177"/>
  <c r="O17" i="177" s="1"/>
  <c r="M16" i="177"/>
  <c r="Z8" i="177"/>
  <c r="N17" i="177" s="1"/>
  <c r="AD8" i="177"/>
  <c r="R17" i="177" s="1"/>
  <c r="P16" i="177"/>
  <c r="Q16" i="177"/>
  <c r="AC8" i="177"/>
  <c r="Q17" i="177" s="1"/>
  <c r="N16" i="177"/>
  <c r="W16" i="177"/>
  <c r="AE7" i="127"/>
  <c r="AO7" i="127"/>
  <c r="AN7" i="127"/>
  <c r="AL7" i="127"/>
  <c r="AM7" i="127"/>
  <c r="R31" i="50" l="1"/>
  <c r="Q5" i="10"/>
  <c r="J5" i="84" s="1"/>
  <c r="O31" i="50"/>
  <c r="O5" i="10"/>
  <c r="H5" i="84" s="1"/>
  <c r="P31" i="50"/>
  <c r="Q31" i="50"/>
  <c r="T13" i="178"/>
  <c r="A13" i="127"/>
  <c r="D8" i="129"/>
  <c r="D20" i="129" s="1"/>
  <c r="D9" i="129"/>
  <c r="D21" i="129" s="1"/>
  <c r="D10" i="129"/>
  <c r="D22" i="129" s="1"/>
  <c r="D11" i="129"/>
  <c r="D23" i="129" s="1"/>
  <c r="D5" i="129"/>
  <c r="A20" i="129"/>
  <c r="B20" i="129"/>
  <c r="C20" i="129"/>
  <c r="L20" i="129"/>
  <c r="M20" i="129"/>
  <c r="N20" i="129"/>
  <c r="O20" i="129"/>
  <c r="P20" i="129"/>
  <c r="Q20" i="129"/>
  <c r="R20" i="129"/>
  <c r="S20" i="129"/>
  <c r="T20" i="129"/>
  <c r="U20" i="129"/>
  <c r="A21" i="129"/>
  <c r="B21" i="129"/>
  <c r="C21" i="129"/>
  <c r="L21" i="129"/>
  <c r="M21" i="129"/>
  <c r="N21" i="129"/>
  <c r="O21" i="129"/>
  <c r="P21" i="129"/>
  <c r="Q21" i="129"/>
  <c r="R21" i="129"/>
  <c r="S21" i="129"/>
  <c r="T21" i="129"/>
  <c r="U21" i="129"/>
  <c r="A22" i="129"/>
  <c r="B22" i="129"/>
  <c r="C22" i="129"/>
  <c r="L22" i="129"/>
  <c r="M22" i="129"/>
  <c r="N22" i="129"/>
  <c r="O22" i="129"/>
  <c r="P22" i="129"/>
  <c r="Q22" i="129"/>
  <c r="R22" i="129"/>
  <c r="S22" i="129"/>
  <c r="T22" i="129"/>
  <c r="U22" i="129"/>
  <c r="A23" i="129"/>
  <c r="B23" i="129"/>
  <c r="C23" i="129"/>
  <c r="L23" i="129"/>
  <c r="M23" i="129"/>
  <c r="N23" i="129"/>
  <c r="O23" i="129"/>
  <c r="P23" i="129"/>
  <c r="Q23" i="129"/>
  <c r="R23" i="129"/>
  <c r="S23" i="129"/>
  <c r="T23" i="129"/>
  <c r="U23" i="129"/>
  <c r="AV9" i="129"/>
  <c r="F4" i="129"/>
  <c r="G4" i="129" s="1"/>
  <c r="H4" i="129" s="1"/>
  <c r="I4" i="129" s="1"/>
  <c r="J4" i="129" s="1"/>
  <c r="K4" i="129" s="1"/>
  <c r="L4" i="129" s="1"/>
  <c r="M4" i="129" s="1"/>
  <c r="N4" i="129" s="1"/>
  <c r="O4" i="129" s="1"/>
  <c r="P4" i="129" s="1"/>
  <c r="Q4" i="129" s="1"/>
  <c r="R4" i="129" s="1"/>
  <c r="S4" i="129" s="1"/>
  <c r="T4" i="129" s="1"/>
  <c r="U4" i="129" s="1"/>
  <c r="V4" i="129" s="1"/>
  <c r="W4" i="129" s="1"/>
  <c r="X4" i="129" s="1"/>
  <c r="Y4" i="129" s="1"/>
  <c r="Z4" i="129" s="1"/>
  <c r="AA4" i="129" s="1"/>
  <c r="AB4" i="129" s="1"/>
  <c r="AC4" i="129" s="1"/>
  <c r="AD4" i="129" s="1"/>
  <c r="AE4" i="129" s="1"/>
  <c r="AF4" i="129" s="1"/>
  <c r="AG4" i="129" s="1"/>
  <c r="AH4" i="129" s="1"/>
  <c r="AI4" i="129" s="1"/>
  <c r="AJ4" i="129" s="1"/>
  <c r="AK4" i="129" s="1"/>
  <c r="AL4" i="129" s="1"/>
  <c r="AM4" i="129" s="1"/>
  <c r="AN4" i="129" s="1"/>
  <c r="AO4" i="129" s="1"/>
  <c r="AP4" i="129" s="1"/>
  <c r="AQ4" i="129" s="1"/>
  <c r="AR4" i="129" s="1"/>
  <c r="AS4" i="129" s="1"/>
  <c r="AT4" i="129" s="1"/>
  <c r="AU4" i="129" s="1"/>
  <c r="D6" i="121"/>
  <c r="D20" i="121" s="1"/>
  <c r="D7" i="121"/>
  <c r="D8" i="121"/>
  <c r="D9" i="121"/>
  <c r="D10" i="121"/>
  <c r="D5" i="121"/>
  <c r="U13" i="178" l="1"/>
  <c r="AV8" i="121"/>
  <c r="C11" i="121"/>
  <c r="C19" i="50" s="1"/>
  <c r="V13" i="178" l="1"/>
  <c r="C53" i="50"/>
  <c r="D10" i="120"/>
  <c r="M8" i="212"/>
  <c r="L8" i="212"/>
  <c r="C8" i="212"/>
  <c r="AV7" i="212"/>
  <c r="AV6" i="212"/>
  <c r="AV5" i="212"/>
  <c r="F4" i="212"/>
  <c r="G4" i="212" s="1"/>
  <c r="H4" i="212" s="1"/>
  <c r="I4" i="212" s="1"/>
  <c r="J4" i="212" s="1"/>
  <c r="K4" i="212" s="1"/>
  <c r="L4" i="212" s="1"/>
  <c r="M4" i="212" s="1"/>
  <c r="N4" i="212" s="1"/>
  <c r="O4" i="212" s="1"/>
  <c r="P4" i="212" s="1"/>
  <c r="Q4" i="212" s="1"/>
  <c r="R4" i="212" s="1"/>
  <c r="S4" i="212" s="1"/>
  <c r="T4" i="212" s="1"/>
  <c r="U4" i="212" s="1"/>
  <c r="V4" i="212" s="1"/>
  <c r="W4" i="212" s="1"/>
  <c r="X4" i="212" s="1"/>
  <c r="Y4" i="212" s="1"/>
  <c r="Z4" i="212" s="1"/>
  <c r="AA4" i="212" s="1"/>
  <c r="AB4" i="212" s="1"/>
  <c r="AC4" i="212" s="1"/>
  <c r="AD4" i="212" s="1"/>
  <c r="AE4" i="212" s="1"/>
  <c r="AF4" i="212" s="1"/>
  <c r="AG4" i="212" s="1"/>
  <c r="AH4" i="212" s="1"/>
  <c r="AI4" i="212" s="1"/>
  <c r="AJ4" i="212" s="1"/>
  <c r="AK4" i="212" s="1"/>
  <c r="AL4" i="212" s="1"/>
  <c r="AM4" i="212" s="1"/>
  <c r="AN4" i="212" s="1"/>
  <c r="AO4" i="212" s="1"/>
  <c r="AP4" i="212" s="1"/>
  <c r="AQ4" i="212" s="1"/>
  <c r="AR4" i="212" s="1"/>
  <c r="AS4" i="212" s="1"/>
  <c r="AT4" i="212" s="1"/>
  <c r="AU4" i="212" s="1"/>
  <c r="N15" i="138"/>
  <c r="O15" i="138"/>
  <c r="P15" i="138"/>
  <c r="Q15" i="138"/>
  <c r="R15" i="138"/>
  <c r="S15" i="138"/>
  <c r="T15" i="138"/>
  <c r="U15" i="138"/>
  <c r="V15" i="138"/>
  <c r="W15" i="138"/>
  <c r="X15" i="138"/>
  <c r="Y15" i="138"/>
  <c r="Z15" i="138"/>
  <c r="AA15" i="138"/>
  <c r="AB15" i="138"/>
  <c r="AC15" i="138"/>
  <c r="L25" i="50" l="1"/>
  <c r="AU10" i="212"/>
  <c r="AT10" i="212"/>
  <c r="AS10" i="212"/>
  <c r="B11" i="212"/>
  <c r="C25" i="50"/>
  <c r="M10" i="120"/>
  <c r="AD16" i="138"/>
  <c r="W13" i="178"/>
  <c r="N9" i="212"/>
  <c r="AC10" i="212"/>
  <c r="N10" i="212"/>
  <c r="AI10" i="212"/>
  <c r="AH10" i="212"/>
  <c r="Q10" i="212"/>
  <c r="O10" i="212"/>
  <c r="AJ10" i="212"/>
  <c r="P10" i="212"/>
  <c r="AL10" i="212"/>
  <c r="V10" i="212"/>
  <c r="AN10" i="212"/>
  <c r="W10" i="212"/>
  <c r="AO10" i="212"/>
  <c r="X10" i="212"/>
  <c r="Z10" i="212"/>
  <c r="AB10" i="212"/>
  <c r="AA10" i="212"/>
  <c r="AM10" i="212"/>
  <c r="AR10" i="212"/>
  <c r="S10" i="212"/>
  <c r="AG10" i="212"/>
  <c r="AQ10" i="212"/>
  <c r="Y10" i="212"/>
  <c r="AP10" i="212"/>
  <c r="T10" i="212"/>
  <c r="AD10" i="212"/>
  <c r="AK10" i="212"/>
  <c r="R10" i="212"/>
  <c r="U10" i="212"/>
  <c r="AF10" i="212"/>
  <c r="AE10" i="212"/>
  <c r="L10" i="120"/>
  <c r="C10" i="120"/>
  <c r="Y16" i="138"/>
  <c r="X16" i="138"/>
  <c r="W16" i="138"/>
  <c r="S16" i="138"/>
  <c r="V16" i="138"/>
  <c r="U16" i="138"/>
  <c r="R16" i="138"/>
  <c r="AC16" i="138"/>
  <c r="AA16" i="138"/>
  <c r="O16" i="138"/>
  <c r="Z16" i="138"/>
  <c r="AV8" i="212"/>
  <c r="M9" i="212"/>
  <c r="M10" i="212"/>
  <c r="T16" i="138"/>
  <c r="AB16" i="138"/>
  <c r="P16" i="138"/>
  <c r="Q16" i="138"/>
  <c r="AV10" i="120" l="1"/>
  <c r="C59" i="50"/>
  <c r="AV25" i="50"/>
  <c r="B10" i="120"/>
  <c r="B25" i="50"/>
  <c r="L55" i="50"/>
  <c r="M55" i="50"/>
  <c r="X13" i="178"/>
  <c r="S16" i="126"/>
  <c r="R16" i="126"/>
  <c r="Q16" i="126"/>
  <c r="P16" i="126"/>
  <c r="O16" i="126"/>
  <c r="N16" i="126"/>
  <c r="M16" i="126"/>
  <c r="L16" i="126"/>
  <c r="D16" i="126"/>
  <c r="C16" i="126"/>
  <c r="B16" i="126"/>
  <c r="A16" i="126"/>
  <c r="C7" i="126"/>
  <c r="C19" i="210" s="1"/>
  <c r="C26" i="36" s="1"/>
  <c r="B59" i="50" l="1"/>
  <c r="Y13" i="178"/>
  <c r="Z13" i="178" l="1"/>
  <c r="F4" i="50"/>
  <c r="G4" i="50" s="1"/>
  <c r="H4" i="50" s="1"/>
  <c r="I4" i="50" s="1"/>
  <c r="J4" i="50" s="1"/>
  <c r="K4" i="50" s="1"/>
  <c r="L4" i="50" s="1"/>
  <c r="M4" i="50" l="1"/>
  <c r="E4" i="71"/>
  <c r="AA13" i="178"/>
  <c r="AV14" i="201"/>
  <c r="AV21" i="53"/>
  <c r="AV20" i="53"/>
  <c r="AV19" i="53"/>
  <c r="C6" i="116"/>
  <c r="C7" i="210" s="1"/>
  <c r="N4" i="50" l="1"/>
  <c r="F4" i="71"/>
  <c r="AV5" i="113"/>
  <c r="O4" i="50" l="1"/>
  <c r="G4" i="71"/>
  <c r="F4" i="210"/>
  <c r="G4" i="210" s="1"/>
  <c r="H4" i="210" s="1"/>
  <c r="I4" i="210" s="1"/>
  <c r="J4" i="210" s="1"/>
  <c r="K4" i="210" s="1"/>
  <c r="L4" i="210" s="1"/>
  <c r="M4" i="210" s="1"/>
  <c r="N4" i="210" s="1"/>
  <c r="O4" i="210" s="1"/>
  <c r="P4" i="210" s="1"/>
  <c r="Q4" i="210" s="1"/>
  <c r="R4" i="210" s="1"/>
  <c r="S4" i="210" s="1"/>
  <c r="T4" i="210" s="1"/>
  <c r="U4" i="210" s="1"/>
  <c r="V4" i="210" s="1"/>
  <c r="W4" i="210" s="1"/>
  <c r="X4" i="210" s="1"/>
  <c r="Y4" i="210" s="1"/>
  <c r="Z4" i="210" s="1"/>
  <c r="AA4" i="210" s="1"/>
  <c r="AB4" i="210" s="1"/>
  <c r="AC4" i="210" s="1"/>
  <c r="AD4" i="210" s="1"/>
  <c r="AE4" i="210" s="1"/>
  <c r="AF4" i="210" s="1"/>
  <c r="AG4" i="210" s="1"/>
  <c r="AH4" i="210" s="1"/>
  <c r="AI4" i="210" s="1"/>
  <c r="AJ4" i="210" s="1"/>
  <c r="AK4" i="210" s="1"/>
  <c r="AL4" i="210" s="1"/>
  <c r="AM4" i="210" s="1"/>
  <c r="AN4" i="210" s="1"/>
  <c r="AO4" i="210" s="1"/>
  <c r="AP4" i="210" s="1"/>
  <c r="AQ4" i="210" s="1"/>
  <c r="AR4" i="210" s="1"/>
  <c r="AS4" i="210" s="1"/>
  <c r="AT4" i="210" s="1"/>
  <c r="AU4" i="210" s="1"/>
  <c r="A18" i="183"/>
  <c r="A17" i="183"/>
  <c r="A16" i="183"/>
  <c r="L5" i="114"/>
  <c r="L5" i="185"/>
  <c r="P4" i="50" l="1"/>
  <c r="Q4" i="50" s="1"/>
  <c r="H4" i="71"/>
  <c r="AV5" i="185"/>
  <c r="R4" i="50" l="1"/>
  <c r="S4" i="50" s="1"/>
  <c r="T4" i="50" s="1"/>
  <c r="U4" i="50" s="1"/>
  <c r="V4" i="50" s="1"/>
  <c r="W4" i="50" s="1"/>
  <c r="X4" i="50" s="1"/>
  <c r="Y4" i="50" s="1"/>
  <c r="Z4" i="50" s="1"/>
  <c r="AA4" i="50" s="1"/>
  <c r="AB4" i="50" s="1"/>
  <c r="AC4" i="50" s="1"/>
  <c r="AD4" i="50" s="1"/>
  <c r="AE4" i="50" s="1"/>
  <c r="AF4" i="50" s="1"/>
  <c r="AG4" i="50" s="1"/>
  <c r="AH4" i="50" s="1"/>
  <c r="AI4" i="50" s="1"/>
  <c r="AJ4" i="50" s="1"/>
  <c r="AK4" i="50" s="1"/>
  <c r="AL4" i="50" s="1"/>
  <c r="AM4" i="50" s="1"/>
  <c r="AN4" i="50" s="1"/>
  <c r="AO4" i="50" s="1"/>
  <c r="AP4" i="50" s="1"/>
  <c r="AQ4" i="50" s="1"/>
  <c r="AR4" i="50" s="1"/>
  <c r="AS4" i="50" s="1"/>
  <c r="AT4" i="50" s="1"/>
  <c r="AU4" i="50" s="1"/>
  <c r="J4" i="71"/>
  <c r="B11" i="127"/>
  <c r="C11" i="127"/>
  <c r="D11" i="127"/>
  <c r="A11" i="127"/>
  <c r="F4" i="194" l="1"/>
  <c r="G4" i="194" s="1"/>
  <c r="H4" i="194" s="1"/>
  <c r="I4" i="194" s="1"/>
  <c r="J4" i="194" s="1"/>
  <c r="K4" i="194" s="1"/>
  <c r="L4" i="194" s="1"/>
  <c r="M4" i="194" s="1"/>
  <c r="N4" i="194" s="1"/>
  <c r="O4" i="194" s="1"/>
  <c r="P4" i="194" s="1"/>
  <c r="Q4" i="194" s="1"/>
  <c r="R4" i="194" s="1"/>
  <c r="S4" i="194" s="1"/>
  <c r="T4" i="194" s="1"/>
  <c r="U4" i="194" s="1"/>
  <c r="V4" i="194" s="1"/>
  <c r="W4" i="194" s="1"/>
  <c r="X4" i="194" s="1"/>
  <c r="Y4" i="194" s="1"/>
  <c r="Z4" i="194" s="1"/>
  <c r="AA4" i="194" s="1"/>
  <c r="AB4" i="194" s="1"/>
  <c r="AC4" i="194" s="1"/>
  <c r="AD4" i="194" s="1"/>
  <c r="AE4" i="194" s="1"/>
  <c r="AF4" i="194" s="1"/>
  <c r="AG4" i="194" s="1"/>
  <c r="AH4" i="194" s="1"/>
  <c r="AI4" i="194" s="1"/>
  <c r="AJ4" i="194" s="1"/>
  <c r="AK4" i="194" s="1"/>
  <c r="AL4" i="194" s="1"/>
  <c r="AM4" i="194" s="1"/>
  <c r="AN4" i="194" s="1"/>
  <c r="AO4" i="194" s="1"/>
  <c r="AP4" i="194" s="1"/>
  <c r="AQ4" i="194" s="1"/>
  <c r="AR4" i="194" s="1"/>
  <c r="AS4" i="194" s="1"/>
  <c r="AT4" i="194" s="1"/>
  <c r="F4" i="119"/>
  <c r="G4" i="119" s="1"/>
  <c r="H4" i="119" s="1"/>
  <c r="I4" i="119" s="1"/>
  <c r="J4" i="119" s="1"/>
  <c r="K4" i="119" s="1"/>
  <c r="L4" i="119" s="1"/>
  <c r="M4" i="119" s="1"/>
  <c r="N4" i="119" s="1"/>
  <c r="O4" i="119" s="1"/>
  <c r="P4" i="119" s="1"/>
  <c r="Q4" i="119" s="1"/>
  <c r="R4" i="119" s="1"/>
  <c r="S4" i="119" s="1"/>
  <c r="T4" i="119" s="1"/>
  <c r="U4" i="119" s="1"/>
  <c r="V4" i="119" s="1"/>
  <c r="W4" i="119" s="1"/>
  <c r="X4" i="119" s="1"/>
  <c r="Y4" i="119" s="1"/>
  <c r="Z4" i="119" s="1"/>
  <c r="AA4" i="119" s="1"/>
  <c r="AB4" i="119" s="1"/>
  <c r="AC4" i="119" s="1"/>
  <c r="AD4" i="119" s="1"/>
  <c r="AE4" i="119" s="1"/>
  <c r="AF4" i="119" s="1"/>
  <c r="AG4" i="119" s="1"/>
  <c r="AH4" i="119" s="1"/>
  <c r="AI4" i="119" s="1"/>
  <c r="AJ4" i="119" s="1"/>
  <c r="AK4" i="119" s="1"/>
  <c r="AL4" i="119" s="1"/>
  <c r="AM4" i="119" s="1"/>
  <c r="AN4" i="119" s="1"/>
  <c r="AO4" i="119" s="1"/>
  <c r="AP4" i="119" s="1"/>
  <c r="AQ4" i="119" s="1"/>
  <c r="AR4" i="119" s="1"/>
  <c r="AS4" i="119" s="1"/>
  <c r="AT4" i="119" s="1"/>
  <c r="F4" i="209"/>
  <c r="G4" i="209" s="1"/>
  <c r="H4" i="209" s="1"/>
  <c r="I4" i="209" s="1"/>
  <c r="J4" i="209" s="1"/>
  <c r="K4" i="209" s="1"/>
  <c r="L4" i="209" s="1"/>
  <c r="M4" i="209" s="1"/>
  <c r="N4" i="209" s="1"/>
  <c r="O4" i="209" s="1"/>
  <c r="P4" i="209" s="1"/>
  <c r="Q4" i="209" s="1"/>
  <c r="R4" i="209" s="1"/>
  <c r="S4" i="209" s="1"/>
  <c r="T4" i="209" s="1"/>
  <c r="U4" i="209" s="1"/>
  <c r="V4" i="209" s="1"/>
  <c r="W4" i="209" s="1"/>
  <c r="X4" i="209" s="1"/>
  <c r="Y4" i="209" s="1"/>
  <c r="Z4" i="209" s="1"/>
  <c r="AA4" i="209" s="1"/>
  <c r="AB4" i="209" s="1"/>
  <c r="AC4" i="209" s="1"/>
  <c r="AD4" i="209" s="1"/>
  <c r="AE4" i="209" s="1"/>
  <c r="AF4" i="209" s="1"/>
  <c r="AG4" i="209" s="1"/>
  <c r="AH4" i="209" s="1"/>
  <c r="AI4" i="209" s="1"/>
  <c r="AJ4" i="209" s="1"/>
  <c r="AK4" i="209" s="1"/>
  <c r="AL4" i="209" s="1"/>
  <c r="AM4" i="209" s="1"/>
  <c r="AN4" i="209" s="1"/>
  <c r="AO4" i="209" s="1"/>
  <c r="AP4" i="209" s="1"/>
  <c r="AQ4" i="209" s="1"/>
  <c r="AR4" i="209" s="1"/>
  <c r="AS4" i="209" s="1"/>
  <c r="AT4" i="209" s="1"/>
  <c r="AU4" i="209" s="1"/>
  <c r="F4" i="10" l="1"/>
  <c r="G4" i="10" s="1"/>
  <c r="H4" i="10" s="1"/>
  <c r="F4" i="36"/>
  <c r="G4" i="36" s="1"/>
  <c r="H4" i="36" s="1"/>
  <c r="I4" i="36" s="1"/>
  <c r="J4" i="36" s="1"/>
  <c r="K4" i="36" s="1"/>
  <c r="L4" i="36" s="1"/>
  <c r="M4" i="36" s="1"/>
  <c r="N4" i="36" s="1"/>
  <c r="O4" i="36" s="1"/>
  <c r="P4" i="36" s="1"/>
  <c r="Q4" i="36" s="1"/>
  <c r="R4" i="36" s="1"/>
  <c r="S4" i="36" s="1"/>
  <c r="T4" i="36" s="1"/>
  <c r="U4" i="36" s="1"/>
  <c r="V4" i="36" s="1"/>
  <c r="W4" i="36" s="1"/>
  <c r="X4" i="36" s="1"/>
  <c r="Y4" i="36" s="1"/>
  <c r="Z4" i="36" s="1"/>
  <c r="F4" i="139"/>
  <c r="G4" i="139" s="1"/>
  <c r="H4" i="139" s="1"/>
  <c r="I4" i="139" s="1"/>
  <c r="J4" i="139" s="1"/>
  <c r="K4" i="139" s="1"/>
  <c r="L4" i="139" s="1"/>
  <c r="M4" i="139" s="1"/>
  <c r="N4" i="139" s="1"/>
  <c r="O4" i="139" s="1"/>
  <c r="P4" i="139" s="1"/>
  <c r="Q4" i="139" s="1"/>
  <c r="R4" i="139" s="1"/>
  <c r="S4" i="139" s="1"/>
  <c r="T4" i="139" s="1"/>
  <c r="U4" i="139" s="1"/>
  <c r="V4" i="139" s="1"/>
  <c r="W4" i="139" s="1"/>
  <c r="X4" i="139" s="1"/>
  <c r="Y4" i="139" s="1"/>
  <c r="A16" i="130"/>
  <c r="E16" i="130"/>
  <c r="F16" i="130"/>
  <c r="J16" i="130"/>
  <c r="K16" i="130"/>
  <c r="A17" i="130"/>
  <c r="E17" i="130"/>
  <c r="F17" i="130"/>
  <c r="J17" i="130"/>
  <c r="K17" i="130"/>
  <c r="A15" i="130"/>
  <c r="C13" i="130"/>
  <c r="A21" i="130"/>
  <c r="A20" i="130"/>
  <c r="A19" i="130"/>
  <c r="A18" i="130"/>
  <c r="A5" i="71"/>
  <c r="Z4" i="139" l="1"/>
  <c r="L13" i="139"/>
  <c r="AA4" i="36"/>
  <c r="L19" i="36"/>
  <c r="I4" i="10"/>
  <c r="M4" i="10" s="1"/>
  <c r="AA4" i="139" l="1"/>
  <c r="M13" i="139"/>
  <c r="AB4" i="36"/>
  <c r="M19" i="36"/>
  <c r="N4" i="10"/>
  <c r="F4" i="84"/>
  <c r="AB4" i="139" l="1"/>
  <c r="N13" i="139"/>
  <c r="AC4" i="36"/>
  <c r="N19" i="36"/>
  <c r="O4" i="10"/>
  <c r="G4" i="84"/>
  <c r="AC4" i="139" l="1"/>
  <c r="O13" i="139"/>
  <c r="AD4" i="36"/>
  <c r="O19" i="36"/>
  <c r="P4" i="10"/>
  <c r="Q4" i="10" s="1"/>
  <c r="H4" i="84"/>
  <c r="AD4" i="139" l="1"/>
  <c r="P13" i="139"/>
  <c r="AE4" i="36"/>
  <c r="P19" i="36"/>
  <c r="R4" i="10"/>
  <c r="S4" i="10" s="1"/>
  <c r="T4" i="10" s="1"/>
  <c r="U4" i="10" s="1"/>
  <c r="V4" i="10" s="1"/>
  <c r="W4" i="10" s="1"/>
  <c r="X4" i="10" s="1"/>
  <c r="Y4" i="10" s="1"/>
  <c r="Z4" i="10" s="1"/>
  <c r="AA4" i="10" s="1"/>
  <c r="AB4" i="10" s="1"/>
  <c r="AC4" i="10" s="1"/>
  <c r="AD4" i="10" s="1"/>
  <c r="AE4" i="10" s="1"/>
  <c r="AF4" i="10" s="1"/>
  <c r="AG4" i="10" s="1"/>
  <c r="AH4" i="10" s="1"/>
  <c r="AI4" i="10" s="1"/>
  <c r="AJ4" i="10" s="1"/>
  <c r="AK4" i="10" s="1"/>
  <c r="AL4" i="10" s="1"/>
  <c r="AM4" i="10" s="1"/>
  <c r="AN4" i="10" s="1"/>
  <c r="AO4" i="10" s="1"/>
  <c r="AP4" i="10" s="1"/>
  <c r="AQ4" i="10" s="1"/>
  <c r="AR4" i="10" s="1"/>
  <c r="AS4" i="10" s="1"/>
  <c r="AT4" i="10" s="1"/>
  <c r="AU4" i="10" s="1"/>
  <c r="AV4" i="10" s="1"/>
  <c r="AW4" i="10" s="1"/>
  <c r="AX4" i="10" s="1"/>
  <c r="AY4" i="10" s="1"/>
  <c r="AZ4" i="10" s="1"/>
  <c r="BA4" i="10" s="1"/>
  <c r="BB4" i="10" s="1"/>
  <c r="BC4" i="10" s="1"/>
  <c r="BD4" i="10" s="1"/>
  <c r="BE4" i="10" s="1"/>
  <c r="BF4" i="10" s="1"/>
  <c r="BG4" i="10" s="1"/>
  <c r="BH4" i="10" s="1"/>
  <c r="BI4" i="10" s="1"/>
  <c r="BJ4" i="10" s="1"/>
  <c r="J4" i="84"/>
  <c r="AE4" i="139" l="1"/>
  <c r="Q13" i="139"/>
  <c r="AF4" i="36"/>
  <c r="Q19" i="36"/>
  <c r="AF4" i="139" l="1"/>
  <c r="R13" i="139"/>
  <c r="AG4" i="36"/>
  <c r="R19" i="36"/>
  <c r="AG4" i="139" l="1"/>
  <c r="S13" i="139"/>
  <c r="AH4" i="36"/>
  <c r="S19" i="36"/>
  <c r="N11" i="192"/>
  <c r="AH4" i="139" l="1"/>
  <c r="T13" i="139"/>
  <c r="AI4" i="36"/>
  <c r="T19" i="36"/>
  <c r="O11" i="192"/>
  <c r="AI4" i="139" l="1"/>
  <c r="U13" i="139"/>
  <c r="AJ4" i="36"/>
  <c r="U19" i="36"/>
  <c r="O12" i="192"/>
  <c r="P11" i="192"/>
  <c r="AJ4" i="139" l="1"/>
  <c r="V13" i="139"/>
  <c r="AK4" i="36"/>
  <c r="V19" i="36"/>
  <c r="P12" i="192"/>
  <c r="Q11" i="192"/>
  <c r="L19" i="192"/>
  <c r="D19" i="192" s="1"/>
  <c r="AK4" i="139" l="1"/>
  <c r="W13" i="139"/>
  <c r="AL4" i="36"/>
  <c r="W19" i="36"/>
  <c r="Q12" i="192"/>
  <c r="R11" i="192"/>
  <c r="M19" i="192"/>
  <c r="L14" i="193"/>
  <c r="D13" i="193"/>
  <c r="C13" i="193"/>
  <c r="B13" i="193"/>
  <c r="A13" i="193"/>
  <c r="A18" i="193"/>
  <c r="A19" i="193"/>
  <c r="A20" i="193"/>
  <c r="C12" i="178"/>
  <c r="A21" i="184"/>
  <c r="A20" i="184"/>
  <c r="A19" i="184"/>
  <c r="A18" i="184"/>
  <c r="D13" i="184"/>
  <c r="C13" i="184"/>
  <c r="B13" i="184"/>
  <c r="A13" i="184"/>
  <c r="L13" i="114"/>
  <c r="A17" i="139"/>
  <c r="A18" i="139"/>
  <c r="A19" i="139"/>
  <c r="A16" i="139"/>
  <c r="D12" i="139"/>
  <c r="C12" i="139"/>
  <c r="B12" i="139"/>
  <c r="A12" i="139"/>
  <c r="L13" i="179"/>
  <c r="D13" i="179"/>
  <c r="C13" i="179"/>
  <c r="B13" i="179"/>
  <c r="A13" i="179"/>
  <c r="F4" i="179"/>
  <c r="G4" i="179" s="1"/>
  <c r="H4" i="179" s="1"/>
  <c r="I4" i="179" s="1"/>
  <c r="J4" i="179" s="1"/>
  <c r="K4" i="179" s="1"/>
  <c r="L4" i="179" s="1"/>
  <c r="M4" i="179" s="1"/>
  <c r="N4" i="179" s="1"/>
  <c r="O4" i="179" s="1"/>
  <c r="P4" i="179" s="1"/>
  <c r="Q4" i="179" s="1"/>
  <c r="R4" i="179" s="1"/>
  <c r="S4" i="179" s="1"/>
  <c r="T4" i="179" s="1"/>
  <c r="U4" i="179" s="1"/>
  <c r="V4" i="179" s="1"/>
  <c r="W4" i="179" s="1"/>
  <c r="X4" i="179" s="1"/>
  <c r="Y4" i="179" s="1"/>
  <c r="Z4" i="179" s="1"/>
  <c r="AA4" i="179" s="1"/>
  <c r="AB4" i="179" s="1"/>
  <c r="AC4" i="179" s="1"/>
  <c r="AD4" i="179" s="1"/>
  <c r="AE4" i="179" s="1"/>
  <c r="AF4" i="179" s="1"/>
  <c r="AG4" i="179" s="1"/>
  <c r="AH4" i="179" s="1"/>
  <c r="AI4" i="179" s="1"/>
  <c r="AJ4" i="179" s="1"/>
  <c r="AK4" i="179" s="1"/>
  <c r="AL4" i="179" s="1"/>
  <c r="AM4" i="179" s="1"/>
  <c r="AN4" i="179" s="1"/>
  <c r="AO4" i="179" s="1"/>
  <c r="AP4" i="179" s="1"/>
  <c r="AQ4" i="179" s="1"/>
  <c r="AR4" i="179" s="1"/>
  <c r="AS4" i="179" s="1"/>
  <c r="AT4" i="179" s="1"/>
  <c r="AU4" i="179" s="1"/>
  <c r="AL4" i="139" l="1"/>
  <c r="AM4" i="139" s="1"/>
  <c r="AN4" i="139" s="1"/>
  <c r="AO4" i="139" s="1"/>
  <c r="AP4" i="139" s="1"/>
  <c r="AQ4" i="139" s="1"/>
  <c r="AR4" i="139" s="1"/>
  <c r="AS4" i="139" s="1"/>
  <c r="AT4" i="139" s="1"/>
  <c r="AU4" i="139" s="1"/>
  <c r="X13" i="139"/>
  <c r="X19" i="36"/>
  <c r="AM4" i="36"/>
  <c r="R12" i="192"/>
  <c r="S11" i="192"/>
  <c r="N19" i="192"/>
  <c r="Y19" i="36" l="1"/>
  <c r="AN4" i="36"/>
  <c r="AO4" i="36" s="1"/>
  <c r="AP4" i="36" s="1"/>
  <c r="AQ4" i="36" s="1"/>
  <c r="AR4" i="36" s="1"/>
  <c r="AS4" i="36" s="1"/>
  <c r="AT4" i="36" s="1"/>
  <c r="AU4" i="36" s="1"/>
  <c r="L14" i="179"/>
  <c r="S12" i="192"/>
  <c r="T11" i="192"/>
  <c r="O19" i="192"/>
  <c r="M14" i="179" l="1"/>
  <c r="T12" i="192"/>
  <c r="U11" i="192"/>
  <c r="P19" i="192"/>
  <c r="A19" i="120"/>
  <c r="D6" i="120"/>
  <c r="AV9" i="205"/>
  <c r="C15" i="205"/>
  <c r="F4" i="205"/>
  <c r="G4" i="205" s="1"/>
  <c r="H4" i="205" s="1"/>
  <c r="I4" i="205" s="1"/>
  <c r="J4" i="205" s="1"/>
  <c r="K4" i="205" s="1"/>
  <c r="L4" i="205" s="1"/>
  <c r="M4" i="205" s="1"/>
  <c r="N4" i="205" s="1"/>
  <c r="O4" i="205" s="1"/>
  <c r="P4" i="205" s="1"/>
  <c r="Q4" i="205" s="1"/>
  <c r="R4" i="205" s="1"/>
  <c r="S4" i="205" s="1"/>
  <c r="T4" i="205" s="1"/>
  <c r="U4" i="205" s="1"/>
  <c r="V4" i="205" s="1"/>
  <c r="W4" i="205" s="1"/>
  <c r="X4" i="205" s="1"/>
  <c r="Y4" i="205" s="1"/>
  <c r="Z4" i="205" s="1"/>
  <c r="AA4" i="205" s="1"/>
  <c r="AB4" i="205" s="1"/>
  <c r="AC4" i="205" s="1"/>
  <c r="AD4" i="205" s="1"/>
  <c r="AE4" i="205" s="1"/>
  <c r="AF4" i="205" s="1"/>
  <c r="AG4" i="205" s="1"/>
  <c r="AH4" i="205" s="1"/>
  <c r="AI4" i="205" s="1"/>
  <c r="AJ4" i="205" s="1"/>
  <c r="AK4" i="205" s="1"/>
  <c r="AL4" i="205" s="1"/>
  <c r="AM4" i="205" s="1"/>
  <c r="AN4" i="205" s="1"/>
  <c r="AO4" i="205" s="1"/>
  <c r="AP4" i="205" s="1"/>
  <c r="AQ4" i="205" s="1"/>
  <c r="AR4" i="205" s="1"/>
  <c r="AS4" i="205" s="1"/>
  <c r="AT4" i="205" s="1"/>
  <c r="L17" i="120"/>
  <c r="A29" i="120"/>
  <c r="A28" i="120"/>
  <c r="A27" i="120"/>
  <c r="A26" i="120"/>
  <c r="F4" i="120"/>
  <c r="G4" i="120" s="1"/>
  <c r="H4" i="120" s="1"/>
  <c r="I4" i="120" s="1"/>
  <c r="J4" i="120" s="1"/>
  <c r="K4" i="120" s="1"/>
  <c r="L4" i="120" s="1"/>
  <c r="M4" i="120" s="1"/>
  <c r="N4" i="120" s="1"/>
  <c r="O4" i="120" s="1"/>
  <c r="P4" i="120" s="1"/>
  <c r="Q4" i="120" s="1"/>
  <c r="R4" i="120" s="1"/>
  <c r="S4" i="120" s="1"/>
  <c r="T4" i="120" s="1"/>
  <c r="U4" i="120" s="1"/>
  <c r="V4" i="120" s="1"/>
  <c r="W4" i="120" s="1"/>
  <c r="X4" i="120" s="1"/>
  <c r="Y4" i="120" s="1"/>
  <c r="Z4" i="120" s="1"/>
  <c r="AA4" i="120" s="1"/>
  <c r="AB4" i="120" s="1"/>
  <c r="AC4" i="120" s="1"/>
  <c r="AD4" i="120" s="1"/>
  <c r="AE4" i="120" s="1"/>
  <c r="AF4" i="120" s="1"/>
  <c r="AG4" i="120" s="1"/>
  <c r="AH4" i="120" s="1"/>
  <c r="AI4" i="120" s="1"/>
  <c r="AJ4" i="120" s="1"/>
  <c r="AK4" i="120" s="1"/>
  <c r="AL4" i="120" s="1"/>
  <c r="AM4" i="120" s="1"/>
  <c r="AN4" i="120" s="1"/>
  <c r="AO4" i="120" s="1"/>
  <c r="AP4" i="120" s="1"/>
  <c r="AQ4" i="120" s="1"/>
  <c r="AR4" i="120" s="1"/>
  <c r="AS4" i="120" s="1"/>
  <c r="AT4" i="120" s="1"/>
  <c r="AU4" i="120" s="1"/>
  <c r="M11" i="190"/>
  <c r="N11" i="190"/>
  <c r="O11" i="190"/>
  <c r="P11" i="190"/>
  <c r="Q11" i="190"/>
  <c r="R11" i="190"/>
  <c r="S11" i="190"/>
  <c r="T11" i="190"/>
  <c r="U11" i="190"/>
  <c r="V11" i="190"/>
  <c r="W11" i="190"/>
  <c r="X11" i="190"/>
  <c r="Y11" i="190"/>
  <c r="Z11" i="190"/>
  <c r="L11" i="190"/>
  <c r="AU13" i="190" s="1"/>
  <c r="F4" i="190"/>
  <c r="G4" i="190" s="1"/>
  <c r="H4" i="190" s="1"/>
  <c r="I4" i="190" s="1"/>
  <c r="J4" i="190" s="1"/>
  <c r="K4" i="190" s="1"/>
  <c r="L4" i="190" s="1"/>
  <c r="M4" i="190" s="1"/>
  <c r="N4" i="190" s="1"/>
  <c r="O4" i="190" s="1"/>
  <c r="P4" i="190" s="1"/>
  <c r="Q4" i="190" s="1"/>
  <c r="R4" i="190" s="1"/>
  <c r="S4" i="190" s="1"/>
  <c r="T4" i="190" s="1"/>
  <c r="U4" i="190" s="1"/>
  <c r="V4" i="190" s="1"/>
  <c r="W4" i="190" s="1"/>
  <c r="X4" i="190" s="1"/>
  <c r="Y4" i="190" s="1"/>
  <c r="Z4" i="190" s="1"/>
  <c r="AA4" i="190" s="1"/>
  <c r="AB4" i="190" s="1"/>
  <c r="AC4" i="190" s="1"/>
  <c r="AD4" i="190" s="1"/>
  <c r="AE4" i="190" s="1"/>
  <c r="AF4" i="190" s="1"/>
  <c r="AG4" i="190" s="1"/>
  <c r="AH4" i="190" s="1"/>
  <c r="AI4" i="190" s="1"/>
  <c r="AJ4" i="190" s="1"/>
  <c r="AK4" i="190" s="1"/>
  <c r="AL4" i="190" s="1"/>
  <c r="AM4" i="190" s="1"/>
  <c r="AN4" i="190" s="1"/>
  <c r="AO4" i="190" s="1"/>
  <c r="AP4" i="190" s="1"/>
  <c r="AQ4" i="190" s="1"/>
  <c r="AR4" i="190" s="1"/>
  <c r="AS4" i="190" s="1"/>
  <c r="AT4" i="190" s="1"/>
  <c r="F4" i="146"/>
  <c r="G4" i="146" s="1"/>
  <c r="H4" i="146" s="1"/>
  <c r="I4" i="146" s="1"/>
  <c r="J4" i="146" s="1"/>
  <c r="K4" i="146" s="1"/>
  <c r="L4" i="146" s="1"/>
  <c r="M4" i="146" s="1"/>
  <c r="N4" i="146" s="1"/>
  <c r="O4" i="146" s="1"/>
  <c r="P4" i="146" s="1"/>
  <c r="Q4" i="146" s="1"/>
  <c r="R4" i="146" s="1"/>
  <c r="S4" i="146" s="1"/>
  <c r="T4" i="146" s="1"/>
  <c r="U4" i="146" s="1"/>
  <c r="V4" i="146" s="1"/>
  <c r="W4" i="146" s="1"/>
  <c r="X4" i="146" s="1"/>
  <c r="Y4" i="146" s="1"/>
  <c r="Z4" i="146" s="1"/>
  <c r="AA4" i="146" s="1"/>
  <c r="AB4" i="146" s="1"/>
  <c r="AC4" i="146" s="1"/>
  <c r="AD4" i="146" s="1"/>
  <c r="AE4" i="146" s="1"/>
  <c r="AF4" i="146" s="1"/>
  <c r="AG4" i="146" s="1"/>
  <c r="AH4" i="146" s="1"/>
  <c r="AI4" i="146" s="1"/>
  <c r="AJ4" i="146" s="1"/>
  <c r="AK4" i="146" s="1"/>
  <c r="AL4" i="146" s="1"/>
  <c r="AM4" i="146" s="1"/>
  <c r="AN4" i="146" s="1"/>
  <c r="AO4" i="146" s="1"/>
  <c r="AP4" i="146" s="1"/>
  <c r="AQ4" i="146" s="1"/>
  <c r="AR4" i="146" s="1"/>
  <c r="AS4" i="146" s="1"/>
  <c r="F4" i="145"/>
  <c r="G4" i="145" s="1"/>
  <c r="H4" i="145" s="1"/>
  <c r="I4" i="145" s="1"/>
  <c r="J4" i="145" s="1"/>
  <c r="K4" i="145" s="1"/>
  <c r="L4" i="145" s="1"/>
  <c r="M4" i="145" s="1"/>
  <c r="N4" i="145" s="1"/>
  <c r="O4" i="145" s="1"/>
  <c r="P4" i="145" s="1"/>
  <c r="Q4" i="145" s="1"/>
  <c r="R4" i="145" s="1"/>
  <c r="S4" i="145" s="1"/>
  <c r="T4" i="145" s="1"/>
  <c r="U4" i="145" s="1"/>
  <c r="V4" i="145" s="1"/>
  <c r="W4" i="145" s="1"/>
  <c r="X4" i="145" s="1"/>
  <c r="Y4" i="145" s="1"/>
  <c r="Z4" i="145" s="1"/>
  <c r="AA4" i="145" s="1"/>
  <c r="AB4" i="145" s="1"/>
  <c r="AC4" i="145" s="1"/>
  <c r="AD4" i="145" s="1"/>
  <c r="AE4" i="145" s="1"/>
  <c r="AF4" i="145" s="1"/>
  <c r="AG4" i="145" s="1"/>
  <c r="AH4" i="145" s="1"/>
  <c r="AI4" i="145" s="1"/>
  <c r="AJ4" i="145" s="1"/>
  <c r="AK4" i="145" s="1"/>
  <c r="AL4" i="145" s="1"/>
  <c r="AM4" i="145" s="1"/>
  <c r="AN4" i="145" s="1"/>
  <c r="AO4" i="145" s="1"/>
  <c r="AP4" i="145" s="1"/>
  <c r="AQ4" i="145" s="1"/>
  <c r="AR4" i="145" s="1"/>
  <c r="AS4" i="145" s="1"/>
  <c r="AT4" i="145" s="1"/>
  <c r="AV8" i="138"/>
  <c r="F4" i="138"/>
  <c r="G4" i="138" s="1"/>
  <c r="H4" i="138" s="1"/>
  <c r="I4" i="138" s="1"/>
  <c r="J4" i="138" s="1"/>
  <c r="K4" i="138" s="1"/>
  <c r="L4" i="138" s="1"/>
  <c r="M4" i="138" s="1"/>
  <c r="N4" i="138" s="1"/>
  <c r="O4" i="138" s="1"/>
  <c r="P4" i="138" s="1"/>
  <c r="Q4" i="138" s="1"/>
  <c r="R4" i="138" s="1"/>
  <c r="S4" i="138" s="1"/>
  <c r="T4" i="138" s="1"/>
  <c r="U4" i="138" s="1"/>
  <c r="V4" i="138" s="1"/>
  <c r="W4" i="138" s="1"/>
  <c r="X4" i="138" s="1"/>
  <c r="Y4" i="138" s="1"/>
  <c r="Z4" i="138" s="1"/>
  <c r="AA4" i="138" s="1"/>
  <c r="AB4" i="138" s="1"/>
  <c r="AC4" i="138" s="1"/>
  <c r="AD4" i="138" s="1"/>
  <c r="AE4" i="138" s="1"/>
  <c r="AF4" i="138" s="1"/>
  <c r="AG4" i="138" s="1"/>
  <c r="AH4" i="138" s="1"/>
  <c r="AI4" i="138" s="1"/>
  <c r="AJ4" i="138" s="1"/>
  <c r="AK4" i="138" s="1"/>
  <c r="AL4" i="138" s="1"/>
  <c r="AM4" i="138" s="1"/>
  <c r="AN4" i="138" s="1"/>
  <c r="AO4" i="138" s="1"/>
  <c r="AP4" i="138" s="1"/>
  <c r="AQ4" i="138" s="1"/>
  <c r="AR4" i="138" s="1"/>
  <c r="AS4" i="138" s="1"/>
  <c r="AT4" i="138" s="1"/>
  <c r="U11" i="120" l="1"/>
  <c r="T11" i="120"/>
  <c r="L26" i="50"/>
  <c r="AJ13" i="190"/>
  <c r="AQ13" i="190"/>
  <c r="AD13" i="190"/>
  <c r="AM13" i="190"/>
  <c r="AO13" i="190"/>
  <c r="AC13" i="190"/>
  <c r="AP13" i="190"/>
  <c r="AR13" i="190"/>
  <c r="AE13" i="190"/>
  <c r="AF13" i="190"/>
  <c r="AL13" i="190"/>
  <c r="AT13" i="190"/>
  <c r="AH13" i="190"/>
  <c r="AS13" i="190"/>
  <c r="AN13" i="190"/>
  <c r="AK13" i="190"/>
  <c r="AI13" i="190"/>
  <c r="AG13" i="190"/>
  <c r="S11" i="120"/>
  <c r="Z11" i="120"/>
  <c r="R11" i="120"/>
  <c r="Y11" i="120"/>
  <c r="Q11" i="120"/>
  <c r="X11" i="120"/>
  <c r="P11" i="120"/>
  <c r="W11" i="120"/>
  <c r="O11" i="120"/>
  <c r="M11" i="120"/>
  <c r="V11" i="120"/>
  <c r="N11" i="120"/>
  <c r="M18" i="120"/>
  <c r="N14" i="179"/>
  <c r="B18" i="205"/>
  <c r="C21" i="50"/>
  <c r="U12" i="192"/>
  <c r="V11" i="192"/>
  <c r="Q19" i="192"/>
  <c r="AB13" i="190"/>
  <c r="AA13" i="190"/>
  <c r="AA12" i="190"/>
  <c r="C6" i="120"/>
  <c r="AV6" i="205"/>
  <c r="AV14" i="205"/>
  <c r="AV8" i="205"/>
  <c r="AV7" i="205"/>
  <c r="M15" i="205"/>
  <c r="AV11" i="205"/>
  <c r="AV13" i="205"/>
  <c r="AV12" i="205"/>
  <c r="AV10" i="205"/>
  <c r="L15" i="205"/>
  <c r="AV5" i="205"/>
  <c r="AV26" i="50" l="1"/>
  <c r="N18" i="120"/>
  <c r="N16" i="205"/>
  <c r="R17" i="205"/>
  <c r="AH17" i="205"/>
  <c r="S17" i="205"/>
  <c r="AI17" i="205"/>
  <c r="X17" i="205"/>
  <c r="AN17" i="205"/>
  <c r="Y17" i="205"/>
  <c r="AO17" i="205"/>
  <c r="Z17" i="205"/>
  <c r="AP17" i="205"/>
  <c r="AA17" i="205"/>
  <c r="AQ17" i="205"/>
  <c r="P17" i="205"/>
  <c r="AF17" i="205"/>
  <c r="Q17" i="205"/>
  <c r="AG17" i="205"/>
  <c r="AU17" i="205"/>
  <c r="AL17" i="205"/>
  <c r="AR17" i="205"/>
  <c r="AD17" i="205"/>
  <c r="AJ17" i="205"/>
  <c r="V17" i="205"/>
  <c r="AB17" i="205"/>
  <c r="AM17" i="205"/>
  <c r="N17" i="205"/>
  <c r="T17" i="205"/>
  <c r="AE17" i="205"/>
  <c r="AS17" i="205"/>
  <c r="W17" i="205"/>
  <c r="AK17" i="205"/>
  <c r="O17" i="205"/>
  <c r="AC17" i="205"/>
  <c r="AT17" i="205"/>
  <c r="U17" i="205"/>
  <c r="O14" i="179"/>
  <c r="L21" i="50"/>
  <c r="C58" i="50"/>
  <c r="B6" i="120"/>
  <c r="B21" i="50"/>
  <c r="V12" i="192"/>
  <c r="W11" i="192"/>
  <c r="R19" i="192"/>
  <c r="L6" i="120"/>
  <c r="M16" i="205"/>
  <c r="M17" i="205"/>
  <c r="AV15" i="205"/>
  <c r="F4" i="130"/>
  <c r="G4" i="130" s="1"/>
  <c r="H4" i="130" s="1"/>
  <c r="I4" i="130" s="1"/>
  <c r="J4" i="130" s="1"/>
  <c r="K4" i="130" s="1"/>
  <c r="L4" i="130" s="1"/>
  <c r="M4" i="130" s="1"/>
  <c r="N4" i="130" s="1"/>
  <c r="O4" i="130" s="1"/>
  <c r="P4" i="130" s="1"/>
  <c r="Q4" i="130" s="1"/>
  <c r="R4" i="130" s="1"/>
  <c r="S4" i="130" s="1"/>
  <c r="T4" i="130" s="1"/>
  <c r="U4" i="130" s="1"/>
  <c r="V4" i="130" s="1"/>
  <c r="W4" i="130" s="1"/>
  <c r="X4" i="130" s="1"/>
  <c r="Y4" i="130" s="1"/>
  <c r="Z4" i="130" s="1"/>
  <c r="AA4" i="130" s="1"/>
  <c r="AB4" i="130" s="1"/>
  <c r="AC4" i="130" s="1"/>
  <c r="AD4" i="130" s="1"/>
  <c r="AE4" i="130" s="1"/>
  <c r="AF4" i="130" s="1"/>
  <c r="AG4" i="130" s="1"/>
  <c r="AH4" i="130" s="1"/>
  <c r="AI4" i="130" s="1"/>
  <c r="AJ4" i="130" s="1"/>
  <c r="AK4" i="130" s="1"/>
  <c r="AL4" i="130" s="1"/>
  <c r="AM4" i="130" s="1"/>
  <c r="AN4" i="130" s="1"/>
  <c r="AO4" i="130" s="1"/>
  <c r="AP4" i="130" s="1"/>
  <c r="AQ4" i="130" s="1"/>
  <c r="F4" i="144"/>
  <c r="G4" i="144" s="1"/>
  <c r="H4" i="144" s="1"/>
  <c r="I4" i="144" s="1"/>
  <c r="J4" i="144" s="1"/>
  <c r="K4" i="144" s="1"/>
  <c r="L4" i="144" s="1"/>
  <c r="M4" i="144" s="1"/>
  <c r="N4" i="144" s="1"/>
  <c r="O4" i="144" s="1"/>
  <c r="P4" i="144" s="1"/>
  <c r="Q4" i="144" s="1"/>
  <c r="R4" i="144" s="1"/>
  <c r="S4" i="144" s="1"/>
  <c r="T4" i="144" s="1"/>
  <c r="U4" i="144" s="1"/>
  <c r="V4" i="144" s="1"/>
  <c r="W4" i="144" s="1"/>
  <c r="X4" i="144" s="1"/>
  <c r="Y4" i="144" s="1"/>
  <c r="Z4" i="144" s="1"/>
  <c r="AA4" i="144" s="1"/>
  <c r="AB4" i="144" s="1"/>
  <c r="AC4" i="144" s="1"/>
  <c r="AD4" i="144" s="1"/>
  <c r="AE4" i="144" s="1"/>
  <c r="AF4" i="144" s="1"/>
  <c r="AG4" i="144" s="1"/>
  <c r="AH4" i="144" s="1"/>
  <c r="AI4" i="144" s="1"/>
  <c r="AJ4" i="144" s="1"/>
  <c r="AK4" i="144" s="1"/>
  <c r="AL4" i="144" s="1"/>
  <c r="AM4" i="144" s="1"/>
  <c r="AN4" i="144" s="1"/>
  <c r="AO4" i="144" s="1"/>
  <c r="AP4" i="144" s="1"/>
  <c r="AQ4" i="144" s="1"/>
  <c r="AR4" i="144" s="1"/>
  <c r="C12" i="173"/>
  <c r="B15" i="173"/>
  <c r="M12" i="173"/>
  <c r="L12" i="173"/>
  <c r="AV5" i="173"/>
  <c r="M11" i="50" l="1"/>
  <c r="M9" i="75"/>
  <c r="O18" i="120"/>
  <c r="L14" i="130"/>
  <c r="AT14" i="173"/>
  <c r="AR14" i="173"/>
  <c r="AS14" i="173"/>
  <c r="AU14" i="173"/>
  <c r="B11" i="50"/>
  <c r="B9" i="75"/>
  <c r="B24" i="75" s="1"/>
  <c r="U14" i="173"/>
  <c r="AG14" i="173"/>
  <c r="V14" i="173"/>
  <c r="Z14" i="173"/>
  <c r="O14" i="173"/>
  <c r="P14" i="173"/>
  <c r="AN14" i="173"/>
  <c r="Q14" i="173"/>
  <c r="AO14" i="173"/>
  <c r="AP14" i="173"/>
  <c r="AH14" i="173"/>
  <c r="AL14" i="173"/>
  <c r="AM14" i="173"/>
  <c r="L9" i="75"/>
  <c r="AC14" i="173"/>
  <c r="AD14" i="173"/>
  <c r="W14" i="173"/>
  <c r="AI14" i="173"/>
  <c r="N14" i="173"/>
  <c r="AA14" i="173"/>
  <c r="L11" i="50"/>
  <c r="AB14" i="173"/>
  <c r="R14" i="173"/>
  <c r="AQ14" i="173"/>
  <c r="AF14" i="173"/>
  <c r="X14" i="173"/>
  <c r="AK14" i="173"/>
  <c r="AJ14" i="173"/>
  <c r="Y14" i="173"/>
  <c r="T14" i="173"/>
  <c r="S14" i="173"/>
  <c r="AE14" i="173"/>
  <c r="N13" i="173"/>
  <c r="C9" i="75"/>
  <c r="C24" i="75" s="1"/>
  <c r="C11" i="50"/>
  <c r="P14" i="179"/>
  <c r="B58" i="50"/>
  <c r="AV21" i="50"/>
  <c r="X11" i="192"/>
  <c r="W12" i="192"/>
  <c r="S19" i="192"/>
  <c r="AV6" i="120"/>
  <c r="L18" i="120"/>
  <c r="F4" i="143"/>
  <c r="G4" i="143" s="1"/>
  <c r="H4" i="143" s="1"/>
  <c r="I4" i="143" s="1"/>
  <c r="J4" i="143" s="1"/>
  <c r="K4" i="143" s="1"/>
  <c r="L4" i="143" s="1"/>
  <c r="M4" i="143" s="1"/>
  <c r="N4" i="143" s="1"/>
  <c r="O4" i="143" s="1"/>
  <c r="P4" i="143" s="1"/>
  <c r="Q4" i="143" s="1"/>
  <c r="R4" i="143" s="1"/>
  <c r="S4" i="143" s="1"/>
  <c r="T4" i="143" s="1"/>
  <c r="U4" i="143" s="1"/>
  <c r="V4" i="143" s="1"/>
  <c r="W4" i="143" s="1"/>
  <c r="X4" i="143" s="1"/>
  <c r="Y4" i="143" s="1"/>
  <c r="Z4" i="143" s="1"/>
  <c r="AA4" i="143" s="1"/>
  <c r="AB4" i="143" s="1"/>
  <c r="AC4" i="143" s="1"/>
  <c r="AD4" i="143" s="1"/>
  <c r="AE4" i="143" s="1"/>
  <c r="AF4" i="143" s="1"/>
  <c r="AG4" i="143" s="1"/>
  <c r="AH4" i="143" s="1"/>
  <c r="AI4" i="143" s="1"/>
  <c r="AJ4" i="143" s="1"/>
  <c r="AK4" i="143" s="1"/>
  <c r="AL4" i="143" s="1"/>
  <c r="AM4" i="143" s="1"/>
  <c r="AN4" i="143" s="1"/>
  <c r="AO4" i="143" s="1"/>
  <c r="AP4" i="143" s="1"/>
  <c r="AQ4" i="143" s="1"/>
  <c r="AR4" i="143" s="1"/>
  <c r="AS4" i="143" s="1"/>
  <c r="AT4" i="143" s="1"/>
  <c r="AU4" i="143" s="1"/>
  <c r="F4" i="142"/>
  <c r="G4" i="142" s="1"/>
  <c r="H4" i="142" s="1"/>
  <c r="I4" i="142" s="1"/>
  <c r="J4" i="142" s="1"/>
  <c r="K4" i="142" s="1"/>
  <c r="L4" i="142" s="1"/>
  <c r="M4" i="142" s="1"/>
  <c r="N4" i="142" s="1"/>
  <c r="O4" i="142" s="1"/>
  <c r="P4" i="142" s="1"/>
  <c r="Q4" i="142" s="1"/>
  <c r="R4" i="142" s="1"/>
  <c r="S4" i="142" s="1"/>
  <c r="T4" i="142" s="1"/>
  <c r="U4" i="142" s="1"/>
  <c r="V4" i="142" s="1"/>
  <c r="W4" i="142" s="1"/>
  <c r="X4" i="142" s="1"/>
  <c r="Y4" i="142" s="1"/>
  <c r="Z4" i="142" s="1"/>
  <c r="AA4" i="142" s="1"/>
  <c r="AB4" i="142" s="1"/>
  <c r="AC4" i="142" s="1"/>
  <c r="AD4" i="142" s="1"/>
  <c r="AE4" i="142" s="1"/>
  <c r="AF4" i="142" s="1"/>
  <c r="AG4" i="142" s="1"/>
  <c r="AH4" i="142" s="1"/>
  <c r="AI4" i="142" s="1"/>
  <c r="AJ4" i="142" s="1"/>
  <c r="AK4" i="142" s="1"/>
  <c r="AL4" i="142" s="1"/>
  <c r="AM4" i="142" s="1"/>
  <c r="AN4" i="142" s="1"/>
  <c r="AO4" i="142" s="1"/>
  <c r="AP4" i="142" s="1"/>
  <c r="AQ4" i="142" s="1"/>
  <c r="AR4" i="142" s="1"/>
  <c r="AS4" i="142" s="1"/>
  <c r="AT4" i="142" s="1"/>
  <c r="AU4" i="142" s="1"/>
  <c r="P18" i="120" l="1"/>
  <c r="M14" i="130"/>
  <c r="C46" i="50"/>
  <c r="AV11" i="50"/>
  <c r="B46" i="50"/>
  <c r="Q14" i="179"/>
  <c r="X12" i="192"/>
  <c r="Y11" i="192"/>
  <c r="T19" i="192"/>
  <c r="A26" i="121"/>
  <c r="A27" i="121"/>
  <c r="A28" i="121"/>
  <c r="A25" i="121"/>
  <c r="A19" i="121"/>
  <c r="B19" i="121"/>
  <c r="C19" i="121"/>
  <c r="D19" i="121"/>
  <c r="A21" i="121"/>
  <c r="B21" i="121"/>
  <c r="C21" i="121"/>
  <c r="D21" i="121"/>
  <c r="A22" i="121"/>
  <c r="B22" i="121"/>
  <c r="C22" i="121"/>
  <c r="D22" i="121"/>
  <c r="A23" i="121"/>
  <c r="B23" i="121"/>
  <c r="C23" i="121"/>
  <c r="D23" i="121"/>
  <c r="A24" i="121"/>
  <c r="B24" i="121"/>
  <c r="C24" i="121"/>
  <c r="D24" i="121"/>
  <c r="B18" i="121"/>
  <c r="C18" i="121"/>
  <c r="D18" i="121"/>
  <c r="A18" i="121"/>
  <c r="D16" i="121"/>
  <c r="C16" i="121"/>
  <c r="B16" i="121"/>
  <c r="A16" i="121"/>
  <c r="AV7" i="121"/>
  <c r="F4" i="121"/>
  <c r="Q18" i="120" l="1"/>
  <c r="G4" i="121"/>
  <c r="H4" i="121" s="1"/>
  <c r="I4" i="121" s="1"/>
  <c r="J4" i="121" s="1"/>
  <c r="K4" i="121" s="1"/>
  <c r="L4" i="121" s="1"/>
  <c r="M4" i="121" s="1"/>
  <c r="N4" i="121" s="1"/>
  <c r="O4" i="121" s="1"/>
  <c r="P4" i="121" s="1"/>
  <c r="Q4" i="121" s="1"/>
  <c r="R4" i="121" s="1"/>
  <c r="S4" i="121" s="1"/>
  <c r="T4" i="121" s="1"/>
  <c r="U4" i="121" s="1"/>
  <c r="V4" i="121" s="1"/>
  <c r="W4" i="121" s="1"/>
  <c r="X4" i="121" s="1"/>
  <c r="Y4" i="121" s="1"/>
  <c r="Z4" i="121" s="1"/>
  <c r="AA4" i="121" s="1"/>
  <c r="AB4" i="121" s="1"/>
  <c r="AC4" i="121" s="1"/>
  <c r="AD4" i="121" s="1"/>
  <c r="AE4" i="121" s="1"/>
  <c r="AF4" i="121" s="1"/>
  <c r="AG4" i="121" s="1"/>
  <c r="AH4" i="121" s="1"/>
  <c r="AI4" i="121" s="1"/>
  <c r="AJ4" i="121" s="1"/>
  <c r="AK4" i="121" s="1"/>
  <c r="AL4" i="121" s="1"/>
  <c r="AM4" i="121" s="1"/>
  <c r="AN4" i="121" s="1"/>
  <c r="AO4" i="121" s="1"/>
  <c r="AP4" i="121" s="1"/>
  <c r="AQ4" i="121" s="1"/>
  <c r="AR4" i="121" s="1"/>
  <c r="AS4" i="121" s="1"/>
  <c r="AT4" i="121" s="1"/>
  <c r="AU4" i="121" s="1"/>
  <c r="N14" i="130"/>
  <c r="R14" i="179"/>
  <c r="Y12" i="192"/>
  <c r="Z11" i="192"/>
  <c r="U19" i="192"/>
  <c r="R18" i="120" l="1"/>
  <c r="L17" i="121"/>
  <c r="O14" i="130"/>
  <c r="S14" i="179"/>
  <c r="AA11" i="192"/>
  <c r="AA12" i="192" s="1"/>
  <c r="Z12" i="192"/>
  <c r="V19" i="192"/>
  <c r="M17" i="121"/>
  <c r="A17" i="178"/>
  <c r="A18" i="178"/>
  <c r="A19" i="178"/>
  <c r="A16" i="178"/>
  <c r="A25" i="129"/>
  <c r="A26" i="129"/>
  <c r="A27" i="129"/>
  <c r="A24" i="129"/>
  <c r="D17" i="129"/>
  <c r="C17" i="129"/>
  <c r="B17" i="129"/>
  <c r="A17" i="129"/>
  <c r="L18" i="75"/>
  <c r="F4" i="75"/>
  <c r="G4" i="75" s="1"/>
  <c r="H4" i="75" s="1"/>
  <c r="I4" i="75" s="1"/>
  <c r="J4" i="75" s="1"/>
  <c r="K4" i="75" s="1"/>
  <c r="L4" i="75" s="1"/>
  <c r="M4" i="75" s="1"/>
  <c r="N4" i="75" s="1"/>
  <c r="O4" i="75" s="1"/>
  <c r="P4" i="75" s="1"/>
  <c r="Q4" i="75" s="1"/>
  <c r="R4" i="75" s="1"/>
  <c r="S4" i="75" s="1"/>
  <c r="T4" i="75" s="1"/>
  <c r="U4" i="75" s="1"/>
  <c r="V4" i="75" s="1"/>
  <c r="W4" i="75" s="1"/>
  <c r="X4" i="75" s="1"/>
  <c r="Y4" i="75" s="1"/>
  <c r="Z4" i="75" s="1"/>
  <c r="AA4" i="75" s="1"/>
  <c r="AB4" i="75" s="1"/>
  <c r="AC4" i="75" s="1"/>
  <c r="AD4" i="75" s="1"/>
  <c r="AE4" i="75" s="1"/>
  <c r="AF4" i="75" s="1"/>
  <c r="AG4" i="75" s="1"/>
  <c r="AH4" i="75" s="1"/>
  <c r="AI4" i="75" s="1"/>
  <c r="AJ4" i="75" s="1"/>
  <c r="AK4" i="75" s="1"/>
  <c r="AL4" i="75" s="1"/>
  <c r="AM4" i="75" s="1"/>
  <c r="AN4" i="75" s="1"/>
  <c r="AO4" i="75" s="1"/>
  <c r="AP4" i="75" s="1"/>
  <c r="AQ4" i="75" s="1"/>
  <c r="AR4" i="75" s="1"/>
  <c r="AS4" i="75" s="1"/>
  <c r="AT4" i="75" s="1"/>
  <c r="AU4" i="75" s="1"/>
  <c r="F4" i="102"/>
  <c r="G4" i="102" s="1"/>
  <c r="H4" i="102" s="1"/>
  <c r="I4" i="102" s="1"/>
  <c r="J4" i="102" s="1"/>
  <c r="K4" i="102" s="1"/>
  <c r="L4" i="102" s="1"/>
  <c r="M4" i="102" s="1"/>
  <c r="N4" i="102" s="1"/>
  <c r="O4" i="102" s="1"/>
  <c r="P4" i="102" s="1"/>
  <c r="Q4" i="102" s="1"/>
  <c r="R4" i="102" s="1"/>
  <c r="S4" i="102" s="1"/>
  <c r="T4" i="102" s="1"/>
  <c r="U4" i="102" s="1"/>
  <c r="V4" i="102" s="1"/>
  <c r="W4" i="102" s="1"/>
  <c r="X4" i="102" s="1"/>
  <c r="Y4" i="102" s="1"/>
  <c r="Z4" i="102" s="1"/>
  <c r="AA4" i="102" s="1"/>
  <c r="AB4" i="102" s="1"/>
  <c r="AC4" i="102" s="1"/>
  <c r="AD4" i="102" s="1"/>
  <c r="AE4" i="102" s="1"/>
  <c r="AF4" i="102" s="1"/>
  <c r="AG4" i="102" s="1"/>
  <c r="AH4" i="102" s="1"/>
  <c r="AI4" i="102" s="1"/>
  <c r="AJ4" i="102" s="1"/>
  <c r="AK4" i="102" s="1"/>
  <c r="AL4" i="102" s="1"/>
  <c r="AM4" i="102" s="1"/>
  <c r="AN4" i="102" s="1"/>
  <c r="AO4" i="102" s="1"/>
  <c r="AP4" i="102" s="1"/>
  <c r="AQ4" i="102" s="1"/>
  <c r="AR4" i="102" s="1"/>
  <c r="AS4" i="102" s="1"/>
  <c r="AT4" i="102" s="1"/>
  <c r="F4" i="117"/>
  <c r="G4" i="117" s="1"/>
  <c r="H4" i="117" s="1"/>
  <c r="I4" i="117" s="1"/>
  <c r="J4" i="117" s="1"/>
  <c r="K4" i="117" s="1"/>
  <c r="L4" i="117" s="1"/>
  <c r="M4" i="117" s="1"/>
  <c r="N4" i="117" s="1"/>
  <c r="O4" i="117" s="1"/>
  <c r="P4" i="117" s="1"/>
  <c r="Q4" i="117" s="1"/>
  <c r="R4" i="117" s="1"/>
  <c r="S4" i="117" s="1"/>
  <c r="T4" i="117" s="1"/>
  <c r="U4" i="117" s="1"/>
  <c r="V4" i="117" s="1"/>
  <c r="W4" i="117" s="1"/>
  <c r="X4" i="117" s="1"/>
  <c r="Y4" i="117" s="1"/>
  <c r="Z4" i="117" s="1"/>
  <c r="AA4" i="117" s="1"/>
  <c r="AB4" i="117" s="1"/>
  <c r="AC4" i="117" s="1"/>
  <c r="AD4" i="117" s="1"/>
  <c r="AE4" i="117" s="1"/>
  <c r="AF4" i="117" s="1"/>
  <c r="AG4" i="117" s="1"/>
  <c r="AH4" i="117" s="1"/>
  <c r="AI4" i="117" s="1"/>
  <c r="AJ4" i="117" s="1"/>
  <c r="AK4" i="117" s="1"/>
  <c r="AL4" i="117" s="1"/>
  <c r="AM4" i="117" s="1"/>
  <c r="AN4" i="117" s="1"/>
  <c r="AO4" i="117" s="1"/>
  <c r="AP4" i="117" s="1"/>
  <c r="AQ4" i="117" s="1"/>
  <c r="AR4" i="117" s="1"/>
  <c r="AS4" i="117" s="1"/>
  <c r="AT4" i="117" s="1"/>
  <c r="AU4" i="117" s="1"/>
  <c r="L14" i="126"/>
  <c r="M14" i="126"/>
  <c r="N14" i="126"/>
  <c r="O14" i="126"/>
  <c r="P14" i="126"/>
  <c r="Q14" i="126"/>
  <c r="R14" i="126"/>
  <c r="S14" i="126"/>
  <c r="L15" i="126"/>
  <c r="M15" i="126"/>
  <c r="N15" i="126"/>
  <c r="O15" i="126"/>
  <c r="P15" i="126"/>
  <c r="Q15" i="126"/>
  <c r="R15" i="126"/>
  <c r="S15" i="126"/>
  <c r="L17" i="126"/>
  <c r="M17" i="126"/>
  <c r="N17" i="126"/>
  <c r="O17" i="126"/>
  <c r="P17" i="126"/>
  <c r="Q17" i="126"/>
  <c r="R17" i="126"/>
  <c r="S17" i="126"/>
  <c r="L12" i="126"/>
  <c r="D12" i="126"/>
  <c r="C12" i="126"/>
  <c r="B12" i="126"/>
  <c r="A12" i="126"/>
  <c r="F4" i="126"/>
  <c r="G4" i="126" s="1"/>
  <c r="H4" i="126" s="1"/>
  <c r="I4" i="126" s="1"/>
  <c r="J4" i="126" s="1"/>
  <c r="K4" i="126" s="1"/>
  <c r="L4" i="126" s="1"/>
  <c r="M4" i="126" s="1"/>
  <c r="N4" i="126" s="1"/>
  <c r="O4" i="126" s="1"/>
  <c r="P4" i="126" s="1"/>
  <c r="Q4" i="126" s="1"/>
  <c r="R4" i="126" s="1"/>
  <c r="S4" i="126" s="1"/>
  <c r="T4" i="126" s="1"/>
  <c r="U4" i="126" s="1"/>
  <c r="V4" i="126" s="1"/>
  <c r="W4" i="126" s="1"/>
  <c r="X4" i="126" s="1"/>
  <c r="Y4" i="126" s="1"/>
  <c r="Z4" i="126" s="1"/>
  <c r="AA4" i="126" s="1"/>
  <c r="AB4" i="126" s="1"/>
  <c r="AC4" i="126" s="1"/>
  <c r="AD4" i="126" s="1"/>
  <c r="AE4" i="126" s="1"/>
  <c r="AF4" i="126" s="1"/>
  <c r="AG4" i="126" s="1"/>
  <c r="AH4" i="126" s="1"/>
  <c r="AI4" i="126" s="1"/>
  <c r="AJ4" i="126" s="1"/>
  <c r="AK4" i="126" s="1"/>
  <c r="AL4" i="126" s="1"/>
  <c r="AM4" i="126" s="1"/>
  <c r="AN4" i="126" s="1"/>
  <c r="AO4" i="126" s="1"/>
  <c r="AP4" i="126" s="1"/>
  <c r="AQ4" i="126" s="1"/>
  <c r="AR4" i="126" s="1"/>
  <c r="AS4" i="126" s="1"/>
  <c r="AT4" i="126" s="1"/>
  <c r="AU4" i="126" s="1"/>
  <c r="AA13" i="231" l="1"/>
  <c r="AA29" i="50" s="1"/>
  <c r="S18" i="120"/>
  <c r="P14" i="130"/>
  <c r="T14" i="179"/>
  <c r="L18" i="192"/>
  <c r="D18" i="192" s="1"/>
  <c r="AB11" i="192"/>
  <c r="AB12" i="192"/>
  <c r="L24" i="192" s="1"/>
  <c r="W19" i="192"/>
  <c r="N17" i="121"/>
  <c r="L23" i="192" l="1"/>
  <c r="T18" i="120"/>
  <c r="Q14" i="130"/>
  <c r="M19" i="75"/>
  <c r="U14" i="179"/>
  <c r="M18" i="192"/>
  <c r="AC11" i="192"/>
  <c r="X19" i="192"/>
  <c r="O17" i="121"/>
  <c r="M13" i="126"/>
  <c r="M23" i="192" l="1"/>
  <c r="AB13" i="231"/>
  <c r="U18" i="120"/>
  <c r="R14" i="130"/>
  <c r="N19" i="75"/>
  <c r="V14" i="179"/>
  <c r="L19" i="75"/>
  <c r="N18" i="192"/>
  <c r="AD11" i="192"/>
  <c r="AC12" i="192"/>
  <c r="M24" i="192" s="1"/>
  <c r="Y19" i="192"/>
  <c r="P17" i="121"/>
  <c r="N13" i="126"/>
  <c r="L21" i="203"/>
  <c r="M21" i="203"/>
  <c r="N21" i="203"/>
  <c r="O21" i="203"/>
  <c r="P21" i="203"/>
  <c r="Q21" i="203"/>
  <c r="R21" i="203"/>
  <c r="S21" i="203"/>
  <c r="T21" i="203"/>
  <c r="U21" i="203"/>
  <c r="V21" i="203"/>
  <c r="W21" i="203"/>
  <c r="X21" i="203"/>
  <c r="A15" i="203"/>
  <c r="A16" i="203"/>
  <c r="A17" i="203"/>
  <c r="A18" i="203"/>
  <c r="A19" i="203"/>
  <c r="A20" i="203"/>
  <c r="A21" i="203"/>
  <c r="B21" i="203"/>
  <c r="C21" i="203"/>
  <c r="D21" i="203"/>
  <c r="L20" i="203"/>
  <c r="M20" i="203"/>
  <c r="N20" i="203"/>
  <c r="O20" i="203"/>
  <c r="P20" i="203"/>
  <c r="Q20" i="203"/>
  <c r="R20" i="203"/>
  <c r="S20" i="203"/>
  <c r="T20" i="203"/>
  <c r="U20" i="203"/>
  <c r="V20" i="203"/>
  <c r="W20" i="203"/>
  <c r="X20" i="203"/>
  <c r="D20" i="203"/>
  <c r="C20" i="203"/>
  <c r="B20" i="203"/>
  <c r="L19" i="203"/>
  <c r="M19" i="203"/>
  <c r="N19" i="203"/>
  <c r="O19" i="203"/>
  <c r="P19" i="203"/>
  <c r="Q19" i="203"/>
  <c r="R19" i="203"/>
  <c r="S19" i="203"/>
  <c r="T19" i="203"/>
  <c r="U19" i="203"/>
  <c r="V19" i="203"/>
  <c r="W19" i="203"/>
  <c r="X19" i="203"/>
  <c r="D19" i="203"/>
  <c r="C19" i="203"/>
  <c r="B19" i="203"/>
  <c r="L18" i="203"/>
  <c r="M18" i="203"/>
  <c r="N18" i="203"/>
  <c r="O18" i="203"/>
  <c r="P18" i="203"/>
  <c r="Q18" i="203"/>
  <c r="R18" i="203"/>
  <c r="S18" i="203"/>
  <c r="T18" i="203"/>
  <c r="U18" i="203"/>
  <c r="V18" i="203"/>
  <c r="W18" i="203"/>
  <c r="X18" i="203"/>
  <c r="L17" i="203"/>
  <c r="M17" i="203"/>
  <c r="N17" i="203"/>
  <c r="O17" i="203"/>
  <c r="P17" i="203"/>
  <c r="Q17" i="203"/>
  <c r="R17" i="203"/>
  <c r="S17" i="203"/>
  <c r="T17" i="203"/>
  <c r="U17" i="203"/>
  <c r="V17" i="203"/>
  <c r="W17" i="203"/>
  <c r="X17" i="203"/>
  <c r="D17" i="203"/>
  <c r="C17" i="203"/>
  <c r="B17" i="203"/>
  <c r="A24" i="203"/>
  <c r="A23" i="203"/>
  <c r="A22" i="203"/>
  <c r="A14" i="203"/>
  <c r="L12" i="203"/>
  <c r="F4" i="203"/>
  <c r="G4" i="203" s="1"/>
  <c r="H4" i="203" s="1"/>
  <c r="I4" i="203" s="1"/>
  <c r="J4" i="203" s="1"/>
  <c r="K4" i="203" s="1"/>
  <c r="L4" i="203" s="1"/>
  <c r="M4" i="203" s="1"/>
  <c r="N4" i="203" s="1"/>
  <c r="O4" i="203" s="1"/>
  <c r="P4" i="203" s="1"/>
  <c r="Q4" i="203" s="1"/>
  <c r="R4" i="203" s="1"/>
  <c r="S4" i="203" s="1"/>
  <c r="T4" i="203" s="1"/>
  <c r="U4" i="203" s="1"/>
  <c r="V4" i="203" s="1"/>
  <c r="W4" i="203" s="1"/>
  <c r="X4" i="203" s="1"/>
  <c r="Y4" i="203" s="1"/>
  <c r="Z4" i="203" s="1"/>
  <c r="AA4" i="203" s="1"/>
  <c r="AB4" i="203" s="1"/>
  <c r="AC4" i="203" s="1"/>
  <c r="AD4" i="203" s="1"/>
  <c r="AE4" i="203" s="1"/>
  <c r="AF4" i="203" s="1"/>
  <c r="AG4" i="203" s="1"/>
  <c r="AH4" i="203" s="1"/>
  <c r="AI4" i="203" s="1"/>
  <c r="AJ4" i="203" s="1"/>
  <c r="AK4" i="203" s="1"/>
  <c r="AL4" i="203" s="1"/>
  <c r="AM4" i="203" s="1"/>
  <c r="AN4" i="203" s="1"/>
  <c r="AO4" i="203" s="1"/>
  <c r="AP4" i="203" s="1"/>
  <c r="AQ4" i="203" s="1"/>
  <c r="AR4" i="203" s="1"/>
  <c r="AS4" i="203" s="1"/>
  <c r="AT4" i="203" s="1"/>
  <c r="AU4" i="203" s="1"/>
  <c r="L12" i="177"/>
  <c r="A15" i="177"/>
  <c r="F4" i="177"/>
  <c r="G4" i="177" s="1"/>
  <c r="H4" i="177" s="1"/>
  <c r="I4" i="177" s="1"/>
  <c r="J4" i="177" s="1"/>
  <c r="K4" i="177" s="1"/>
  <c r="L4" i="177" s="1"/>
  <c r="M4" i="177" s="1"/>
  <c r="N4" i="177" s="1"/>
  <c r="O4" i="177" s="1"/>
  <c r="P4" i="177" s="1"/>
  <c r="Q4" i="177" s="1"/>
  <c r="R4" i="177" s="1"/>
  <c r="S4" i="177" s="1"/>
  <c r="T4" i="177" s="1"/>
  <c r="U4" i="177" s="1"/>
  <c r="V4" i="177" s="1"/>
  <c r="W4" i="177" s="1"/>
  <c r="X4" i="177" s="1"/>
  <c r="Y4" i="177" s="1"/>
  <c r="C16" i="202"/>
  <c r="M15" i="202"/>
  <c r="E14" i="202"/>
  <c r="AU6" i="202"/>
  <c r="AT6" i="202"/>
  <c r="AS6" i="202"/>
  <c r="AR6" i="202"/>
  <c r="AQ6" i="202"/>
  <c r="AP6" i="202"/>
  <c r="AO6" i="202"/>
  <c r="AN6" i="202"/>
  <c r="AM6" i="202"/>
  <c r="AL6" i="202"/>
  <c r="Z6" i="202"/>
  <c r="Y6" i="202"/>
  <c r="X6" i="202"/>
  <c r="W6" i="202"/>
  <c r="C6" i="202"/>
  <c r="B6" i="202"/>
  <c r="B20" i="231" s="1"/>
  <c r="A6" i="202"/>
  <c r="F5" i="202"/>
  <c r="G5" i="202" s="1"/>
  <c r="H5" i="202" s="1"/>
  <c r="I5" i="202" s="1"/>
  <c r="J5" i="202" s="1"/>
  <c r="K5" i="202" s="1"/>
  <c r="L5" i="202" s="1"/>
  <c r="M5" i="202" s="1"/>
  <c r="N5" i="202" s="1"/>
  <c r="O5" i="202" s="1"/>
  <c r="P5" i="202" s="1"/>
  <c r="Q5" i="202" s="1"/>
  <c r="R5" i="202" s="1"/>
  <c r="S5" i="202" s="1"/>
  <c r="T5" i="202" s="1"/>
  <c r="U5" i="202" s="1"/>
  <c r="V5" i="202" s="1"/>
  <c r="W5" i="202" s="1"/>
  <c r="X5" i="202" s="1"/>
  <c r="Y5" i="202" s="1"/>
  <c r="Z5" i="202" s="1"/>
  <c r="AA5" i="202" s="1"/>
  <c r="AB5" i="202" s="1"/>
  <c r="AC5" i="202" s="1"/>
  <c r="AD5" i="202" s="1"/>
  <c r="AE5" i="202" s="1"/>
  <c r="AF5" i="202" s="1"/>
  <c r="AG5" i="202" s="1"/>
  <c r="AH5" i="202" s="1"/>
  <c r="AI5" i="202" s="1"/>
  <c r="AJ5" i="202" s="1"/>
  <c r="AK5" i="202" s="1"/>
  <c r="AL5" i="202" s="1"/>
  <c r="AM5" i="202" s="1"/>
  <c r="AN5" i="202" s="1"/>
  <c r="AO5" i="202" s="1"/>
  <c r="AP5" i="202" s="1"/>
  <c r="AQ5" i="202" s="1"/>
  <c r="AR5" i="202" s="1"/>
  <c r="AS5" i="202" s="1"/>
  <c r="AT5" i="202" s="1"/>
  <c r="A71" i="201"/>
  <c r="A70" i="201"/>
  <c r="A69" i="201"/>
  <c r="A68" i="201"/>
  <c r="A42" i="201"/>
  <c r="L40" i="201"/>
  <c r="D40" i="201"/>
  <c r="C40" i="201"/>
  <c r="B40" i="201"/>
  <c r="A40" i="201"/>
  <c r="M35" i="201"/>
  <c r="L35" i="201"/>
  <c r="C6" i="50"/>
  <c r="C6" i="71" s="1"/>
  <c r="AV34" i="201"/>
  <c r="AV33" i="201"/>
  <c r="AV32" i="201"/>
  <c r="AV31" i="201"/>
  <c r="AV30" i="201"/>
  <c r="AV29" i="201"/>
  <c r="AV28" i="201"/>
  <c r="AV27" i="201"/>
  <c r="AV26" i="201"/>
  <c r="AV25" i="201"/>
  <c r="AV24" i="201"/>
  <c r="AV23" i="201"/>
  <c r="AV22" i="201"/>
  <c r="AV21" i="201"/>
  <c r="AV20" i="201"/>
  <c r="AV19" i="201"/>
  <c r="AV18" i="201"/>
  <c r="AV17" i="201"/>
  <c r="AV16" i="201"/>
  <c r="AV15" i="201"/>
  <c r="AV13" i="201"/>
  <c r="AV12" i="201"/>
  <c r="F4" i="201"/>
  <c r="G4" i="201" s="1"/>
  <c r="H4" i="201" s="1"/>
  <c r="I4" i="201" s="1"/>
  <c r="J4" i="201" s="1"/>
  <c r="K4" i="201" s="1"/>
  <c r="L4" i="201" s="1"/>
  <c r="M4" i="201" s="1"/>
  <c r="N4" i="201" s="1"/>
  <c r="O4" i="201" s="1"/>
  <c r="P4" i="201" s="1"/>
  <c r="Q4" i="201" s="1"/>
  <c r="R4" i="201" s="1"/>
  <c r="S4" i="201" s="1"/>
  <c r="T4" i="201" s="1"/>
  <c r="U4" i="201" s="1"/>
  <c r="V4" i="201" s="1"/>
  <c r="W4" i="201" s="1"/>
  <c r="X4" i="201" s="1"/>
  <c r="Y4" i="201" s="1"/>
  <c r="Z4" i="201" s="1"/>
  <c r="AA4" i="201" s="1"/>
  <c r="AB4" i="201" s="1"/>
  <c r="AC4" i="201" s="1"/>
  <c r="AD4" i="201" s="1"/>
  <c r="AE4" i="201" s="1"/>
  <c r="AF4" i="201" s="1"/>
  <c r="AG4" i="201" s="1"/>
  <c r="AH4" i="201" s="1"/>
  <c r="AI4" i="201" s="1"/>
  <c r="AJ4" i="201" s="1"/>
  <c r="AK4" i="201" s="1"/>
  <c r="AL4" i="201" s="1"/>
  <c r="AM4" i="201" s="1"/>
  <c r="AN4" i="201" s="1"/>
  <c r="AO4" i="201" s="1"/>
  <c r="AP4" i="201" s="1"/>
  <c r="AQ4" i="201" s="1"/>
  <c r="AR4" i="201" s="1"/>
  <c r="AS4" i="201" s="1"/>
  <c r="AT4" i="201" s="1"/>
  <c r="AU4" i="201" s="1"/>
  <c r="L47" i="53"/>
  <c r="M47" i="53"/>
  <c r="N47" i="53"/>
  <c r="O47" i="53"/>
  <c r="P47" i="53"/>
  <c r="Q47" i="53"/>
  <c r="R47" i="53"/>
  <c r="S47" i="53"/>
  <c r="T47" i="53"/>
  <c r="U47" i="53"/>
  <c r="V47" i="53"/>
  <c r="L48" i="53"/>
  <c r="M48" i="53"/>
  <c r="N48" i="53"/>
  <c r="O48" i="53"/>
  <c r="P48" i="53"/>
  <c r="Q48" i="53"/>
  <c r="R48" i="53"/>
  <c r="S48" i="53"/>
  <c r="T48" i="53"/>
  <c r="U48" i="53"/>
  <c r="V48" i="53"/>
  <c r="L49" i="53"/>
  <c r="M49" i="53"/>
  <c r="N49" i="53"/>
  <c r="O49" i="53"/>
  <c r="P49" i="53"/>
  <c r="Q49" i="53"/>
  <c r="R49" i="53"/>
  <c r="S49" i="53"/>
  <c r="T49" i="53"/>
  <c r="U49" i="53"/>
  <c r="V49" i="53"/>
  <c r="L50" i="53"/>
  <c r="M50" i="53"/>
  <c r="N50" i="53"/>
  <c r="O50" i="53"/>
  <c r="P50" i="53"/>
  <c r="Q50" i="53"/>
  <c r="R50" i="53"/>
  <c r="S50" i="53"/>
  <c r="T50" i="53"/>
  <c r="U50" i="53"/>
  <c r="V50" i="53"/>
  <c r="L51" i="53"/>
  <c r="M51" i="53"/>
  <c r="N51" i="53"/>
  <c r="O51" i="53"/>
  <c r="P51" i="53"/>
  <c r="Q51" i="53"/>
  <c r="R51" i="53"/>
  <c r="S51" i="53"/>
  <c r="T51" i="53"/>
  <c r="U51" i="53"/>
  <c r="V51" i="53"/>
  <c r="L52" i="53"/>
  <c r="M52" i="53"/>
  <c r="N52" i="53"/>
  <c r="O52" i="53"/>
  <c r="P52" i="53"/>
  <c r="Q52" i="53"/>
  <c r="R52" i="53"/>
  <c r="S52" i="53"/>
  <c r="T52" i="53"/>
  <c r="U52" i="53"/>
  <c r="V52" i="53"/>
  <c r="L53" i="53"/>
  <c r="M53" i="53"/>
  <c r="N53" i="53"/>
  <c r="O53" i="53"/>
  <c r="P53" i="53"/>
  <c r="Q53" i="53"/>
  <c r="R53" i="53"/>
  <c r="S53" i="53"/>
  <c r="T53" i="53"/>
  <c r="U53" i="53"/>
  <c r="V53" i="53"/>
  <c r="L54" i="53"/>
  <c r="M54" i="53"/>
  <c r="N54" i="53"/>
  <c r="O54" i="53"/>
  <c r="P54" i="53"/>
  <c r="Q54" i="53"/>
  <c r="R54" i="53"/>
  <c r="S54" i="53"/>
  <c r="T54" i="53"/>
  <c r="U54" i="53"/>
  <c r="V54" i="53"/>
  <c r="L55" i="53"/>
  <c r="M55" i="53"/>
  <c r="N55" i="53"/>
  <c r="O55" i="53"/>
  <c r="P55" i="53"/>
  <c r="Q55" i="53"/>
  <c r="R55" i="53"/>
  <c r="S55" i="53"/>
  <c r="T55" i="53"/>
  <c r="U55" i="53"/>
  <c r="V55" i="53"/>
  <c r="L56" i="53"/>
  <c r="M56" i="53"/>
  <c r="N56" i="53"/>
  <c r="O56" i="53"/>
  <c r="P56" i="53"/>
  <c r="Q56" i="53"/>
  <c r="R56" i="53"/>
  <c r="S56" i="53"/>
  <c r="T56" i="53"/>
  <c r="U56" i="53"/>
  <c r="V56" i="53"/>
  <c r="L57" i="53"/>
  <c r="M57" i="53"/>
  <c r="N57" i="53"/>
  <c r="O57" i="53"/>
  <c r="P57" i="53"/>
  <c r="Q57" i="53"/>
  <c r="R57" i="53"/>
  <c r="S57" i="53"/>
  <c r="T57" i="53"/>
  <c r="U57" i="53"/>
  <c r="V57" i="53"/>
  <c r="L58" i="53"/>
  <c r="M58" i="53"/>
  <c r="N58" i="53"/>
  <c r="O58" i="53"/>
  <c r="P58" i="53"/>
  <c r="Q58" i="53"/>
  <c r="R58" i="53"/>
  <c r="S58" i="53"/>
  <c r="T58" i="53"/>
  <c r="U58" i="53"/>
  <c r="V58" i="53"/>
  <c r="L59" i="53"/>
  <c r="M59" i="53"/>
  <c r="N59" i="53"/>
  <c r="O59" i="53"/>
  <c r="P59" i="53"/>
  <c r="Q59" i="53"/>
  <c r="R59" i="53"/>
  <c r="S59" i="53"/>
  <c r="T59" i="53"/>
  <c r="U59" i="53"/>
  <c r="V59" i="53"/>
  <c r="L60" i="53"/>
  <c r="M60" i="53"/>
  <c r="N60" i="53"/>
  <c r="O60" i="53"/>
  <c r="P60" i="53"/>
  <c r="Q60" i="53"/>
  <c r="R60" i="53"/>
  <c r="S60" i="53"/>
  <c r="T60" i="53"/>
  <c r="U60" i="53"/>
  <c r="V60" i="53"/>
  <c r="L61" i="53"/>
  <c r="M61" i="53"/>
  <c r="N61" i="53"/>
  <c r="O61" i="53"/>
  <c r="P61" i="53"/>
  <c r="Q61" i="53"/>
  <c r="R61" i="53"/>
  <c r="S61" i="53"/>
  <c r="T61" i="53"/>
  <c r="U61" i="53"/>
  <c r="V61" i="53"/>
  <c r="L62" i="53"/>
  <c r="M62" i="53"/>
  <c r="N62" i="53"/>
  <c r="O62" i="53"/>
  <c r="P62" i="53"/>
  <c r="Q62" i="53"/>
  <c r="R62" i="53"/>
  <c r="S62" i="53"/>
  <c r="T62" i="53"/>
  <c r="U62" i="53"/>
  <c r="V62" i="53"/>
  <c r="L63" i="53"/>
  <c r="M63" i="53"/>
  <c r="N63" i="53"/>
  <c r="O63" i="53"/>
  <c r="P63" i="53"/>
  <c r="Q63" i="53"/>
  <c r="R63" i="53"/>
  <c r="S63" i="53"/>
  <c r="T63" i="53"/>
  <c r="U63" i="53"/>
  <c r="V63" i="53"/>
  <c r="L64" i="53"/>
  <c r="M64" i="53"/>
  <c r="N64" i="53"/>
  <c r="O64" i="53"/>
  <c r="P64" i="53"/>
  <c r="Q64" i="53"/>
  <c r="R64" i="53"/>
  <c r="S64" i="53"/>
  <c r="T64" i="53"/>
  <c r="U64" i="53"/>
  <c r="V64" i="53"/>
  <c r="L65" i="53"/>
  <c r="M65" i="53"/>
  <c r="N65" i="53"/>
  <c r="O65" i="53"/>
  <c r="P65" i="53"/>
  <c r="Q65" i="53"/>
  <c r="R65" i="53"/>
  <c r="S65" i="53"/>
  <c r="T65" i="53"/>
  <c r="U65" i="53"/>
  <c r="V65" i="53"/>
  <c r="L66" i="53"/>
  <c r="M66" i="53"/>
  <c r="N66" i="53"/>
  <c r="O66" i="53"/>
  <c r="P66" i="53"/>
  <c r="Q66" i="53"/>
  <c r="R66" i="53"/>
  <c r="S66" i="53"/>
  <c r="T66" i="53"/>
  <c r="U66" i="53"/>
  <c r="V66" i="53"/>
  <c r="L67" i="53"/>
  <c r="M67" i="53"/>
  <c r="N67" i="53"/>
  <c r="O67" i="53"/>
  <c r="P67" i="53"/>
  <c r="Q67" i="53"/>
  <c r="R67" i="53"/>
  <c r="S67" i="53"/>
  <c r="T67" i="53"/>
  <c r="U67" i="53"/>
  <c r="V67" i="53"/>
  <c r="L68" i="53"/>
  <c r="M68" i="53"/>
  <c r="N68" i="53"/>
  <c r="O68" i="53"/>
  <c r="P68" i="53"/>
  <c r="Q68" i="53"/>
  <c r="R68" i="53"/>
  <c r="S68" i="53"/>
  <c r="T68" i="53"/>
  <c r="U68" i="53"/>
  <c r="V68" i="53"/>
  <c r="L69" i="53"/>
  <c r="M69" i="53"/>
  <c r="N69" i="53"/>
  <c r="O69" i="53"/>
  <c r="P69" i="53"/>
  <c r="Q69" i="53"/>
  <c r="R69" i="53"/>
  <c r="S69" i="53"/>
  <c r="T69" i="53"/>
  <c r="U69" i="53"/>
  <c r="V69" i="53"/>
  <c r="L70" i="53"/>
  <c r="M70" i="53"/>
  <c r="N70" i="53"/>
  <c r="O70" i="53"/>
  <c r="P70" i="53"/>
  <c r="Q70" i="53"/>
  <c r="R70" i="53"/>
  <c r="S70" i="53"/>
  <c r="T70" i="53"/>
  <c r="U70" i="53"/>
  <c r="V70" i="53"/>
  <c r="L71" i="53"/>
  <c r="M71" i="53"/>
  <c r="N71" i="53"/>
  <c r="O71" i="53"/>
  <c r="P71" i="53"/>
  <c r="Q71" i="53"/>
  <c r="R71" i="53"/>
  <c r="S71" i="53"/>
  <c r="T71" i="53"/>
  <c r="U71" i="53"/>
  <c r="V71" i="53"/>
  <c r="L72" i="53"/>
  <c r="M72" i="53"/>
  <c r="N72" i="53"/>
  <c r="O72" i="53"/>
  <c r="P72" i="53"/>
  <c r="Q72" i="53"/>
  <c r="R72" i="53"/>
  <c r="S72" i="53"/>
  <c r="T72" i="53"/>
  <c r="U72" i="53"/>
  <c r="V72" i="53"/>
  <c r="L45" i="53"/>
  <c r="A76" i="53"/>
  <c r="F4" i="53"/>
  <c r="G4" i="53" s="1"/>
  <c r="H4" i="53" s="1"/>
  <c r="I4" i="53" s="1"/>
  <c r="J4" i="53" s="1"/>
  <c r="K4" i="53" s="1"/>
  <c r="L4" i="53" s="1"/>
  <c r="M4" i="53" s="1"/>
  <c r="N4" i="53" s="1"/>
  <c r="O4" i="53" s="1"/>
  <c r="P4" i="53" s="1"/>
  <c r="Q4" i="53" s="1"/>
  <c r="R4" i="53" s="1"/>
  <c r="S4" i="53" s="1"/>
  <c r="T4" i="53" s="1"/>
  <c r="U4" i="53" s="1"/>
  <c r="V4" i="53" s="1"/>
  <c r="W4" i="53" s="1"/>
  <c r="X4" i="53" s="1"/>
  <c r="Y4" i="53" s="1"/>
  <c r="Z4" i="53" s="1"/>
  <c r="AA4" i="53" s="1"/>
  <c r="AB4" i="53" s="1"/>
  <c r="AC4" i="53" s="1"/>
  <c r="AD4" i="53" s="1"/>
  <c r="AE4" i="53" s="1"/>
  <c r="AF4" i="53" s="1"/>
  <c r="AG4" i="53" s="1"/>
  <c r="AH4" i="53" s="1"/>
  <c r="AI4" i="53" s="1"/>
  <c r="AJ4" i="53" s="1"/>
  <c r="AK4" i="53" s="1"/>
  <c r="AL4" i="53" s="1"/>
  <c r="AM4" i="53" s="1"/>
  <c r="AN4" i="53" s="1"/>
  <c r="AO4" i="53" s="1"/>
  <c r="AP4" i="53" s="1"/>
  <c r="AQ4" i="53" s="1"/>
  <c r="AR4" i="53" s="1"/>
  <c r="AS4" i="53" s="1"/>
  <c r="AT4" i="53" s="1"/>
  <c r="AU4" i="53" s="1"/>
  <c r="N36" i="201" l="1"/>
  <c r="M6" i="50"/>
  <c r="F6" i="71" s="1"/>
  <c r="AB29" i="50"/>
  <c r="L28" i="231"/>
  <c r="N23" i="192"/>
  <c r="AB14" i="231"/>
  <c r="L29" i="231" s="1"/>
  <c r="AC13" i="231"/>
  <c r="H14" i="202"/>
  <c r="C20" i="231"/>
  <c r="Y13" i="231"/>
  <c r="Y29" i="50" s="1"/>
  <c r="T14" i="203"/>
  <c r="O14" i="203"/>
  <c r="W13" i="231"/>
  <c r="W29" i="50" s="1"/>
  <c r="X13" i="231"/>
  <c r="S14" i="203"/>
  <c r="Z13" i="231"/>
  <c r="Z29" i="50" s="1"/>
  <c r="M14" i="203"/>
  <c r="V18" i="120"/>
  <c r="S14" i="130"/>
  <c r="Z4" i="177"/>
  <c r="M13" i="177"/>
  <c r="O19" i="75"/>
  <c r="L6" i="50"/>
  <c r="E6" i="71" s="1"/>
  <c r="P37" i="201"/>
  <c r="AF37" i="201"/>
  <c r="AE37" i="201"/>
  <c r="T70" i="201" s="1"/>
  <c r="Q37" i="201"/>
  <c r="AG37" i="201"/>
  <c r="V70" i="201" s="1"/>
  <c r="W37" i="201"/>
  <c r="L70" i="201" s="1"/>
  <c r="AM37" i="201"/>
  <c r="Y37" i="201"/>
  <c r="N70" i="201" s="1"/>
  <c r="AP37" i="201"/>
  <c r="R37" i="201"/>
  <c r="AH37" i="201"/>
  <c r="X37" i="201"/>
  <c r="M70" i="201" s="1"/>
  <c r="AN37" i="201"/>
  <c r="AO37" i="201"/>
  <c r="Z37" i="201"/>
  <c r="O70" i="201" s="1"/>
  <c r="O37" i="201"/>
  <c r="AU37" i="201"/>
  <c r="AI37" i="201"/>
  <c r="AA37" i="201"/>
  <c r="P70" i="201" s="1"/>
  <c r="AC37" i="201"/>
  <c r="R70" i="201" s="1"/>
  <c r="AT37" i="201"/>
  <c r="AQ37" i="201"/>
  <c r="AD37" i="201"/>
  <c r="S70" i="201" s="1"/>
  <c r="V37" i="201"/>
  <c r="AR37" i="201"/>
  <c r="S37" i="201"/>
  <c r="U37" i="201"/>
  <c r="N37" i="201"/>
  <c r="AJ37" i="201"/>
  <c r="AL37" i="201"/>
  <c r="AS37" i="201"/>
  <c r="AB37" i="201"/>
  <c r="Q70" i="201" s="1"/>
  <c r="AK37" i="201"/>
  <c r="T37" i="201"/>
  <c r="W14" i="179"/>
  <c r="M5" i="102"/>
  <c r="M6" i="177"/>
  <c r="C38" i="50"/>
  <c r="O18" i="192"/>
  <c r="AD12" i="192"/>
  <c r="N24" i="192" s="1"/>
  <c r="AE11" i="192"/>
  <c r="AE12" i="192" s="1"/>
  <c r="O24" i="192" s="1"/>
  <c r="Z19" i="192"/>
  <c r="L14" i="203"/>
  <c r="F14" i="202"/>
  <c r="X15" i="203"/>
  <c r="B15" i="203"/>
  <c r="D15" i="203"/>
  <c r="C15" i="203"/>
  <c r="Q17" i="121"/>
  <c r="U70" i="201"/>
  <c r="B6" i="50"/>
  <c r="B6" i="71" s="1"/>
  <c r="L6" i="177"/>
  <c r="C5" i="102"/>
  <c r="C6" i="177"/>
  <c r="C15" i="177" s="1"/>
  <c r="O13" i="126"/>
  <c r="L5" i="102"/>
  <c r="C68" i="201"/>
  <c r="D14" i="203"/>
  <c r="N15" i="202"/>
  <c r="N16" i="202" s="1"/>
  <c r="M6" i="202"/>
  <c r="C7" i="202"/>
  <c r="L16" i="202"/>
  <c r="L6" i="202"/>
  <c r="D35" i="201"/>
  <c r="D6" i="50" s="1"/>
  <c r="D6" i="71" s="1"/>
  <c r="AV35" i="201"/>
  <c r="M36" i="201"/>
  <c r="L37" i="201"/>
  <c r="M37" i="201"/>
  <c r="AC29" i="50" l="1"/>
  <c r="M28" i="231"/>
  <c r="X29" i="50"/>
  <c r="O23" i="192"/>
  <c r="AC14" i="231"/>
  <c r="M29" i="231" s="1"/>
  <c r="AD13" i="231"/>
  <c r="AG18" i="202"/>
  <c r="AH18" i="202"/>
  <c r="AI18" i="202"/>
  <c r="X18" i="202"/>
  <c r="AN18" i="202"/>
  <c r="Y18" i="202"/>
  <c r="AO18" i="202"/>
  <c r="Z18" i="202"/>
  <c r="AP18" i="202"/>
  <c r="AA18" i="202"/>
  <c r="AQ18" i="202"/>
  <c r="AF18" i="202"/>
  <c r="AR18" i="202"/>
  <c r="AM18" i="202"/>
  <c r="N18" i="202"/>
  <c r="AJ18" i="202"/>
  <c r="AE18" i="202"/>
  <c r="AS18" i="202"/>
  <c r="AB18" i="202"/>
  <c r="W18" i="202"/>
  <c r="AK18" i="202"/>
  <c r="AC18" i="202"/>
  <c r="AT18" i="202"/>
  <c r="AL18" i="202"/>
  <c r="AU18" i="202"/>
  <c r="AD18" i="202"/>
  <c r="Z14" i="231"/>
  <c r="AA14" i="231"/>
  <c r="Y14" i="231"/>
  <c r="X14" i="231"/>
  <c r="T14" i="130"/>
  <c r="AA4" i="177"/>
  <c r="N13" i="177"/>
  <c r="P19" i="75"/>
  <c r="B14" i="203"/>
  <c r="C14" i="203"/>
  <c r="M41" i="201"/>
  <c r="X14" i="179"/>
  <c r="AV6" i="50"/>
  <c r="L6" i="71" s="1"/>
  <c r="D38" i="50"/>
  <c r="B38" i="50"/>
  <c r="P18" i="192"/>
  <c r="AF11" i="192"/>
  <c r="AF12" i="192" s="1"/>
  <c r="P24" i="192" s="1"/>
  <c r="AA19" i="192"/>
  <c r="G14" i="202"/>
  <c r="W14" i="203"/>
  <c r="Q14" i="203"/>
  <c r="X14" i="203"/>
  <c r="N14" i="203"/>
  <c r="R14" i="203"/>
  <c r="P14" i="203"/>
  <c r="U14" i="203"/>
  <c r="V14" i="203"/>
  <c r="L13" i="203"/>
  <c r="R17" i="121"/>
  <c r="L41" i="201"/>
  <c r="AV6" i="177"/>
  <c r="P13" i="126"/>
  <c r="B71" i="201"/>
  <c r="B5" i="102"/>
  <c r="B6" i="177"/>
  <c r="B15" i="177" s="1"/>
  <c r="D68" i="201"/>
  <c r="D5" i="102"/>
  <c r="D6" i="177"/>
  <c r="D15" i="177" s="1"/>
  <c r="M13" i="203"/>
  <c r="I14" i="202"/>
  <c r="L7" i="202"/>
  <c r="B10" i="202"/>
  <c r="L18" i="202"/>
  <c r="D16" i="202"/>
  <c r="M16" i="202"/>
  <c r="N17" i="202" s="1"/>
  <c r="O15" i="202"/>
  <c r="O16" i="202" s="1"/>
  <c r="N6" i="202"/>
  <c r="N7" i="202" s="1"/>
  <c r="AD29" i="50" l="1"/>
  <c r="N28" i="231"/>
  <c r="AD14" i="231"/>
  <c r="N29" i="231" s="1"/>
  <c r="AE13" i="231"/>
  <c r="P23" i="192"/>
  <c r="O17" i="202"/>
  <c r="O18" i="202"/>
  <c r="AH9" i="202"/>
  <c r="X9" i="202"/>
  <c r="W9" i="202"/>
  <c r="AM9" i="202"/>
  <c r="AN9" i="202"/>
  <c r="AG9" i="202"/>
  <c r="Y9" i="202"/>
  <c r="AO9" i="202"/>
  <c r="Z9" i="202"/>
  <c r="AP9" i="202"/>
  <c r="AE9" i="202"/>
  <c r="AU9" i="202"/>
  <c r="AF9" i="202"/>
  <c r="AD9" i="202"/>
  <c r="AT9" i="202"/>
  <c r="N9" i="202"/>
  <c r="AS9" i="202"/>
  <c r="AC9" i="202"/>
  <c r="AK9" i="202"/>
  <c r="AR9" i="202"/>
  <c r="AJ9" i="202"/>
  <c r="AQ9" i="202"/>
  <c r="AB9" i="202"/>
  <c r="AI9" i="202"/>
  <c r="AA9" i="202"/>
  <c r="AL9" i="202"/>
  <c r="N13" i="231"/>
  <c r="N29" i="50" s="1"/>
  <c r="G29" i="71" s="1"/>
  <c r="U14" i="130"/>
  <c r="AB4" i="177"/>
  <c r="O13" i="177"/>
  <c r="Q19" i="75"/>
  <c r="N41" i="201"/>
  <c r="Y14" i="179"/>
  <c r="Q18" i="192"/>
  <c r="AG11" i="192"/>
  <c r="AG12" i="192" s="1"/>
  <c r="Q24" i="192" s="1"/>
  <c r="M18" i="202"/>
  <c r="M7" i="202"/>
  <c r="S17" i="121"/>
  <c r="Q13" i="126"/>
  <c r="N13" i="203"/>
  <c r="L9" i="202"/>
  <c r="D7" i="202"/>
  <c r="M17" i="202"/>
  <c r="O6" i="202"/>
  <c r="O7" i="202" s="1"/>
  <c r="O8" i="202" s="1"/>
  <c r="P15" i="202"/>
  <c r="P16" i="202" s="1"/>
  <c r="J14" i="202"/>
  <c r="AE29" i="50" l="1"/>
  <c r="O28" i="231"/>
  <c r="AF13" i="231"/>
  <c r="Q23" i="192"/>
  <c r="AE14" i="231"/>
  <c r="O29" i="231" s="1"/>
  <c r="P18" i="202"/>
  <c r="O9" i="202"/>
  <c r="M8" i="202"/>
  <c r="N8" i="202"/>
  <c r="P17" i="202"/>
  <c r="V14" i="130"/>
  <c r="AC4" i="177"/>
  <c r="P13" i="177"/>
  <c r="R19" i="75"/>
  <c r="O41" i="201"/>
  <c r="R18" i="192"/>
  <c r="AH11" i="192"/>
  <c r="AH12" i="192" s="1"/>
  <c r="R24" i="192" s="1"/>
  <c r="M9" i="202"/>
  <c r="AA14" i="202"/>
  <c r="T17" i="121"/>
  <c r="R13" i="126"/>
  <c r="O13" i="203"/>
  <c r="Q15" i="202"/>
  <c r="Q16" i="202" s="1"/>
  <c r="Q17" i="202" s="1"/>
  <c r="P6" i="202"/>
  <c r="P7" i="202" s="1"/>
  <c r="K14" i="202"/>
  <c r="AF14" i="231" l="1"/>
  <c r="P29" i="231" s="1"/>
  <c r="AF29" i="50"/>
  <c r="P28" i="231"/>
  <c r="R23" i="192"/>
  <c r="AG13" i="231"/>
  <c r="AG14" i="231"/>
  <c r="Q29" i="231" s="1"/>
  <c r="Q8" i="202"/>
  <c r="P9" i="202"/>
  <c r="Q18" i="202"/>
  <c r="P8" i="202"/>
  <c r="P13" i="231"/>
  <c r="P29" i="50" s="1"/>
  <c r="O13" i="231"/>
  <c r="O29" i="50" s="1"/>
  <c r="H29" i="71" s="1"/>
  <c r="W14" i="130"/>
  <c r="AD4" i="177"/>
  <c r="Q13" i="177"/>
  <c r="S19" i="75"/>
  <c r="P41" i="201"/>
  <c r="S18" i="192"/>
  <c r="AI11" i="192"/>
  <c r="AB14" i="202"/>
  <c r="U17" i="121"/>
  <c r="S13" i="126"/>
  <c r="P13" i="203"/>
  <c r="Q6" i="202"/>
  <c r="Q7" i="202" s="1"/>
  <c r="R15" i="202"/>
  <c r="R16" i="202" s="1"/>
  <c r="L14" i="202"/>
  <c r="AG29" i="50" l="1"/>
  <c r="Q28" i="231"/>
  <c r="S23" i="192"/>
  <c r="AI12" i="192"/>
  <c r="S24" i="192" s="1"/>
  <c r="AH13" i="231"/>
  <c r="R18" i="202"/>
  <c r="Q9" i="202"/>
  <c r="R17" i="202"/>
  <c r="P14" i="231"/>
  <c r="O14" i="231"/>
  <c r="X14" i="130"/>
  <c r="AE4" i="177"/>
  <c r="R13" i="177"/>
  <c r="T19" i="75"/>
  <c r="Q41" i="201"/>
  <c r="T18" i="192"/>
  <c r="AJ11" i="192"/>
  <c r="AJ12" i="192" s="1"/>
  <c r="T24" i="192" s="1"/>
  <c r="AC14" i="202"/>
  <c r="L15" i="203"/>
  <c r="V17" i="121"/>
  <c r="Q13" i="203"/>
  <c r="S15" i="202"/>
  <c r="S16" i="202" s="1"/>
  <c r="S17" i="202" s="1"/>
  <c r="R6" i="202"/>
  <c r="R7" i="202" s="1"/>
  <c r="M14" i="202"/>
  <c r="AH14" i="231" l="1"/>
  <c r="R29" i="231" s="1"/>
  <c r="AH29" i="50"/>
  <c r="R28" i="231"/>
  <c r="AI13" i="231"/>
  <c r="T23" i="192"/>
  <c r="R9" i="202"/>
  <c r="S18" i="202"/>
  <c r="R8" i="202"/>
  <c r="R13" i="231"/>
  <c r="R29" i="50" s="1"/>
  <c r="Q13" i="231"/>
  <c r="Q29" i="50" s="1"/>
  <c r="J29" i="71" s="1"/>
  <c r="J30" i="71" s="1"/>
  <c r="Y14" i="130"/>
  <c r="AF4" i="177"/>
  <c r="S13" i="177"/>
  <c r="U19" i="75"/>
  <c r="R41" i="201"/>
  <c r="U18" i="192"/>
  <c r="AK11" i="192"/>
  <c r="AK12" i="192" s="1"/>
  <c r="U24" i="192" s="1"/>
  <c r="AD14" i="202"/>
  <c r="M15" i="203"/>
  <c r="N15" i="203"/>
  <c r="W17" i="121"/>
  <c r="R13" i="203"/>
  <c r="N14" i="202"/>
  <c r="T15" i="202"/>
  <c r="T16" i="202" s="1"/>
  <c r="S6" i="202"/>
  <c r="S7" i="202" s="1"/>
  <c r="AI14" i="231" l="1"/>
  <c r="S29" i="231" s="1"/>
  <c r="AI29" i="50"/>
  <c r="S28" i="231"/>
  <c r="U23" i="192"/>
  <c r="AJ13" i="231"/>
  <c r="S9" i="202"/>
  <c r="T18" i="202"/>
  <c r="U17" i="202"/>
  <c r="T17" i="202"/>
  <c r="S8" i="202"/>
  <c r="R14" i="231"/>
  <c r="Q14" i="231"/>
  <c r="Z14" i="130"/>
  <c r="AG4" i="177"/>
  <c r="T13" i="177"/>
  <c r="V19" i="75"/>
  <c r="S41" i="201"/>
  <c r="V18" i="192"/>
  <c r="AL11" i="192"/>
  <c r="AL12" i="192" s="1"/>
  <c r="V24" i="192" s="1"/>
  <c r="AE14" i="202"/>
  <c r="O15" i="203"/>
  <c r="X17" i="121"/>
  <c r="S13" i="203"/>
  <c r="U15" i="202"/>
  <c r="U16" i="202" s="1"/>
  <c r="T6" i="202"/>
  <c r="T7" i="202" s="1"/>
  <c r="O14" i="202"/>
  <c r="AJ29" i="50" l="1"/>
  <c r="T28" i="231"/>
  <c r="V23" i="192"/>
  <c r="AJ14" i="231"/>
  <c r="T29" i="231" s="1"/>
  <c r="AK13" i="231"/>
  <c r="U8" i="202"/>
  <c r="T9" i="202"/>
  <c r="U18" i="202"/>
  <c r="T8" i="202"/>
  <c r="T13" i="231"/>
  <c r="T29" i="50" s="1"/>
  <c r="S13" i="231"/>
  <c r="S29" i="50" s="1"/>
  <c r="AA14" i="130"/>
  <c r="AH4" i="177"/>
  <c r="U13" i="177"/>
  <c r="W19" i="75"/>
  <c r="T41" i="201"/>
  <c r="W18" i="192"/>
  <c r="AM11" i="192"/>
  <c r="AM12" i="192" s="1"/>
  <c r="W24" i="192" s="1"/>
  <c r="AF14" i="202"/>
  <c r="P15" i="203"/>
  <c r="Y17" i="121"/>
  <c r="T13" i="203"/>
  <c r="P14" i="202"/>
  <c r="U6" i="202"/>
  <c r="U7" i="202" s="1"/>
  <c r="V15" i="202"/>
  <c r="V16" i="202" s="1"/>
  <c r="AK14" i="231" l="1"/>
  <c r="U29" i="231" s="1"/>
  <c r="AK29" i="50"/>
  <c r="U28" i="231"/>
  <c r="AL14" i="231"/>
  <c r="V29" i="231" s="1"/>
  <c r="W23" i="192"/>
  <c r="W17" i="202"/>
  <c r="V18" i="202"/>
  <c r="U9" i="202"/>
  <c r="V17" i="202"/>
  <c r="S14" i="231"/>
  <c r="T14" i="231"/>
  <c r="AI4" i="177"/>
  <c r="V13" i="177"/>
  <c r="X19" i="75"/>
  <c r="U41" i="201"/>
  <c r="X18" i="192"/>
  <c r="AN11" i="192"/>
  <c r="AN12" i="192" s="1"/>
  <c r="X24" i="192" s="1"/>
  <c r="AV15" i="202"/>
  <c r="AG14" i="202"/>
  <c r="Q15" i="203"/>
  <c r="Z17" i="121"/>
  <c r="U13" i="203"/>
  <c r="V6" i="202"/>
  <c r="V7" i="202" s="1"/>
  <c r="Q14" i="202"/>
  <c r="X23" i="192" l="1"/>
  <c r="W8" i="202"/>
  <c r="V9" i="202"/>
  <c r="V8" i="202"/>
  <c r="V13" i="231"/>
  <c r="V29" i="50" s="1"/>
  <c r="U13" i="231"/>
  <c r="U29" i="50" s="1"/>
  <c r="AV5" i="231"/>
  <c r="AJ4" i="177"/>
  <c r="AK4" i="177" s="1"/>
  <c r="AL4" i="177" s="1"/>
  <c r="AM4" i="177" s="1"/>
  <c r="AN4" i="177" s="1"/>
  <c r="AO4" i="177" s="1"/>
  <c r="AP4" i="177" s="1"/>
  <c r="AQ4" i="177" s="1"/>
  <c r="W13" i="177"/>
  <c r="Y19" i="75"/>
  <c r="V41" i="201"/>
  <c r="AO11" i="192"/>
  <c r="AO12" i="192" s="1"/>
  <c r="Y24" i="192" s="1"/>
  <c r="Y18" i="192"/>
  <c r="R15" i="203"/>
  <c r="AH14" i="202"/>
  <c r="AA17" i="121"/>
  <c r="L46" i="53"/>
  <c r="V13" i="203"/>
  <c r="AV6" i="202"/>
  <c r="R14" i="202"/>
  <c r="Y23" i="192" l="1"/>
  <c r="V14" i="231"/>
  <c r="W14" i="231"/>
  <c r="U14" i="231"/>
  <c r="Z19" i="75"/>
  <c r="AP11" i="192"/>
  <c r="Z18" i="192"/>
  <c r="AI14" i="202"/>
  <c r="AV5" i="203"/>
  <c r="S15" i="203"/>
  <c r="M46" i="53"/>
  <c r="S14" i="202"/>
  <c r="AP12" i="192" l="1"/>
  <c r="Z24" i="192" s="1"/>
  <c r="AQ12" i="192"/>
  <c r="AA24" i="192" s="1"/>
  <c r="Z23" i="192"/>
  <c r="AA19" i="75"/>
  <c r="AA18" i="192"/>
  <c r="T15" i="203"/>
  <c r="AK14" i="202"/>
  <c r="AJ14" i="202"/>
  <c r="X13" i="203"/>
  <c r="W13" i="203"/>
  <c r="N46" i="53"/>
  <c r="T14" i="202"/>
  <c r="AA23" i="192" l="1"/>
  <c r="U15" i="203"/>
  <c r="O46" i="53"/>
  <c r="U14" i="202"/>
  <c r="V15" i="203" l="1"/>
  <c r="P46" i="53"/>
  <c r="V14" i="202"/>
  <c r="W15" i="203" l="1"/>
  <c r="Q46" i="53"/>
  <c r="W14" i="202"/>
  <c r="R46" i="53" l="1"/>
  <c r="X14" i="202"/>
  <c r="S46" i="53" l="1"/>
  <c r="Y14" i="202"/>
  <c r="T46" i="53" l="1"/>
  <c r="Z14" i="202"/>
  <c r="U46" i="53" l="1"/>
  <c r="AL14" i="202"/>
  <c r="V46" i="53" l="1"/>
  <c r="AM14" i="202"/>
  <c r="AN14" i="202" l="1"/>
  <c r="AO14" i="202" l="1"/>
  <c r="AP14" i="202" l="1"/>
  <c r="AV16" i="202" l="1"/>
  <c r="AQ14" i="202"/>
  <c r="AV7" i="202" l="1"/>
  <c r="AR14" i="202"/>
  <c r="AS14" i="202" l="1"/>
  <c r="AT14" i="202" l="1"/>
  <c r="AU14" i="202" l="1"/>
  <c r="D35" i="50" l="1"/>
  <c r="C35" i="50"/>
  <c r="B35" i="50"/>
  <c r="A35" i="50"/>
  <c r="L35" i="50"/>
  <c r="A21" i="36"/>
  <c r="A22" i="36"/>
  <c r="A23" i="36"/>
  <c r="A24" i="36"/>
  <c r="A25" i="36"/>
  <c r="A27" i="36"/>
  <c r="A20" i="36"/>
  <c r="D18" i="36"/>
  <c r="C18" i="36"/>
  <c r="B18" i="36"/>
  <c r="A18" i="36"/>
  <c r="L36" i="50" l="1"/>
  <c r="M36" i="50" l="1"/>
  <c r="N36" i="50" l="1"/>
  <c r="O36" i="50" l="1"/>
  <c r="P36" i="50" l="1"/>
  <c r="Q36" i="50" l="1"/>
  <c r="R36" i="50" l="1"/>
  <c r="S36" i="50" l="1"/>
  <c r="T36" i="50" l="1"/>
  <c r="U36" i="50" l="1"/>
  <c r="V36" i="50" l="1"/>
  <c r="F5" i="192"/>
  <c r="F4" i="122"/>
  <c r="G5" i="192" l="1"/>
  <c r="G4" i="122"/>
  <c r="H4" i="122" s="1"/>
  <c r="I4" i="122" s="1"/>
  <c r="J4" i="122" s="1"/>
  <c r="K4" i="122" s="1"/>
  <c r="L4" i="122" s="1"/>
  <c r="M4" i="122" s="1"/>
  <c r="N4" i="122" s="1"/>
  <c r="O4" i="122" s="1"/>
  <c r="P4" i="122" s="1"/>
  <c r="Q4" i="122" s="1"/>
  <c r="R4" i="122" s="1"/>
  <c r="S4" i="122" s="1"/>
  <c r="T4" i="122" s="1"/>
  <c r="U4" i="122" s="1"/>
  <c r="V4" i="122" s="1"/>
  <c r="W4" i="122" s="1"/>
  <c r="X4" i="122" s="1"/>
  <c r="Y4" i="122" s="1"/>
  <c r="Z4" i="122" s="1"/>
  <c r="AA4" i="122" s="1"/>
  <c r="AB4" i="122" s="1"/>
  <c r="AC4" i="122" s="1"/>
  <c r="AD4" i="122" s="1"/>
  <c r="AE4" i="122" s="1"/>
  <c r="AF4" i="122" s="1"/>
  <c r="AG4" i="122" s="1"/>
  <c r="AH4" i="122" s="1"/>
  <c r="AI4" i="122" s="1"/>
  <c r="AJ4" i="122" s="1"/>
  <c r="AK4" i="122" s="1"/>
  <c r="AL4" i="122" s="1"/>
  <c r="AM4" i="122" s="1"/>
  <c r="AN4" i="122" s="1"/>
  <c r="AO4" i="122" s="1"/>
  <c r="AP4" i="122" s="1"/>
  <c r="AQ4" i="122" s="1"/>
  <c r="AR4" i="122" s="1"/>
  <c r="AS4" i="122" s="1"/>
  <c r="AT4" i="122" s="1"/>
  <c r="W36" i="50"/>
  <c r="F4" i="174"/>
  <c r="G4" i="174" s="1"/>
  <c r="H4" i="174" s="1"/>
  <c r="I4" i="174" s="1"/>
  <c r="J4" i="174" s="1"/>
  <c r="K4" i="174" s="1"/>
  <c r="L4" i="174" s="1"/>
  <c r="M4" i="174" s="1"/>
  <c r="N4" i="174" s="1"/>
  <c r="O4" i="174" s="1"/>
  <c r="P4" i="174" s="1"/>
  <c r="Q4" i="174" s="1"/>
  <c r="R4" i="174" s="1"/>
  <c r="S4" i="174" s="1"/>
  <c r="T4" i="174" s="1"/>
  <c r="U4" i="174" s="1"/>
  <c r="V4" i="174" s="1"/>
  <c r="W4" i="174" s="1"/>
  <c r="X4" i="174" s="1"/>
  <c r="Y4" i="174" s="1"/>
  <c r="Z4" i="174" s="1"/>
  <c r="AA4" i="174" s="1"/>
  <c r="AB4" i="174" s="1"/>
  <c r="AC4" i="174" s="1"/>
  <c r="AD4" i="174" s="1"/>
  <c r="AE4" i="174" s="1"/>
  <c r="AF4" i="174" s="1"/>
  <c r="AG4" i="174" s="1"/>
  <c r="AH4" i="174" s="1"/>
  <c r="AI4" i="174" s="1"/>
  <c r="AJ4" i="174" s="1"/>
  <c r="AK4" i="174" s="1"/>
  <c r="AL4" i="174" s="1"/>
  <c r="AM4" i="174" s="1"/>
  <c r="AN4" i="174" s="1"/>
  <c r="AO4" i="174" s="1"/>
  <c r="AP4" i="174" s="1"/>
  <c r="AQ4" i="174" s="1"/>
  <c r="AR4" i="174" s="1"/>
  <c r="AS4" i="174" s="1"/>
  <c r="AT4" i="174" s="1"/>
  <c r="AU4" i="174" s="1"/>
  <c r="H5" i="192" l="1"/>
  <c r="X36" i="50"/>
  <c r="AV12" i="134"/>
  <c r="C28" i="134"/>
  <c r="F4" i="134"/>
  <c r="G4" i="134" s="1"/>
  <c r="H4" i="134" s="1"/>
  <c r="I4" i="134" s="1"/>
  <c r="J4" i="134" s="1"/>
  <c r="K4" i="134" s="1"/>
  <c r="L4" i="134" s="1"/>
  <c r="M4" i="134" s="1"/>
  <c r="N4" i="134" s="1"/>
  <c r="O4" i="134" s="1"/>
  <c r="P4" i="134" s="1"/>
  <c r="Q4" i="134" s="1"/>
  <c r="R4" i="134" s="1"/>
  <c r="S4" i="134" s="1"/>
  <c r="T4" i="134" s="1"/>
  <c r="U4" i="134" s="1"/>
  <c r="V4" i="134" s="1"/>
  <c r="W4" i="134" s="1"/>
  <c r="X4" i="134" s="1"/>
  <c r="Y4" i="134" s="1"/>
  <c r="Z4" i="134" s="1"/>
  <c r="AA4" i="134" s="1"/>
  <c r="AB4" i="134" s="1"/>
  <c r="AC4" i="134" s="1"/>
  <c r="AD4" i="134" s="1"/>
  <c r="AE4" i="134" s="1"/>
  <c r="AF4" i="134" s="1"/>
  <c r="AG4" i="134" s="1"/>
  <c r="AH4" i="134" s="1"/>
  <c r="AI4" i="134" s="1"/>
  <c r="AJ4" i="134" s="1"/>
  <c r="AK4" i="134" s="1"/>
  <c r="AL4" i="134" s="1"/>
  <c r="AM4" i="134" s="1"/>
  <c r="AN4" i="134" s="1"/>
  <c r="AO4" i="134" s="1"/>
  <c r="AP4" i="134" s="1"/>
  <c r="AQ4" i="134" s="1"/>
  <c r="AR4" i="134" s="1"/>
  <c r="AS4" i="134" s="1"/>
  <c r="AT4" i="134" s="1"/>
  <c r="AU4" i="134" s="1"/>
  <c r="I5" i="192" l="1"/>
  <c r="C6" i="75"/>
  <c r="C21" i="75" s="1"/>
  <c r="C8" i="50"/>
  <c r="C8" i="71" s="1"/>
  <c r="Y36" i="50"/>
  <c r="B31" i="134"/>
  <c r="J5" i="192" l="1"/>
  <c r="B6" i="75"/>
  <c r="B21" i="75" s="1"/>
  <c r="B8" i="50"/>
  <c r="B8" i="71" s="1"/>
  <c r="C42" i="50"/>
  <c r="Z36" i="50"/>
  <c r="F4" i="133"/>
  <c r="G4" i="133" s="1"/>
  <c r="H4" i="133" s="1"/>
  <c r="I4" i="133" s="1"/>
  <c r="J4" i="133" s="1"/>
  <c r="K4" i="133" s="1"/>
  <c r="L4" i="133" s="1"/>
  <c r="M4" i="133" s="1"/>
  <c r="N4" i="133" s="1"/>
  <c r="O4" i="133" s="1"/>
  <c r="P4" i="133" s="1"/>
  <c r="Q4" i="133" s="1"/>
  <c r="R4" i="133" s="1"/>
  <c r="S4" i="133" s="1"/>
  <c r="T4" i="133" s="1"/>
  <c r="U4" i="133" s="1"/>
  <c r="V4" i="133" s="1"/>
  <c r="W4" i="133" s="1"/>
  <c r="X4" i="133" s="1"/>
  <c r="Y4" i="133" s="1"/>
  <c r="Z4" i="133" s="1"/>
  <c r="AA4" i="133" s="1"/>
  <c r="AB4" i="133" s="1"/>
  <c r="AC4" i="133" s="1"/>
  <c r="AD4" i="133" s="1"/>
  <c r="AE4" i="133" s="1"/>
  <c r="AF4" i="133" s="1"/>
  <c r="AG4" i="133" s="1"/>
  <c r="AH4" i="133" s="1"/>
  <c r="AI4" i="133" s="1"/>
  <c r="AJ4" i="133" s="1"/>
  <c r="AK4" i="133" s="1"/>
  <c r="AL4" i="133" s="1"/>
  <c r="AM4" i="133" s="1"/>
  <c r="AN4" i="133" s="1"/>
  <c r="AO4" i="133" s="1"/>
  <c r="AP4" i="133" s="1"/>
  <c r="AQ4" i="133" s="1"/>
  <c r="AR4" i="133" s="1"/>
  <c r="AS4" i="133" s="1"/>
  <c r="AT4" i="133" s="1"/>
  <c r="AU4" i="133" s="1"/>
  <c r="AV26" i="133"/>
  <c r="AV27" i="133"/>
  <c r="K5" i="192" l="1"/>
  <c r="B42" i="50"/>
  <c r="AA36" i="50"/>
  <c r="M12" i="127"/>
  <c r="N12" i="127"/>
  <c r="O12" i="127"/>
  <c r="P12" i="127"/>
  <c r="Q12" i="127"/>
  <c r="R12" i="127"/>
  <c r="S12" i="127"/>
  <c r="S13" i="127"/>
  <c r="L12" i="127"/>
  <c r="C14" i="127"/>
  <c r="L5" i="192" l="1"/>
  <c r="L30" i="192" s="1"/>
  <c r="M5" i="192" l="1"/>
  <c r="M30" i="192" s="1"/>
  <c r="D6" i="185"/>
  <c r="D5" i="185"/>
  <c r="M7" i="185"/>
  <c r="M14" i="209" s="1"/>
  <c r="N7" i="185"/>
  <c r="N14" i="209" s="1"/>
  <c r="O7" i="185"/>
  <c r="P7" i="185"/>
  <c r="Q7" i="185"/>
  <c r="R7" i="185"/>
  <c r="S7" i="185"/>
  <c r="S7" i="36" s="1"/>
  <c r="T7" i="185"/>
  <c r="U7" i="185"/>
  <c r="V7" i="185"/>
  <c r="W7" i="185"/>
  <c r="X7" i="185"/>
  <c r="Y7" i="185"/>
  <c r="Z7" i="185"/>
  <c r="L6" i="185"/>
  <c r="C6" i="185"/>
  <c r="B6" i="185"/>
  <c r="B11" i="210" s="1"/>
  <c r="C5" i="185"/>
  <c r="C7" i="185" s="1"/>
  <c r="D7" i="185" s="1"/>
  <c r="B5" i="185"/>
  <c r="O7" i="36" l="1"/>
  <c r="O14" i="209"/>
  <c r="R7" i="36"/>
  <c r="R14" i="209"/>
  <c r="Q7" i="36"/>
  <c r="Q14" i="209"/>
  <c r="P7" i="36"/>
  <c r="P14" i="209"/>
  <c r="AM9" i="185"/>
  <c r="AN9" i="185"/>
  <c r="AO9" i="185"/>
  <c r="AS9" i="185"/>
  <c r="AP9" i="185"/>
  <c r="AL9" i="185"/>
  <c r="AT9" i="185"/>
  <c r="AU9" i="185"/>
  <c r="AR9" i="185"/>
  <c r="AQ9" i="185"/>
  <c r="N7" i="36"/>
  <c r="O8" i="185"/>
  <c r="M7" i="36"/>
  <c r="N8" i="185"/>
  <c r="M8" i="185"/>
  <c r="N5" i="192"/>
  <c r="N30" i="192" s="1"/>
  <c r="Q8" i="185"/>
  <c r="X8" i="185"/>
  <c r="T9" i="185"/>
  <c r="S9" i="185"/>
  <c r="N9" i="185"/>
  <c r="U9" i="185"/>
  <c r="V9" i="185"/>
  <c r="O9" i="185"/>
  <c r="W9" i="185"/>
  <c r="P9" i="185"/>
  <c r="Q9" i="185"/>
  <c r="R9" i="185"/>
  <c r="X9" i="185"/>
  <c r="Y9" i="185"/>
  <c r="Z9" i="185"/>
  <c r="AA9" i="185"/>
  <c r="AB9" i="185"/>
  <c r="AC9" i="185"/>
  <c r="AD9" i="185"/>
  <c r="AE9" i="185"/>
  <c r="AF9" i="185"/>
  <c r="AG9" i="185"/>
  <c r="AI9" i="185"/>
  <c r="AH9" i="185"/>
  <c r="AJ9" i="185"/>
  <c r="AK9" i="185"/>
  <c r="T8" i="185"/>
  <c r="Z8" i="185"/>
  <c r="R8" i="185"/>
  <c r="Y8" i="185"/>
  <c r="P8" i="185"/>
  <c r="W8" i="185"/>
  <c r="V8" i="185"/>
  <c r="U8" i="185"/>
  <c r="B10" i="210"/>
  <c r="B10" i="185"/>
  <c r="AA8" i="185"/>
  <c r="S8" i="185"/>
  <c r="AV6" i="185"/>
  <c r="AV7" i="185" s="1"/>
  <c r="O5" i="192" l="1"/>
  <c r="O30" i="192" s="1"/>
  <c r="P5" i="192" l="1"/>
  <c r="P30" i="192" s="1"/>
  <c r="Q5" i="192" l="1"/>
  <c r="Q30" i="192" s="1"/>
  <c r="AV6" i="155"/>
  <c r="AV8" i="155"/>
  <c r="AV9" i="155"/>
  <c r="AV10" i="155"/>
  <c r="R5" i="192" l="1"/>
  <c r="R30" i="192" s="1"/>
  <c r="L10" i="156"/>
  <c r="S5" i="192" l="1"/>
  <c r="S30" i="192" s="1"/>
  <c r="L17" i="210"/>
  <c r="AU12" i="156"/>
  <c r="AT12" i="156"/>
  <c r="AS12" i="156"/>
  <c r="AA12" i="156"/>
  <c r="AB12" i="156"/>
  <c r="AC12" i="156"/>
  <c r="AN12" i="156"/>
  <c r="AG12" i="156"/>
  <c r="N12" i="156"/>
  <c r="AH12" i="156"/>
  <c r="V12" i="156"/>
  <c r="O12" i="156"/>
  <c r="AI12" i="156"/>
  <c r="Q12" i="156"/>
  <c r="U12" i="156"/>
  <c r="AO12" i="156"/>
  <c r="P12" i="156"/>
  <c r="AL12" i="156"/>
  <c r="AM12" i="156"/>
  <c r="W12" i="156"/>
  <c r="Z12" i="156"/>
  <c r="AK12" i="156"/>
  <c r="AP12" i="156"/>
  <c r="AJ12" i="156"/>
  <c r="AD12" i="156"/>
  <c r="AF12" i="156"/>
  <c r="R12" i="156"/>
  <c r="AQ12" i="156"/>
  <c r="S12" i="156"/>
  <c r="X12" i="156"/>
  <c r="AR12" i="156"/>
  <c r="T12" i="156"/>
  <c r="Y12" i="156"/>
  <c r="AE12" i="156"/>
  <c r="L12" i="156"/>
  <c r="L11" i="156"/>
  <c r="AV7" i="157"/>
  <c r="T5" i="192" l="1"/>
  <c r="T30" i="192" s="1"/>
  <c r="M8" i="180"/>
  <c r="L8" i="180"/>
  <c r="U5" i="192" l="1"/>
  <c r="U30" i="192" s="1"/>
  <c r="AU10" i="180"/>
  <c r="AT10" i="180"/>
  <c r="L15" i="210"/>
  <c r="W10" i="180"/>
  <c r="AA10" i="180"/>
  <c r="AB10" i="180"/>
  <c r="AK10" i="180"/>
  <c r="AM10" i="180"/>
  <c r="X10" i="180"/>
  <c r="AI10" i="180"/>
  <c r="AJ10" i="180"/>
  <c r="AN10" i="180"/>
  <c r="P10" i="180"/>
  <c r="V10" i="180"/>
  <c r="O10" i="180"/>
  <c r="AH10" i="180"/>
  <c r="Y10" i="180"/>
  <c r="Q10" i="180"/>
  <c r="AO10" i="180"/>
  <c r="AS10" i="180"/>
  <c r="N10" i="180"/>
  <c r="AD10" i="180"/>
  <c r="AG10" i="180"/>
  <c r="S10" i="180"/>
  <c r="AL10" i="180"/>
  <c r="U10" i="180"/>
  <c r="AF10" i="180"/>
  <c r="R10" i="180"/>
  <c r="Z10" i="180"/>
  <c r="AR10" i="180"/>
  <c r="AE10" i="180"/>
  <c r="AQ10" i="180"/>
  <c r="AC10" i="180"/>
  <c r="T10" i="180"/>
  <c r="AP10" i="180"/>
  <c r="N9" i="180"/>
  <c r="V5" i="192" l="1"/>
  <c r="V30" i="192" s="1"/>
  <c r="AV15" i="210"/>
  <c r="W5" i="192" l="1"/>
  <c r="W30" i="192" s="1"/>
  <c r="L6" i="119"/>
  <c r="X5" i="192" l="1"/>
  <c r="X30" i="192" s="1"/>
  <c r="L7" i="119"/>
  <c r="L10" i="210"/>
  <c r="E10" i="76" s="1"/>
  <c r="M11" i="111"/>
  <c r="L11" i="111"/>
  <c r="Y5" i="192" l="1"/>
  <c r="Y30" i="192" s="1"/>
  <c r="L6" i="210"/>
  <c r="AT13" i="111"/>
  <c r="AU13" i="111"/>
  <c r="AR13" i="111"/>
  <c r="AS13" i="111"/>
  <c r="N12" i="111"/>
  <c r="AA13" i="111"/>
  <c r="AQ13" i="111"/>
  <c r="N13" i="111"/>
  <c r="AD13" i="111"/>
  <c r="Y13" i="111"/>
  <c r="O13" i="111"/>
  <c r="AE13" i="111"/>
  <c r="AG13" i="111"/>
  <c r="AP13" i="111"/>
  <c r="R13" i="111"/>
  <c r="AF13" i="111"/>
  <c r="S13" i="111"/>
  <c r="AL13" i="111"/>
  <c r="AM13" i="111"/>
  <c r="T13" i="111"/>
  <c r="AH13" i="111"/>
  <c r="AJ13" i="111"/>
  <c r="AK13" i="111"/>
  <c r="X13" i="111"/>
  <c r="Z13" i="111"/>
  <c r="U13" i="111"/>
  <c r="AI13" i="111"/>
  <c r="V13" i="111"/>
  <c r="W13" i="111"/>
  <c r="P13" i="111"/>
  <c r="AO13" i="111"/>
  <c r="AC13" i="111"/>
  <c r="AB13" i="111"/>
  <c r="Q13" i="111"/>
  <c r="AN13" i="111"/>
  <c r="Z5" i="192" l="1"/>
  <c r="Z30" i="192" s="1"/>
  <c r="AV6" i="210"/>
  <c r="U19" i="129"/>
  <c r="T19" i="129"/>
  <c r="S19" i="129"/>
  <c r="R19" i="129"/>
  <c r="Q19" i="129"/>
  <c r="P19" i="129"/>
  <c r="O19" i="129"/>
  <c r="N19" i="129"/>
  <c r="M19" i="129"/>
  <c r="L19" i="129"/>
  <c r="D19" i="129"/>
  <c r="C19" i="129"/>
  <c r="B19" i="129"/>
  <c r="A19" i="129"/>
  <c r="U18" i="129"/>
  <c r="T18" i="129"/>
  <c r="S18" i="129"/>
  <c r="R18" i="129"/>
  <c r="Q18" i="129"/>
  <c r="P18" i="129"/>
  <c r="O18" i="129"/>
  <c r="N18" i="129"/>
  <c r="M18" i="129"/>
  <c r="L18" i="129"/>
  <c r="M12" i="129"/>
  <c r="M18" i="50" s="1"/>
  <c r="F18" i="71" s="1"/>
  <c r="L12" i="129"/>
  <c r="AV11" i="129"/>
  <c r="AV10" i="129"/>
  <c r="AV8" i="129"/>
  <c r="AV5" i="129"/>
  <c r="AA5" i="192" l="1"/>
  <c r="AA30" i="192" s="1"/>
  <c r="AQ14" i="129"/>
  <c r="AR14" i="129"/>
  <c r="AS14" i="129"/>
  <c r="AT14" i="129"/>
  <c r="AP14" i="129"/>
  <c r="U26" i="129" s="1"/>
  <c r="AU14" i="129"/>
  <c r="L18" i="50"/>
  <c r="E18" i="71" s="1"/>
  <c r="U14" i="129"/>
  <c r="AK14" i="129"/>
  <c r="Y14" i="129"/>
  <c r="O26" i="129" s="1"/>
  <c r="V14" i="129"/>
  <c r="L26" i="129" s="1"/>
  <c r="AF14" i="129"/>
  <c r="AG14" i="129"/>
  <c r="T14" i="129"/>
  <c r="AJ14" i="129"/>
  <c r="X14" i="129"/>
  <c r="N26" i="129" s="1"/>
  <c r="AH14" i="129"/>
  <c r="AL14" i="129"/>
  <c r="Q26" i="129" s="1"/>
  <c r="AE14" i="129"/>
  <c r="AO14" i="129"/>
  <c r="AB14" i="129"/>
  <c r="R14" i="129"/>
  <c r="O14" i="129"/>
  <c r="AN14" i="129"/>
  <c r="S26" i="129" s="1"/>
  <c r="N14" i="129"/>
  <c r="AC14" i="129"/>
  <c r="AI14" i="129"/>
  <c r="S14" i="129"/>
  <c r="AD14" i="129"/>
  <c r="Z14" i="129"/>
  <c r="P26" i="129" s="1"/>
  <c r="P14" i="129"/>
  <c r="AA14" i="129"/>
  <c r="AM14" i="129"/>
  <c r="W14" i="129"/>
  <c r="M26" i="129" s="1"/>
  <c r="Q14" i="129"/>
  <c r="B15" i="129"/>
  <c r="B18" i="50" s="1"/>
  <c r="B18" i="71" s="1"/>
  <c r="C18" i="50"/>
  <c r="C18" i="71" s="1"/>
  <c r="M5" i="178"/>
  <c r="M7" i="102"/>
  <c r="N13" i="129"/>
  <c r="C24" i="129"/>
  <c r="C5" i="178"/>
  <c r="T25" i="129"/>
  <c r="P24" i="129"/>
  <c r="Q24" i="129"/>
  <c r="L24" i="129"/>
  <c r="M24" i="129"/>
  <c r="L7" i="102"/>
  <c r="L5" i="178"/>
  <c r="N24" i="129"/>
  <c r="R24" i="129"/>
  <c r="O24" i="129"/>
  <c r="M14" i="129"/>
  <c r="M25" i="129"/>
  <c r="N25" i="129"/>
  <c r="L14" i="129"/>
  <c r="M13" i="129"/>
  <c r="AV12" i="129"/>
  <c r="U25" i="129"/>
  <c r="R25" i="129"/>
  <c r="O25" i="129"/>
  <c r="S25" i="129"/>
  <c r="L25" i="129"/>
  <c r="S24" i="129"/>
  <c r="T24" i="129"/>
  <c r="U24" i="129"/>
  <c r="P25" i="129"/>
  <c r="Q25" i="129"/>
  <c r="D12" i="129"/>
  <c r="D18" i="50" s="1"/>
  <c r="D18" i="71" s="1"/>
  <c r="T26" i="129"/>
  <c r="R26" i="129"/>
  <c r="AB5" i="192" l="1"/>
  <c r="C52" i="50"/>
  <c r="B27" i="129"/>
  <c r="B5" i="178"/>
  <c r="D52" i="50"/>
  <c r="B52" i="50"/>
  <c r="AV18" i="50"/>
  <c r="L18" i="71" s="1"/>
  <c r="D24" i="129"/>
  <c r="D7" i="102"/>
  <c r="D5" i="178"/>
  <c r="M6" i="194"/>
  <c r="M11" i="210" s="1"/>
  <c r="F11" i="76" s="1"/>
  <c r="L6" i="194"/>
  <c r="C6" i="194"/>
  <c r="AV5" i="194"/>
  <c r="AV6" i="194" s="1"/>
  <c r="I34" i="10"/>
  <c r="I35" i="10"/>
  <c r="I33" i="10"/>
  <c r="F4" i="48"/>
  <c r="F22" i="48" s="1"/>
  <c r="L17" i="192" l="1"/>
  <c r="AB30" i="192"/>
  <c r="AC5" i="192"/>
  <c r="AC30" i="192" s="1"/>
  <c r="L11" i="210"/>
  <c r="E11" i="76" s="1"/>
  <c r="AS8" i="194"/>
  <c r="AT8" i="194"/>
  <c r="AU8" i="194"/>
  <c r="AR8" i="194"/>
  <c r="AQ8" i="194"/>
  <c r="N7" i="194"/>
  <c r="B9" i="194"/>
  <c r="C11" i="210"/>
  <c r="C11" i="76" s="1"/>
  <c r="M17" i="192"/>
  <c r="S8" i="194"/>
  <c r="R8" i="194"/>
  <c r="Q8" i="194"/>
  <c r="W8" i="194"/>
  <c r="U8" i="194"/>
  <c r="Z8" i="194"/>
  <c r="AB8" i="194"/>
  <c r="Y8" i="194"/>
  <c r="T8" i="194"/>
  <c r="V8" i="194"/>
  <c r="N8" i="194"/>
  <c r="X8" i="194"/>
  <c r="O8" i="194"/>
  <c r="AC8" i="194"/>
  <c r="AD8" i="194"/>
  <c r="P8" i="194"/>
  <c r="AE8" i="194"/>
  <c r="AA8" i="194"/>
  <c r="AF8" i="194"/>
  <c r="AG8" i="194"/>
  <c r="AH8" i="194"/>
  <c r="AI8" i="194"/>
  <c r="AJ8" i="194"/>
  <c r="AK8" i="194"/>
  <c r="AL8" i="194"/>
  <c r="AM8" i="194"/>
  <c r="AN8" i="194"/>
  <c r="AO8" i="194"/>
  <c r="AP8" i="194"/>
  <c r="M7" i="194"/>
  <c r="D6" i="194"/>
  <c r="L8" i="194"/>
  <c r="M8" i="194"/>
  <c r="AD5" i="192" l="1"/>
  <c r="AD30" i="192" s="1"/>
  <c r="D11" i="210"/>
  <c r="D11" i="76" s="1"/>
  <c r="AV11" i="210"/>
  <c r="L11" i="76" s="1"/>
  <c r="N17" i="192"/>
  <c r="C11" i="190"/>
  <c r="C26" i="50" s="1"/>
  <c r="AE5" i="192" l="1"/>
  <c r="C57" i="50"/>
  <c r="M12" i="190"/>
  <c r="N12" i="190"/>
  <c r="O12" i="190"/>
  <c r="P12" i="190"/>
  <c r="Q12" i="190"/>
  <c r="R12" i="190"/>
  <c r="S12" i="190"/>
  <c r="T12" i="190"/>
  <c r="U12" i="190"/>
  <c r="V12" i="190"/>
  <c r="M13" i="190"/>
  <c r="N13" i="190"/>
  <c r="O13" i="190"/>
  <c r="P13" i="190"/>
  <c r="Q13" i="190"/>
  <c r="R13" i="190"/>
  <c r="S13" i="190"/>
  <c r="T13" i="190"/>
  <c r="U13" i="190"/>
  <c r="V13" i="190"/>
  <c r="A17" i="193"/>
  <c r="A16" i="179"/>
  <c r="A17" i="179"/>
  <c r="D7" i="179"/>
  <c r="D17" i="179" s="1"/>
  <c r="O17" i="192" l="1"/>
  <c r="AE30" i="192"/>
  <c r="AF5" i="192"/>
  <c r="AF30" i="192" s="1"/>
  <c r="A16" i="184"/>
  <c r="A17" i="184"/>
  <c r="A15" i="184"/>
  <c r="A15" i="183"/>
  <c r="A14" i="183"/>
  <c r="A15" i="114"/>
  <c r="A14" i="114"/>
  <c r="A15" i="179"/>
  <c r="AV5" i="155"/>
  <c r="AG5" i="192" l="1"/>
  <c r="AG30" i="192" s="1"/>
  <c r="P17" i="192"/>
  <c r="Q17" i="192"/>
  <c r="A37" i="50"/>
  <c r="E15" i="130"/>
  <c r="F15" i="130"/>
  <c r="J15" i="130"/>
  <c r="K15" i="130"/>
  <c r="B16" i="192"/>
  <c r="C16" i="192"/>
  <c r="D16" i="192"/>
  <c r="A16" i="192"/>
  <c r="A48" i="53"/>
  <c r="B48" i="53"/>
  <c r="C48" i="53"/>
  <c r="D48" i="53"/>
  <c r="A49" i="53"/>
  <c r="B49" i="53"/>
  <c r="C49" i="53"/>
  <c r="D49" i="53"/>
  <c r="A50" i="53"/>
  <c r="B50" i="53"/>
  <c r="C50" i="53"/>
  <c r="D50" i="53"/>
  <c r="A51" i="53"/>
  <c r="B51" i="53"/>
  <c r="C51" i="53"/>
  <c r="D51" i="53"/>
  <c r="A52" i="53"/>
  <c r="B52" i="53"/>
  <c r="C52" i="53"/>
  <c r="D52" i="53"/>
  <c r="A53" i="53"/>
  <c r="B53" i="53"/>
  <c r="C53" i="53"/>
  <c r="D53" i="53"/>
  <c r="A54" i="53"/>
  <c r="B54" i="53"/>
  <c r="C54" i="53"/>
  <c r="D54" i="53"/>
  <c r="A55" i="53"/>
  <c r="B55" i="53"/>
  <c r="C55" i="53"/>
  <c r="D55" i="53"/>
  <c r="A56" i="53"/>
  <c r="B56" i="53"/>
  <c r="C56" i="53"/>
  <c r="D56" i="53"/>
  <c r="A57" i="53"/>
  <c r="B57" i="53"/>
  <c r="C57" i="53"/>
  <c r="D57" i="53"/>
  <c r="A58" i="53"/>
  <c r="B58" i="53"/>
  <c r="C58" i="53"/>
  <c r="D58" i="53"/>
  <c r="A59" i="53"/>
  <c r="B59" i="53"/>
  <c r="C59" i="53"/>
  <c r="D59" i="53"/>
  <c r="A60" i="53"/>
  <c r="B60" i="53"/>
  <c r="C60" i="53"/>
  <c r="D60" i="53"/>
  <c r="A61" i="53"/>
  <c r="B61" i="53"/>
  <c r="C61" i="53"/>
  <c r="D61" i="53"/>
  <c r="A62" i="53"/>
  <c r="B62" i="53"/>
  <c r="C62" i="53"/>
  <c r="D62" i="53"/>
  <c r="A63" i="53"/>
  <c r="B63" i="53"/>
  <c r="C63" i="53"/>
  <c r="D63" i="53"/>
  <c r="A64" i="53"/>
  <c r="B64" i="53"/>
  <c r="C64" i="53"/>
  <c r="D64" i="53"/>
  <c r="A65" i="53"/>
  <c r="B65" i="53"/>
  <c r="C65" i="53"/>
  <c r="D65" i="53"/>
  <c r="A66" i="53"/>
  <c r="B66" i="53"/>
  <c r="C66" i="53"/>
  <c r="D66" i="53"/>
  <c r="A67" i="53"/>
  <c r="B67" i="53"/>
  <c r="C67" i="53"/>
  <c r="D67" i="53"/>
  <c r="A68" i="53"/>
  <c r="B68" i="53"/>
  <c r="C68" i="53"/>
  <c r="D68" i="53"/>
  <c r="A69" i="53"/>
  <c r="B69" i="53"/>
  <c r="C69" i="53"/>
  <c r="D69" i="53"/>
  <c r="A70" i="53"/>
  <c r="B70" i="53"/>
  <c r="C70" i="53"/>
  <c r="D70" i="53"/>
  <c r="A71" i="53"/>
  <c r="B71" i="53"/>
  <c r="C71" i="53"/>
  <c r="D71" i="53"/>
  <c r="A72" i="53"/>
  <c r="B72" i="53"/>
  <c r="C72" i="53"/>
  <c r="D72" i="53"/>
  <c r="A47" i="53"/>
  <c r="B47" i="53"/>
  <c r="C47" i="53"/>
  <c r="D47" i="53"/>
  <c r="B45" i="53"/>
  <c r="C45" i="53"/>
  <c r="D45" i="53"/>
  <c r="A45" i="53"/>
  <c r="L13" i="177"/>
  <c r="AV6" i="53"/>
  <c r="AV7" i="53"/>
  <c r="AV8" i="53"/>
  <c r="AV9" i="53"/>
  <c r="AV10" i="53"/>
  <c r="AV18" i="53"/>
  <c r="AV22" i="53"/>
  <c r="AV23" i="53"/>
  <c r="AV24" i="53"/>
  <c r="AV25" i="53"/>
  <c r="AV26" i="53"/>
  <c r="AV28" i="53"/>
  <c r="AV29" i="53"/>
  <c r="AV30" i="53"/>
  <c r="AV31" i="53"/>
  <c r="AV32" i="53"/>
  <c r="AV33" i="53"/>
  <c r="AV34" i="53"/>
  <c r="AV35" i="53"/>
  <c r="AV36" i="53"/>
  <c r="AV37" i="53"/>
  <c r="AV38" i="53"/>
  <c r="AV39" i="53"/>
  <c r="AH5" i="192" l="1"/>
  <c r="A28" i="75"/>
  <c r="A29" i="75"/>
  <c r="A30" i="75"/>
  <c r="A20" i="75"/>
  <c r="R17" i="192" l="1"/>
  <c r="AH30" i="192"/>
  <c r="AI5" i="192"/>
  <c r="AI30" i="192" s="1"/>
  <c r="S17" i="192"/>
  <c r="AJ5" i="192" l="1"/>
  <c r="AJ30" i="192" s="1"/>
  <c r="T17" i="192"/>
  <c r="M40" i="53"/>
  <c r="N41" i="53" l="1"/>
  <c r="M5" i="50"/>
  <c r="F5" i="71" s="1"/>
  <c r="AK5" i="192"/>
  <c r="AK30" i="192" s="1"/>
  <c r="M5" i="177"/>
  <c r="M7" i="177" s="1"/>
  <c r="U17" i="192"/>
  <c r="M5" i="209" l="1"/>
  <c r="M5" i="229"/>
  <c r="AL5" i="192"/>
  <c r="AL30" i="192" s="1"/>
  <c r="N8" i="177"/>
  <c r="V17" i="192"/>
  <c r="AM5" i="192" l="1"/>
  <c r="AM30" i="192" s="1"/>
  <c r="AN5" i="192" l="1"/>
  <c r="AN30" i="192" s="1"/>
  <c r="W17" i="192"/>
  <c r="AO5" i="192" l="1"/>
  <c r="AO30" i="192" s="1"/>
  <c r="X17" i="192"/>
  <c r="Y17" i="192"/>
  <c r="AP5" i="192" l="1"/>
  <c r="AQ5" i="192" l="1"/>
  <c r="AP30" i="192"/>
  <c r="Z17" i="192"/>
  <c r="AA17" i="192"/>
  <c r="C11" i="192"/>
  <c r="AR5" i="192" l="1"/>
  <c r="AQ30" i="192"/>
  <c r="C6" i="231"/>
  <c r="L11" i="192"/>
  <c r="AV7" i="192"/>
  <c r="AV10" i="192"/>
  <c r="AV9" i="192"/>
  <c r="AV8" i="192"/>
  <c r="M11" i="192"/>
  <c r="B14" i="192"/>
  <c r="AS5" i="192" l="1"/>
  <c r="AR30" i="192"/>
  <c r="AU13" i="192"/>
  <c r="AR13" i="192"/>
  <c r="AT13" i="192"/>
  <c r="AS13" i="192"/>
  <c r="AQ13" i="192"/>
  <c r="AA25" i="192" s="1"/>
  <c r="B6" i="231"/>
  <c r="B26" i="192"/>
  <c r="L6" i="231"/>
  <c r="N12" i="192"/>
  <c r="M13" i="231"/>
  <c r="M29" i="50" s="1"/>
  <c r="F29" i="71" s="1"/>
  <c r="C13" i="231"/>
  <c r="AB13" i="192"/>
  <c r="L25" i="192" s="1"/>
  <c r="AG13" i="192"/>
  <c r="Q25" i="192" s="1"/>
  <c r="AN13" i="192"/>
  <c r="X25" i="192" s="1"/>
  <c r="AH13" i="192"/>
  <c r="R25" i="192" s="1"/>
  <c r="AJ13" i="192"/>
  <c r="T25" i="192" s="1"/>
  <c r="AI13" i="192"/>
  <c r="S25" i="192" s="1"/>
  <c r="P13" i="192"/>
  <c r="W13" i="192"/>
  <c r="U13" i="192"/>
  <c r="X13" i="192"/>
  <c r="V13" i="192"/>
  <c r="AO13" i="192"/>
  <c r="Y25" i="192" s="1"/>
  <c r="Z13" i="192"/>
  <c r="N13" i="192"/>
  <c r="Q13" i="192"/>
  <c r="AC13" i="192"/>
  <c r="M25" i="192" s="1"/>
  <c r="S13" i="192"/>
  <c r="O13" i="192"/>
  <c r="R13" i="192"/>
  <c r="T13" i="192"/>
  <c r="Y13" i="192"/>
  <c r="AA13" i="192"/>
  <c r="AD13" i="192"/>
  <c r="N25" i="192" s="1"/>
  <c r="AE13" i="192"/>
  <c r="O25" i="192" s="1"/>
  <c r="AF13" i="192"/>
  <c r="P25" i="192" s="1"/>
  <c r="AK13" i="192"/>
  <c r="U25" i="192" s="1"/>
  <c r="AL13" i="192"/>
  <c r="V25" i="192" s="1"/>
  <c r="AM13" i="192"/>
  <c r="W25" i="192" s="1"/>
  <c r="AP13" i="192"/>
  <c r="Z25" i="192" s="1"/>
  <c r="S16" i="203"/>
  <c r="L13" i="192"/>
  <c r="D11" i="192"/>
  <c r="AT5" i="192" l="1"/>
  <c r="AS30" i="192"/>
  <c r="N14" i="231"/>
  <c r="D6" i="231"/>
  <c r="D23" i="192"/>
  <c r="C28" i="231"/>
  <c r="C12" i="229"/>
  <c r="C27" i="229" s="1"/>
  <c r="AV6" i="231"/>
  <c r="AV13" i="231" s="1"/>
  <c r="L13" i="231"/>
  <c r="B16" i="231"/>
  <c r="S22" i="203"/>
  <c r="V16" i="203"/>
  <c r="U16" i="203"/>
  <c r="W16" i="203"/>
  <c r="T16" i="203"/>
  <c r="R16" i="203"/>
  <c r="X16" i="203"/>
  <c r="M13" i="192"/>
  <c r="M12" i="192"/>
  <c r="AU5" i="192" l="1"/>
  <c r="AU30" i="192" s="1"/>
  <c r="AT30" i="192"/>
  <c r="B31" i="231"/>
  <c r="B12" i="229"/>
  <c r="B27" i="229" s="1"/>
  <c r="W15" i="231"/>
  <c r="AE15" i="231"/>
  <c r="O30" i="231" s="1"/>
  <c r="AF15" i="231"/>
  <c r="P30" i="231" s="1"/>
  <c r="D13" i="231"/>
  <c r="Z15" i="231"/>
  <c r="AJ15" i="231"/>
  <c r="T30" i="231" s="1"/>
  <c r="AK15" i="231"/>
  <c r="U30" i="231" s="1"/>
  <c r="X15" i="231"/>
  <c r="AA15" i="231"/>
  <c r="M15" i="231"/>
  <c r="L15" i="231"/>
  <c r="Y15" i="231"/>
  <c r="AG15" i="231"/>
  <c r="Q30" i="231" s="1"/>
  <c r="AH15" i="231"/>
  <c r="R30" i="231" s="1"/>
  <c r="L12" i="229"/>
  <c r="AV12" i="229" s="1"/>
  <c r="AI15" i="231"/>
  <c r="S30" i="231" s="1"/>
  <c r="AB15" i="231"/>
  <c r="L30" i="231" s="1"/>
  <c r="M14" i="231"/>
  <c r="AC15" i="231"/>
  <c r="M30" i="231" s="1"/>
  <c r="N15" i="231"/>
  <c r="AD15" i="231"/>
  <c r="N30" i="231" s="1"/>
  <c r="O15" i="231"/>
  <c r="P15" i="231"/>
  <c r="Q15" i="231"/>
  <c r="R15" i="231"/>
  <c r="S15" i="231"/>
  <c r="T15" i="231"/>
  <c r="U15" i="231"/>
  <c r="V15" i="231"/>
  <c r="X22" i="203"/>
  <c r="X23" i="203"/>
  <c r="W22" i="203"/>
  <c r="U22" i="203"/>
  <c r="V23" i="203"/>
  <c r="R22" i="203"/>
  <c r="S23" i="203"/>
  <c r="V22" i="203"/>
  <c r="W23" i="203"/>
  <c r="U23" i="203"/>
  <c r="T22" i="203"/>
  <c r="T23" i="203"/>
  <c r="A15" i="126"/>
  <c r="B15" i="126"/>
  <c r="C15" i="126"/>
  <c r="D15" i="126"/>
  <c r="A17" i="126"/>
  <c r="B17" i="126"/>
  <c r="C17" i="126"/>
  <c r="D17" i="126"/>
  <c r="A18" i="126"/>
  <c r="A19" i="126"/>
  <c r="A20" i="126"/>
  <c r="A21" i="126"/>
  <c r="C14" i="126"/>
  <c r="D14" i="126"/>
  <c r="D12" i="229" l="1"/>
  <c r="D27" i="229" s="1"/>
  <c r="D28" i="231"/>
  <c r="L7" i="126" l="1"/>
  <c r="M7" i="126"/>
  <c r="AU9" i="126" l="1"/>
  <c r="AT9" i="126"/>
  <c r="AS9" i="126"/>
  <c r="L19" i="210"/>
  <c r="AC9" i="126"/>
  <c r="P9" i="126"/>
  <c r="AJ9" i="126"/>
  <c r="AO9" i="126"/>
  <c r="AH9" i="126"/>
  <c r="V9" i="126"/>
  <c r="N20" i="126" s="1"/>
  <c r="AN9" i="126"/>
  <c r="W9" i="126"/>
  <c r="O20" i="126" s="1"/>
  <c r="AB9" i="126"/>
  <c r="AI9" i="126"/>
  <c r="X9" i="126"/>
  <c r="P20" i="126" s="1"/>
  <c r="AD9" i="126"/>
  <c r="AM9" i="126"/>
  <c r="AL9" i="126"/>
  <c r="S20" i="126" s="1"/>
  <c r="AE9" i="126"/>
  <c r="S9" i="126"/>
  <c r="AR9" i="126"/>
  <c r="Z9" i="126"/>
  <c r="R20" i="126" s="1"/>
  <c r="N9" i="126"/>
  <c r="AG9" i="126"/>
  <c r="AF9" i="126"/>
  <c r="T9" i="126"/>
  <c r="L20" i="126" s="1"/>
  <c r="AP9" i="126"/>
  <c r="R9" i="126"/>
  <c r="AK9" i="126"/>
  <c r="Q9" i="126"/>
  <c r="AQ9" i="126"/>
  <c r="Y9" i="126"/>
  <c r="Q20" i="126" s="1"/>
  <c r="O9" i="126"/>
  <c r="U9" i="126"/>
  <c r="M20" i="126" s="1"/>
  <c r="AA9" i="126"/>
  <c r="N8" i="126"/>
  <c r="M5" i="117"/>
  <c r="M18" i="209" s="1"/>
  <c r="L18" i="126"/>
  <c r="L5" i="117"/>
  <c r="R18" i="126"/>
  <c r="Q18" i="126"/>
  <c r="O18" i="126"/>
  <c r="C5" i="117"/>
  <c r="N18" i="126"/>
  <c r="S18" i="126"/>
  <c r="P18" i="126"/>
  <c r="M18" i="126"/>
  <c r="M8" i="126"/>
  <c r="M9" i="126"/>
  <c r="L9" i="126"/>
  <c r="L8" i="126"/>
  <c r="C18" i="126"/>
  <c r="D7" i="126"/>
  <c r="AV11" i="36" l="1"/>
  <c r="AV5" i="117"/>
  <c r="AV19" i="210"/>
  <c r="D19" i="210"/>
  <c r="D26" i="36" s="1"/>
  <c r="L18" i="209"/>
  <c r="C18" i="209"/>
  <c r="D18" i="126"/>
  <c r="F15" i="10" l="1"/>
  <c r="G15" i="10"/>
  <c r="H15" i="10"/>
  <c r="I15" i="10"/>
  <c r="E15" i="10"/>
  <c r="AV6" i="192" l="1"/>
  <c r="AV11" i="192" s="1"/>
  <c r="H6" i="22" l="1"/>
  <c r="I6" i="22"/>
  <c r="J6" i="22"/>
  <c r="F6" i="22"/>
  <c r="F43" i="22" s="1"/>
  <c r="H14" i="10" s="1"/>
  <c r="E6" i="22"/>
  <c r="E43" i="22" s="1"/>
  <c r="G14" i="10" s="1"/>
  <c r="D6" i="22"/>
  <c r="D43" i="22" s="1"/>
  <c r="F14" i="10" s="1"/>
  <c r="C6" i="22"/>
  <c r="C43" i="22" s="1"/>
  <c r="E14" i="10" s="1"/>
  <c r="G6" i="22"/>
  <c r="G43" i="22" s="1"/>
  <c r="Q14" i="10" l="1"/>
  <c r="H44" i="22"/>
  <c r="I14" i="10"/>
  <c r="I45" i="10" s="1"/>
  <c r="J44" i="22"/>
  <c r="K14" i="10"/>
  <c r="K45" i="10" s="1"/>
  <c r="I44" i="22"/>
  <c r="J14" i="10"/>
  <c r="J45" i="10" s="1"/>
  <c r="L11" i="120"/>
  <c r="D11" i="120"/>
  <c r="C11" i="120"/>
  <c r="AV7" i="145"/>
  <c r="AV11" i="144"/>
  <c r="AV10" i="144"/>
  <c r="AV9" i="144"/>
  <c r="C15" i="144"/>
  <c r="B18" i="144" s="1"/>
  <c r="L15" i="144"/>
  <c r="C17" i="143"/>
  <c r="M6" i="122"/>
  <c r="L6" i="122"/>
  <c r="C6" i="122"/>
  <c r="AV14" i="134"/>
  <c r="AV13" i="134"/>
  <c r="AV10" i="190"/>
  <c r="AV9" i="190"/>
  <c r="AV8" i="190"/>
  <c r="AV7" i="190"/>
  <c r="AV6" i="190"/>
  <c r="AV5" i="190"/>
  <c r="B14" i="190"/>
  <c r="AV13" i="174"/>
  <c r="AV12" i="174"/>
  <c r="AV11" i="174"/>
  <c r="AV10" i="174"/>
  <c r="AV6" i="174"/>
  <c r="AV17" i="174"/>
  <c r="AV16" i="174"/>
  <c r="AV15" i="174"/>
  <c r="AV14" i="174"/>
  <c r="AV19" i="174"/>
  <c r="AV18" i="174"/>
  <c r="AV7" i="173"/>
  <c r="AV8" i="173"/>
  <c r="AV9" i="173"/>
  <c r="AV10" i="173"/>
  <c r="AV11" i="173"/>
  <c r="AV5" i="122"/>
  <c r="AV6" i="122" s="1"/>
  <c r="AV11" i="155"/>
  <c r="AV12" i="155"/>
  <c r="AV13" i="155"/>
  <c r="AV14" i="155"/>
  <c r="AV15" i="155"/>
  <c r="AV8" i="156"/>
  <c r="AV9" i="156"/>
  <c r="AV10" i="121"/>
  <c r="AV9" i="121"/>
  <c r="AV6" i="121"/>
  <c r="AV6" i="111"/>
  <c r="AV8" i="111"/>
  <c r="AV9" i="111"/>
  <c r="L6" i="179"/>
  <c r="M13" i="111"/>
  <c r="L13" i="112"/>
  <c r="D13" i="112" s="1"/>
  <c r="M13" i="112"/>
  <c r="L6" i="183"/>
  <c r="L6" i="116"/>
  <c r="M6" i="116"/>
  <c r="L12" i="113"/>
  <c r="M12" i="113"/>
  <c r="C11" i="111"/>
  <c r="C6" i="210" s="1"/>
  <c r="C8" i="180"/>
  <c r="C7" i="179"/>
  <c r="L31" i="133"/>
  <c r="C31" i="133"/>
  <c r="B34" i="133" s="1"/>
  <c r="M31" i="133"/>
  <c r="L28" i="134"/>
  <c r="M28" i="134"/>
  <c r="L27" i="142"/>
  <c r="M27" i="142"/>
  <c r="L17" i="143"/>
  <c r="M17" i="143"/>
  <c r="M15" i="144"/>
  <c r="C15" i="138"/>
  <c r="L15" i="138"/>
  <c r="M15" i="138"/>
  <c r="L12" i="145"/>
  <c r="C12" i="145"/>
  <c r="M12" i="145"/>
  <c r="L12" i="146"/>
  <c r="C12" i="146"/>
  <c r="M12" i="146"/>
  <c r="N13" i="146" s="1"/>
  <c r="L40" i="53"/>
  <c r="B20" i="143"/>
  <c r="B17" i="50" s="1"/>
  <c r="B18" i="138"/>
  <c r="B15" i="146"/>
  <c r="M10" i="157"/>
  <c r="O17" i="184"/>
  <c r="C16" i="155"/>
  <c r="AV10" i="111"/>
  <c r="L16" i="155"/>
  <c r="M16" i="155"/>
  <c r="L17" i="184"/>
  <c r="N17" i="184"/>
  <c r="AV6" i="156"/>
  <c r="L6" i="184"/>
  <c r="M10" i="156"/>
  <c r="O16" i="184"/>
  <c r="C10" i="156"/>
  <c r="C17" i="210" s="1"/>
  <c r="C10" i="157"/>
  <c r="L10" i="157"/>
  <c r="L15" i="184"/>
  <c r="M15" i="184"/>
  <c r="N15" i="184"/>
  <c r="O15" i="184"/>
  <c r="AV8" i="157"/>
  <c r="AV9" i="157"/>
  <c r="M23" i="174"/>
  <c r="AV20" i="174"/>
  <c r="AV21" i="174"/>
  <c r="AV22" i="174"/>
  <c r="L23" i="174"/>
  <c r="L5" i="127"/>
  <c r="AR7" i="114"/>
  <c r="T7" i="114"/>
  <c r="T8" i="36" s="1"/>
  <c r="N7" i="114"/>
  <c r="N8" i="36" s="1"/>
  <c r="M8" i="182"/>
  <c r="L8" i="182"/>
  <c r="C8" i="182"/>
  <c r="C13" i="210" s="1"/>
  <c r="AV7" i="182"/>
  <c r="AV6" i="182"/>
  <c r="AV5" i="182"/>
  <c r="M6" i="181"/>
  <c r="L6" i="181"/>
  <c r="L12" i="210" s="1"/>
  <c r="C6" i="181"/>
  <c r="AV5" i="181"/>
  <c r="AV6" i="181" s="1"/>
  <c r="AV7" i="180"/>
  <c r="AV5" i="180"/>
  <c r="A15" i="178"/>
  <c r="A14" i="178"/>
  <c r="A18" i="177"/>
  <c r="A17" i="177"/>
  <c r="A16" i="177"/>
  <c r="A14" i="177"/>
  <c r="AV5" i="174"/>
  <c r="AV6" i="173"/>
  <c r="AV5" i="157"/>
  <c r="AV5" i="156"/>
  <c r="L13" i="146"/>
  <c r="H31" i="10"/>
  <c r="H30" i="10"/>
  <c r="H29" i="10"/>
  <c r="H45" i="10" s="1"/>
  <c r="A14" i="126"/>
  <c r="B14" i="126"/>
  <c r="AV6" i="146"/>
  <c r="AV7" i="146"/>
  <c r="AV8" i="146"/>
  <c r="AV9" i="146"/>
  <c r="AV10" i="146"/>
  <c r="AV11" i="146"/>
  <c r="M13" i="146"/>
  <c r="AV5" i="146"/>
  <c r="AV5" i="144"/>
  <c r="AV6" i="144"/>
  <c r="AV7" i="144"/>
  <c r="AV8" i="144"/>
  <c r="AV12" i="144"/>
  <c r="AV13" i="144"/>
  <c r="AV14" i="144"/>
  <c r="AV5" i="143"/>
  <c r="AV5" i="142"/>
  <c r="AV14" i="142"/>
  <c r="AV15" i="142"/>
  <c r="AV18" i="142"/>
  <c r="AV19" i="142"/>
  <c r="AV20" i="142"/>
  <c r="AV21" i="142"/>
  <c r="AV22" i="142"/>
  <c r="AV23" i="142"/>
  <c r="AV24" i="142"/>
  <c r="AV25" i="142"/>
  <c r="AV26" i="142"/>
  <c r="AV11" i="145"/>
  <c r="AV9" i="145"/>
  <c r="AV10" i="145"/>
  <c r="AV6" i="145"/>
  <c r="AV8" i="145"/>
  <c r="AV11" i="134"/>
  <c r="A15" i="139"/>
  <c r="A14" i="139"/>
  <c r="AV13" i="138"/>
  <c r="AV12" i="138"/>
  <c r="AV14" i="138"/>
  <c r="AV6" i="138"/>
  <c r="AV10" i="138"/>
  <c r="AV11" i="138"/>
  <c r="AV9" i="138"/>
  <c r="AV5" i="145"/>
  <c r="AV5" i="138"/>
  <c r="AV7" i="138"/>
  <c r="AV27" i="134"/>
  <c r="AV26" i="134"/>
  <c r="AV25" i="134"/>
  <c r="AV24" i="134"/>
  <c r="AV23" i="134"/>
  <c r="AV22" i="134"/>
  <c r="AV10" i="134"/>
  <c r="AV9" i="134"/>
  <c r="AV8" i="134"/>
  <c r="AV7" i="134"/>
  <c r="AV6" i="134"/>
  <c r="AV5" i="134"/>
  <c r="AV30" i="133"/>
  <c r="AV29" i="133"/>
  <c r="AV28" i="133"/>
  <c r="AV25" i="133"/>
  <c r="AV24" i="133"/>
  <c r="AV23" i="133"/>
  <c r="AV22" i="133"/>
  <c r="AV21" i="133"/>
  <c r="AV20" i="133"/>
  <c r="AV19" i="133"/>
  <c r="AV18" i="133"/>
  <c r="AV17" i="133"/>
  <c r="AV16" i="133"/>
  <c r="AV15" i="133"/>
  <c r="AV14" i="133"/>
  <c r="AV13" i="133"/>
  <c r="AV11" i="133"/>
  <c r="AV10" i="133"/>
  <c r="AV9" i="133"/>
  <c r="AV8" i="133"/>
  <c r="AV7" i="133"/>
  <c r="AV6" i="133"/>
  <c r="AV5" i="133"/>
  <c r="D7" i="10"/>
  <c r="D7" i="84" s="1"/>
  <c r="C6" i="127"/>
  <c r="L6" i="127"/>
  <c r="B10" i="126"/>
  <c r="B19" i="210" s="1"/>
  <c r="B26" i="36" s="1"/>
  <c r="O19" i="126"/>
  <c r="N19" i="126"/>
  <c r="AV6" i="126"/>
  <c r="AV5" i="126"/>
  <c r="L19" i="126"/>
  <c r="P19" i="126"/>
  <c r="M19" i="126"/>
  <c r="Q19" i="126"/>
  <c r="R19" i="126"/>
  <c r="S19" i="126"/>
  <c r="D5" i="117"/>
  <c r="M11" i="121"/>
  <c r="L11" i="121"/>
  <c r="B14" i="121"/>
  <c r="B19" i="50" s="1"/>
  <c r="AV5" i="121"/>
  <c r="M6" i="119"/>
  <c r="M10" i="210" s="1"/>
  <c r="F10" i="76" s="1"/>
  <c r="C6" i="119"/>
  <c r="C10" i="210" s="1"/>
  <c r="C10" i="76" s="1"/>
  <c r="AV5" i="119"/>
  <c r="AV6" i="119" s="1"/>
  <c r="AV5" i="116"/>
  <c r="AV6" i="116" s="1"/>
  <c r="AV12" i="112"/>
  <c r="AV11" i="112"/>
  <c r="AV10" i="112"/>
  <c r="AV9" i="112"/>
  <c r="AV8" i="112"/>
  <c r="AV6" i="112"/>
  <c r="AV5" i="112"/>
  <c r="AV5" i="111"/>
  <c r="L12" i="111"/>
  <c r="L13" i="111"/>
  <c r="F46" i="10"/>
  <c r="E46" i="10"/>
  <c r="G26" i="10"/>
  <c r="G27" i="10"/>
  <c r="AG57" i="22"/>
  <c r="AH57" i="22"/>
  <c r="AI57" i="22"/>
  <c r="AJ57" i="22"/>
  <c r="AK57" i="22"/>
  <c r="AL57" i="22"/>
  <c r="AM57" i="22"/>
  <c r="AN57" i="22"/>
  <c r="AO57" i="22"/>
  <c r="AP57" i="22"/>
  <c r="AQ57" i="22"/>
  <c r="AR57" i="22"/>
  <c r="AS57" i="22"/>
  <c r="AT57" i="22"/>
  <c r="AU57" i="22"/>
  <c r="AV57" i="22"/>
  <c r="AW57" i="22"/>
  <c r="AX57" i="22"/>
  <c r="AY57" i="22"/>
  <c r="AZ57" i="22"/>
  <c r="BA57" i="22"/>
  <c r="BB57" i="22"/>
  <c r="BC57" i="22"/>
  <c r="BD57" i="22"/>
  <c r="BE57" i="22"/>
  <c r="BF57" i="22"/>
  <c r="BG57" i="22"/>
  <c r="BH57" i="22"/>
  <c r="AG58" i="22"/>
  <c r="AH58" i="22"/>
  <c r="AI58" i="22"/>
  <c r="AJ58" i="22"/>
  <c r="AK58" i="22"/>
  <c r="AL58" i="22"/>
  <c r="AM58" i="22"/>
  <c r="AN58" i="22"/>
  <c r="AO58" i="22"/>
  <c r="AP58" i="22"/>
  <c r="AQ58" i="22"/>
  <c r="AR58" i="22"/>
  <c r="AS58" i="22"/>
  <c r="AT58" i="22"/>
  <c r="AU58" i="22"/>
  <c r="AV58" i="22"/>
  <c r="AW58" i="22"/>
  <c r="AX58" i="22"/>
  <c r="AY58" i="22"/>
  <c r="AZ58" i="22"/>
  <c r="BA58" i="22"/>
  <c r="BB58" i="22"/>
  <c r="BC58" i="22"/>
  <c r="BD58" i="22"/>
  <c r="BE58" i="22"/>
  <c r="BF58" i="22"/>
  <c r="BG58" i="22"/>
  <c r="BH58" i="22"/>
  <c r="AF57" i="22"/>
  <c r="AF58" i="22"/>
  <c r="AF50" i="22"/>
  <c r="AG50" i="22"/>
  <c r="AH50" i="22"/>
  <c r="AI50" i="22"/>
  <c r="AJ50" i="22"/>
  <c r="AK50" i="22"/>
  <c r="AL50" i="22"/>
  <c r="AM50" i="22"/>
  <c r="AN50" i="22"/>
  <c r="AO50" i="22"/>
  <c r="AP50" i="22"/>
  <c r="AQ50" i="22"/>
  <c r="AR50" i="22"/>
  <c r="AS50" i="22"/>
  <c r="AT50" i="22"/>
  <c r="AU50" i="22"/>
  <c r="AV50" i="22"/>
  <c r="AW50" i="22"/>
  <c r="AX50" i="22"/>
  <c r="AY50" i="22"/>
  <c r="AZ50" i="22"/>
  <c r="BA50" i="22"/>
  <c r="BB50" i="22"/>
  <c r="BC50" i="22"/>
  <c r="BD50" i="22"/>
  <c r="BE50" i="22"/>
  <c r="BF50" i="22"/>
  <c r="BG50" i="22"/>
  <c r="BH50" i="22"/>
  <c r="AF51" i="22"/>
  <c r="AG51" i="22"/>
  <c r="AH51" i="22"/>
  <c r="AI51" i="22"/>
  <c r="AJ51" i="22"/>
  <c r="AK51" i="22"/>
  <c r="AL51" i="22"/>
  <c r="AM51" i="22"/>
  <c r="AN51" i="22"/>
  <c r="AO51" i="22"/>
  <c r="AP51" i="22"/>
  <c r="AQ51" i="22"/>
  <c r="AR51" i="22"/>
  <c r="AS51" i="22"/>
  <c r="AT51" i="22"/>
  <c r="AU51" i="22"/>
  <c r="AV51" i="22"/>
  <c r="AW51" i="22"/>
  <c r="AX51" i="22"/>
  <c r="AY51" i="22"/>
  <c r="AZ51" i="22"/>
  <c r="BA51" i="22"/>
  <c r="BB51" i="22"/>
  <c r="BC51" i="22"/>
  <c r="BD51" i="22"/>
  <c r="BE51" i="22"/>
  <c r="BF51" i="22"/>
  <c r="BG51" i="22"/>
  <c r="BH51" i="22"/>
  <c r="I46" i="10"/>
  <c r="J46" i="10"/>
  <c r="K46" i="10"/>
  <c r="L46" i="10"/>
  <c r="A63" i="50"/>
  <c r="A64" i="50"/>
  <c r="A65" i="50"/>
  <c r="A66" i="50"/>
  <c r="AV5" i="53"/>
  <c r="A9" i="84"/>
  <c r="A10" i="84"/>
  <c r="A11" i="84"/>
  <c r="A8" i="84"/>
  <c r="A31" i="36"/>
  <c r="F22" i="10"/>
  <c r="F23" i="10"/>
  <c r="F21" i="10"/>
  <c r="F45" i="10" s="1"/>
  <c r="E18" i="10"/>
  <c r="E19" i="10"/>
  <c r="E17" i="10"/>
  <c r="E45" i="10" s="1"/>
  <c r="A28" i="36"/>
  <c r="A29" i="36"/>
  <c r="A30" i="36"/>
  <c r="AC50" i="22"/>
  <c r="AD50" i="22"/>
  <c r="AE50" i="22"/>
  <c r="AC51" i="22"/>
  <c r="AD51" i="22"/>
  <c r="AE51" i="22"/>
  <c r="AC58" i="22"/>
  <c r="AD58" i="22"/>
  <c r="AE58" i="22"/>
  <c r="AC57" i="22"/>
  <c r="AD57" i="22"/>
  <c r="AE57" i="22"/>
  <c r="F58" i="22"/>
  <c r="G58" i="22"/>
  <c r="H58" i="22"/>
  <c r="I58" i="22"/>
  <c r="J58" i="22"/>
  <c r="K58" i="22"/>
  <c r="L58" i="22"/>
  <c r="M58" i="22"/>
  <c r="N58" i="22"/>
  <c r="O58" i="22"/>
  <c r="P58" i="22"/>
  <c r="Q58" i="22"/>
  <c r="R58" i="22"/>
  <c r="S58" i="22"/>
  <c r="T58" i="22"/>
  <c r="U58" i="22"/>
  <c r="V58" i="22"/>
  <c r="W58" i="22"/>
  <c r="X58" i="22"/>
  <c r="Y58" i="22"/>
  <c r="Z58" i="22"/>
  <c r="AA58" i="22"/>
  <c r="AB58" i="22"/>
  <c r="E58" i="22"/>
  <c r="AB57" i="22"/>
  <c r="AA57" i="22"/>
  <c r="Z57" i="22"/>
  <c r="Y57" i="22"/>
  <c r="X57" i="22"/>
  <c r="W57" i="22"/>
  <c r="V57" i="22"/>
  <c r="U57" i="22"/>
  <c r="T57" i="22"/>
  <c r="S57" i="22"/>
  <c r="R57" i="22"/>
  <c r="Q57" i="22"/>
  <c r="P57" i="22"/>
  <c r="O57" i="22"/>
  <c r="N57" i="22"/>
  <c r="M57" i="22"/>
  <c r="L57" i="22"/>
  <c r="K57" i="22"/>
  <c r="J57" i="22"/>
  <c r="I57" i="22"/>
  <c r="H57" i="22"/>
  <c r="G57" i="22"/>
  <c r="F57" i="22"/>
  <c r="E57" i="22"/>
  <c r="G46" i="10"/>
  <c r="H46" i="10"/>
  <c r="E51" i="22"/>
  <c r="F51" i="22"/>
  <c r="G51" i="22"/>
  <c r="H51" i="22"/>
  <c r="I51" i="22"/>
  <c r="J51" i="22"/>
  <c r="K51" i="22"/>
  <c r="L51" i="22"/>
  <c r="M51" i="22"/>
  <c r="N51" i="22"/>
  <c r="O51" i="22"/>
  <c r="P51" i="22"/>
  <c r="Q51" i="22"/>
  <c r="R51" i="22"/>
  <c r="S51" i="22"/>
  <c r="T51" i="22"/>
  <c r="U51" i="22"/>
  <c r="V51" i="22"/>
  <c r="W51" i="22"/>
  <c r="X51" i="22"/>
  <c r="Y51" i="22"/>
  <c r="Z51" i="22"/>
  <c r="AA51" i="22"/>
  <c r="AB51" i="22"/>
  <c r="D51" i="22"/>
  <c r="E50" i="22"/>
  <c r="F50" i="22"/>
  <c r="G50" i="22"/>
  <c r="H50" i="22"/>
  <c r="I50" i="22"/>
  <c r="J50" i="22"/>
  <c r="K50" i="22"/>
  <c r="L50" i="22"/>
  <c r="M50" i="22"/>
  <c r="N50" i="22"/>
  <c r="O50" i="22"/>
  <c r="P50" i="22"/>
  <c r="Q50" i="22"/>
  <c r="R50" i="22"/>
  <c r="S50" i="22"/>
  <c r="T50" i="22"/>
  <c r="U50" i="22"/>
  <c r="V50" i="22"/>
  <c r="W50" i="22"/>
  <c r="X50" i="22"/>
  <c r="Y50" i="22"/>
  <c r="Z50" i="22"/>
  <c r="AA50" i="22"/>
  <c r="AB50" i="22"/>
  <c r="D50" i="22"/>
  <c r="A73" i="53"/>
  <c r="A74" i="53"/>
  <c r="A75" i="53"/>
  <c r="O74" i="53"/>
  <c r="D30" i="22"/>
  <c r="D31" i="22" s="1"/>
  <c r="B6" i="22"/>
  <c r="B43" i="22" s="1"/>
  <c r="F30" i="22"/>
  <c r="F31" i="22" s="1"/>
  <c r="E30" i="22"/>
  <c r="E31" i="22" s="1"/>
  <c r="C30" i="22"/>
  <c r="C31" i="22" s="1"/>
  <c r="G25" i="10"/>
  <c r="G45" i="10" s="1"/>
  <c r="C8" i="102"/>
  <c r="M17" i="184"/>
  <c r="Q7" i="114"/>
  <c r="Q8" i="36" s="1"/>
  <c r="P7" i="114"/>
  <c r="P8" i="36" s="1"/>
  <c r="L8" i="181"/>
  <c r="L7" i="181"/>
  <c r="B9" i="181"/>
  <c r="B5" i="114" s="1"/>
  <c r="C14" i="209"/>
  <c r="N28" i="142" l="1"/>
  <c r="M15" i="50"/>
  <c r="F15" i="71" s="1"/>
  <c r="M5" i="130"/>
  <c r="N24" i="174"/>
  <c r="M9" i="50"/>
  <c r="F9" i="71" s="1"/>
  <c r="M7" i="75"/>
  <c r="N29" i="134"/>
  <c r="M8" i="50"/>
  <c r="F8" i="71" s="1"/>
  <c r="M6" i="75"/>
  <c r="AU30" i="134"/>
  <c r="AT30" i="134"/>
  <c r="N32" i="133"/>
  <c r="M7" i="50"/>
  <c r="F7" i="71" s="1"/>
  <c r="M5" i="75"/>
  <c r="M5" i="210"/>
  <c r="F5" i="76" s="1"/>
  <c r="M5" i="179"/>
  <c r="M8" i="179" s="1"/>
  <c r="AR8" i="36"/>
  <c r="AR13" i="36" s="1"/>
  <c r="AS14" i="36" s="1"/>
  <c r="AS8" i="114"/>
  <c r="B11" i="120"/>
  <c r="B26" i="50"/>
  <c r="AT14" i="146"/>
  <c r="AU14" i="146"/>
  <c r="AG14" i="146"/>
  <c r="AN14" i="146"/>
  <c r="X14" i="146"/>
  <c r="AO14" i="146"/>
  <c r="P14" i="146"/>
  <c r="Q14" i="146"/>
  <c r="Y14" i="146"/>
  <c r="AF14" i="146"/>
  <c r="AP14" i="146"/>
  <c r="V14" i="146"/>
  <c r="AB14" i="146"/>
  <c r="AK14" i="146"/>
  <c r="AQ14" i="146"/>
  <c r="O14" i="146"/>
  <c r="AC14" i="146"/>
  <c r="AI14" i="146"/>
  <c r="U14" i="146"/>
  <c r="AA14" i="146"/>
  <c r="AL14" i="146"/>
  <c r="AR14" i="146"/>
  <c r="S14" i="146"/>
  <c r="AD14" i="146"/>
  <c r="AJ14" i="146"/>
  <c r="AH14" i="146"/>
  <c r="AM14" i="146"/>
  <c r="N14" i="146"/>
  <c r="T14" i="146"/>
  <c r="R14" i="146"/>
  <c r="Z14" i="146"/>
  <c r="AE14" i="146"/>
  <c r="AS14" i="146"/>
  <c r="W14" i="146"/>
  <c r="Z9" i="120"/>
  <c r="N9" i="120"/>
  <c r="N12" i="120" s="1"/>
  <c r="P9" i="120"/>
  <c r="P12" i="120" s="1"/>
  <c r="X9" i="120"/>
  <c r="O9" i="120"/>
  <c r="W9" i="120"/>
  <c r="M14" i="146"/>
  <c r="AB9" i="120"/>
  <c r="AB12" i="120" s="1"/>
  <c r="T9" i="120"/>
  <c r="Y9" i="120"/>
  <c r="M9" i="120"/>
  <c r="L14" i="146"/>
  <c r="V9" i="120"/>
  <c r="S9" i="120"/>
  <c r="S12" i="120" s="1"/>
  <c r="AA9" i="120"/>
  <c r="R9" i="120"/>
  <c r="Q9" i="120"/>
  <c r="AC9" i="120"/>
  <c r="U9" i="120"/>
  <c r="U12" i="120" s="1"/>
  <c r="N14" i="145"/>
  <c r="AD14" i="145"/>
  <c r="AT14" i="145"/>
  <c r="O14" i="145"/>
  <c r="AU14" i="145"/>
  <c r="AM14" i="145"/>
  <c r="X14" i="145"/>
  <c r="AO14" i="145"/>
  <c r="AE14" i="145"/>
  <c r="P14" i="145"/>
  <c r="AF14" i="145"/>
  <c r="Q14" i="145"/>
  <c r="AG14" i="145"/>
  <c r="V14" i="145"/>
  <c r="AL14" i="145"/>
  <c r="W14" i="145"/>
  <c r="AN14" i="145"/>
  <c r="Y14" i="145"/>
  <c r="AS14" i="145"/>
  <c r="AC14" i="145"/>
  <c r="U14" i="145"/>
  <c r="AI14" i="145"/>
  <c r="AQ14" i="145"/>
  <c r="AR14" i="145"/>
  <c r="AA14" i="145"/>
  <c r="AB14" i="145"/>
  <c r="S14" i="145"/>
  <c r="T14" i="145"/>
  <c r="AP14" i="145"/>
  <c r="Z14" i="145"/>
  <c r="AH14" i="145"/>
  <c r="AJ14" i="145"/>
  <c r="R14" i="145"/>
  <c r="AK14" i="145"/>
  <c r="N13" i="145"/>
  <c r="AU17" i="138"/>
  <c r="AR17" i="138"/>
  <c r="AS17" i="138"/>
  <c r="AT17" i="138"/>
  <c r="B5" i="120"/>
  <c r="B20" i="50"/>
  <c r="L20" i="50"/>
  <c r="AI17" i="138"/>
  <c r="AF17" i="138"/>
  <c r="AD17" i="138"/>
  <c r="AQ17" i="138"/>
  <c r="AE17" i="138"/>
  <c r="AP17" i="138"/>
  <c r="AJ17" i="138"/>
  <c r="AG17" i="138"/>
  <c r="AN17" i="138"/>
  <c r="AM17" i="138"/>
  <c r="AO17" i="138"/>
  <c r="AH17" i="138"/>
  <c r="AK17" i="138"/>
  <c r="AL17" i="138"/>
  <c r="C5" i="120"/>
  <c r="C19" i="120" s="1"/>
  <c r="C20" i="50"/>
  <c r="AT13" i="121"/>
  <c r="AU13" i="121"/>
  <c r="AS13" i="121"/>
  <c r="L8" i="102"/>
  <c r="L19" i="50"/>
  <c r="B53" i="50"/>
  <c r="N12" i="121"/>
  <c r="M6" i="178"/>
  <c r="M8" i="102"/>
  <c r="L17" i="50"/>
  <c r="AQ19" i="143"/>
  <c r="AR19" i="143"/>
  <c r="AS19" i="143"/>
  <c r="AO19" i="143"/>
  <c r="AP19" i="143"/>
  <c r="AU19" i="143"/>
  <c r="AN19" i="143"/>
  <c r="AM19" i="143"/>
  <c r="AT19" i="143"/>
  <c r="B51" i="50"/>
  <c r="C7" i="130"/>
  <c r="C17" i="130" s="1"/>
  <c r="C17" i="50"/>
  <c r="L16" i="50"/>
  <c r="AU17" i="144"/>
  <c r="AR17" i="144"/>
  <c r="AT17" i="144"/>
  <c r="AS17" i="144"/>
  <c r="B6" i="130"/>
  <c r="B16" i="130" s="1"/>
  <c r="B16" i="50"/>
  <c r="L17" i="144"/>
  <c r="C6" i="130"/>
  <c r="C16" i="130" s="1"/>
  <c r="C16" i="50"/>
  <c r="L15" i="50"/>
  <c r="E15" i="71" s="1"/>
  <c r="Y29" i="142"/>
  <c r="AO29" i="142"/>
  <c r="AN29" i="142"/>
  <c r="N29" i="142"/>
  <c r="AD29" i="142"/>
  <c r="AT29" i="142"/>
  <c r="O29" i="142"/>
  <c r="AE29" i="142"/>
  <c r="AU29" i="142"/>
  <c r="P29" i="142"/>
  <c r="AF29" i="142"/>
  <c r="Q29" i="142"/>
  <c r="AG29" i="142"/>
  <c r="V29" i="142"/>
  <c r="AL29" i="142"/>
  <c r="W29" i="142"/>
  <c r="AM29" i="142"/>
  <c r="X29" i="142"/>
  <c r="AR29" i="142"/>
  <c r="AK29" i="142"/>
  <c r="AP29" i="142"/>
  <c r="U29" i="142"/>
  <c r="AB29" i="142"/>
  <c r="AH29" i="142"/>
  <c r="AS29" i="142"/>
  <c r="Z29" i="142"/>
  <c r="AI29" i="142"/>
  <c r="R29" i="142"/>
  <c r="AA29" i="142"/>
  <c r="AJ29" i="142"/>
  <c r="AQ29" i="142"/>
  <c r="T29" i="142"/>
  <c r="AC29" i="142"/>
  <c r="S29" i="142"/>
  <c r="L10" i="50"/>
  <c r="AS8" i="122"/>
  <c r="AT8" i="122"/>
  <c r="AU8" i="122"/>
  <c r="AQ8" i="122"/>
  <c r="AR8" i="122"/>
  <c r="C8" i="75"/>
  <c r="C23" i="75" s="1"/>
  <c r="C10" i="50"/>
  <c r="Y25" i="174"/>
  <c r="AO25" i="174"/>
  <c r="Z25" i="174"/>
  <c r="AP25" i="174"/>
  <c r="O25" i="174"/>
  <c r="AE25" i="174"/>
  <c r="AU25" i="174"/>
  <c r="AF25" i="174"/>
  <c r="Q25" i="174"/>
  <c r="AG25" i="174"/>
  <c r="R25" i="174"/>
  <c r="AH25" i="174"/>
  <c r="AM25" i="174"/>
  <c r="AN25" i="174"/>
  <c r="P25" i="174"/>
  <c r="W25" i="174"/>
  <c r="X25" i="174"/>
  <c r="AA25" i="174"/>
  <c r="AS25" i="174"/>
  <c r="AK25" i="174"/>
  <c r="S25" i="174"/>
  <c r="AD25" i="174"/>
  <c r="AC25" i="174"/>
  <c r="U25" i="174"/>
  <c r="AT25" i="174"/>
  <c r="AR25" i="174"/>
  <c r="AL25" i="174"/>
  <c r="AJ25" i="174"/>
  <c r="AQ25" i="174"/>
  <c r="V25" i="174"/>
  <c r="AB25" i="174"/>
  <c r="AI25" i="174"/>
  <c r="N25" i="174"/>
  <c r="T25" i="174"/>
  <c r="C7" i="75"/>
  <c r="C22" i="75" s="1"/>
  <c r="C9" i="50"/>
  <c r="C9" i="71" s="1"/>
  <c r="L7" i="75"/>
  <c r="L9" i="50"/>
  <c r="E9" i="71" s="1"/>
  <c r="M29" i="134"/>
  <c r="AA30" i="134"/>
  <c r="AQ30" i="134"/>
  <c r="R30" i="134"/>
  <c r="AI30" i="134"/>
  <c r="AN30" i="134"/>
  <c r="AP30" i="134"/>
  <c r="P30" i="134"/>
  <c r="AF30" i="134"/>
  <c r="Q30" i="134"/>
  <c r="AG30" i="134"/>
  <c r="AH30" i="134"/>
  <c r="S30" i="134"/>
  <c r="X30" i="134"/>
  <c r="AO30" i="134"/>
  <c r="Y30" i="134"/>
  <c r="Z30" i="134"/>
  <c r="AL30" i="134"/>
  <c r="AR30" i="134"/>
  <c r="AD30" i="134"/>
  <c r="AJ30" i="134"/>
  <c r="V30" i="134"/>
  <c r="AB30" i="134"/>
  <c r="AM30" i="134"/>
  <c r="N30" i="134"/>
  <c r="T30" i="134"/>
  <c r="AE30" i="134"/>
  <c r="W30" i="134"/>
  <c r="AK30" i="134"/>
  <c r="O30" i="134"/>
  <c r="AC30" i="134"/>
  <c r="U30" i="134"/>
  <c r="AS30" i="134"/>
  <c r="L29" i="134"/>
  <c r="L6" i="75"/>
  <c r="L8" i="50"/>
  <c r="E8" i="71" s="1"/>
  <c r="AU33" i="133"/>
  <c r="AT33" i="133"/>
  <c r="AS33" i="133"/>
  <c r="L7" i="50"/>
  <c r="E7" i="71" s="1"/>
  <c r="X33" i="133"/>
  <c r="AN33" i="133"/>
  <c r="AO33" i="133"/>
  <c r="AF33" i="133"/>
  <c r="Q33" i="133"/>
  <c r="V33" i="133"/>
  <c r="AM33" i="133"/>
  <c r="Y33" i="133"/>
  <c r="N33" i="133"/>
  <c r="AD33" i="133"/>
  <c r="O33" i="133"/>
  <c r="AE33" i="133"/>
  <c r="P33" i="133"/>
  <c r="AG33" i="133"/>
  <c r="AL33" i="133"/>
  <c r="W33" i="133"/>
  <c r="AC33" i="133"/>
  <c r="AJ33" i="133"/>
  <c r="AP33" i="133"/>
  <c r="AK33" i="133"/>
  <c r="AA33" i="133"/>
  <c r="U33" i="133"/>
  <c r="AB33" i="133"/>
  <c r="AH33" i="133"/>
  <c r="AI33" i="133"/>
  <c r="S33" i="133"/>
  <c r="Z33" i="133"/>
  <c r="AQ33" i="133"/>
  <c r="R33" i="133"/>
  <c r="T33" i="133"/>
  <c r="AR33" i="133"/>
  <c r="B5" i="75"/>
  <c r="B7" i="50"/>
  <c r="B7" i="71" s="1"/>
  <c r="C5" i="75"/>
  <c r="C20" i="75" s="1"/>
  <c r="C7" i="50"/>
  <c r="C7" i="71" s="1"/>
  <c r="O42" i="53"/>
  <c r="AE42" i="53"/>
  <c r="AU42" i="53"/>
  <c r="P42" i="53"/>
  <c r="AF42" i="53"/>
  <c r="Q42" i="53"/>
  <c r="AG42" i="53"/>
  <c r="V42" i="53"/>
  <c r="AL42" i="53"/>
  <c r="P75" i="53" s="1"/>
  <c r="W42" i="53"/>
  <c r="L75" i="53" s="1"/>
  <c r="AM42" i="53"/>
  <c r="Q75" i="53" s="1"/>
  <c r="X42" i="53"/>
  <c r="M75" i="53" s="1"/>
  <c r="AN42" i="53"/>
  <c r="R75" i="53" s="1"/>
  <c r="Y42" i="53"/>
  <c r="N75" i="53" s="1"/>
  <c r="AO42" i="53"/>
  <c r="S75" i="53" s="1"/>
  <c r="N42" i="53"/>
  <c r="AD42" i="53"/>
  <c r="AT42" i="53"/>
  <c r="R42" i="53"/>
  <c r="AK42" i="53"/>
  <c r="AI42" i="53"/>
  <c r="U42" i="53"/>
  <c r="S42" i="53"/>
  <c r="AR42" i="53"/>
  <c r="V75" i="53" s="1"/>
  <c r="AJ42" i="53"/>
  <c r="AP42" i="53"/>
  <c r="T75" i="53" s="1"/>
  <c r="AB42" i="53"/>
  <c r="AH42" i="53"/>
  <c r="T42" i="53"/>
  <c r="Z42" i="53"/>
  <c r="O75" i="53" s="1"/>
  <c r="AS42" i="53"/>
  <c r="AQ42" i="53"/>
  <c r="AC42" i="53"/>
  <c r="AA42" i="53"/>
  <c r="L18" i="210"/>
  <c r="AV18" i="210" s="1"/>
  <c r="AT18" i="155"/>
  <c r="AU18" i="155"/>
  <c r="L16" i="210"/>
  <c r="AV16" i="210" s="1"/>
  <c r="AU12" i="157"/>
  <c r="AT12" i="157"/>
  <c r="L5" i="184"/>
  <c r="L14" i="210"/>
  <c r="AU15" i="112"/>
  <c r="N14" i="112"/>
  <c r="AU10" i="182"/>
  <c r="AT10" i="182"/>
  <c r="N9" i="182"/>
  <c r="L13" i="210"/>
  <c r="U10" i="182"/>
  <c r="AI10" i="182"/>
  <c r="X10" i="182"/>
  <c r="AB10" i="182"/>
  <c r="AG10" i="182"/>
  <c r="P10" i="182"/>
  <c r="AH10" i="182"/>
  <c r="V10" i="182"/>
  <c r="AJ10" i="182"/>
  <c r="W10" i="182"/>
  <c r="AA10" i="182"/>
  <c r="O10" i="182"/>
  <c r="Y10" i="182"/>
  <c r="N10" i="182"/>
  <c r="AP10" i="182"/>
  <c r="AC10" i="182"/>
  <c r="T10" i="182"/>
  <c r="S10" i="182"/>
  <c r="Q10" i="182"/>
  <c r="AR10" i="182"/>
  <c r="AM10" i="182"/>
  <c r="AS10" i="182"/>
  <c r="AD10" i="182"/>
  <c r="AQ10" i="182"/>
  <c r="AN10" i="182"/>
  <c r="AE10" i="182"/>
  <c r="AO10" i="182"/>
  <c r="AL10" i="182"/>
  <c r="AF10" i="182"/>
  <c r="Z10" i="182"/>
  <c r="AK10" i="182"/>
  <c r="R10" i="182"/>
  <c r="D13" i="210"/>
  <c r="AU8" i="181"/>
  <c r="AT8" i="181"/>
  <c r="AU8" i="119"/>
  <c r="AT8" i="119"/>
  <c r="O8" i="119"/>
  <c r="P8" i="119"/>
  <c r="N8" i="119"/>
  <c r="Q8" i="119"/>
  <c r="R8" i="119"/>
  <c r="S8" i="119"/>
  <c r="T8" i="119"/>
  <c r="U8" i="119"/>
  <c r="V8" i="119"/>
  <c r="W8" i="119"/>
  <c r="X8" i="119"/>
  <c r="Y8" i="119"/>
  <c r="Z8" i="119"/>
  <c r="AA8" i="119"/>
  <c r="AB8" i="119"/>
  <c r="AC8" i="119"/>
  <c r="AD8" i="119"/>
  <c r="AE8" i="119"/>
  <c r="AF8" i="119"/>
  <c r="AG8" i="119"/>
  <c r="AH8" i="119"/>
  <c r="AI8" i="119"/>
  <c r="AJ8" i="119"/>
  <c r="AK8" i="119"/>
  <c r="AL8" i="119"/>
  <c r="AM8" i="119"/>
  <c r="AN8" i="119"/>
  <c r="AO8" i="119"/>
  <c r="AP8" i="119"/>
  <c r="AQ8" i="119"/>
  <c r="AR8" i="119"/>
  <c r="AS8" i="119"/>
  <c r="D10" i="210"/>
  <c r="D10" i="76" s="1"/>
  <c r="AT8" i="116"/>
  <c r="AU8" i="116"/>
  <c r="N7" i="116"/>
  <c r="O8" i="116"/>
  <c r="AA8" i="116"/>
  <c r="Z8" i="116"/>
  <c r="AB8" i="116"/>
  <c r="AM8" i="116"/>
  <c r="AN8" i="116"/>
  <c r="N8" i="116"/>
  <c r="L7" i="210"/>
  <c r="AL8" i="116"/>
  <c r="P8" i="116"/>
  <c r="AD8" i="116"/>
  <c r="AF8" i="116"/>
  <c r="AS8" i="116"/>
  <c r="Y8" i="116"/>
  <c r="AH8" i="116"/>
  <c r="Q8" i="116"/>
  <c r="R8" i="116"/>
  <c r="S8" i="116"/>
  <c r="T8" i="116"/>
  <c r="U8" i="116"/>
  <c r="V8" i="116"/>
  <c r="W8" i="116"/>
  <c r="X8" i="116"/>
  <c r="AC8" i="116"/>
  <c r="AE8" i="116"/>
  <c r="AG8" i="116"/>
  <c r="AI8" i="116"/>
  <c r="AJ8" i="116"/>
  <c r="AK8" i="116"/>
  <c r="AO8" i="116"/>
  <c r="AP8" i="116"/>
  <c r="AQ8" i="116"/>
  <c r="AR8" i="116"/>
  <c r="AQ14" i="113"/>
  <c r="AS14" i="113"/>
  <c r="AU14" i="113"/>
  <c r="AR14" i="113"/>
  <c r="AT14" i="113"/>
  <c r="AJ8" i="127"/>
  <c r="AO8" i="127"/>
  <c r="AT8" i="127"/>
  <c r="AQ8" i="127"/>
  <c r="AE8" i="127"/>
  <c r="AG8" i="127"/>
  <c r="AC8" i="127"/>
  <c r="AR8" i="127"/>
  <c r="AS8" i="127"/>
  <c r="AF8" i="127"/>
  <c r="AH8" i="127"/>
  <c r="AM8" i="127"/>
  <c r="AL8" i="127"/>
  <c r="AB8" i="127"/>
  <c r="AA8" i="127"/>
  <c r="S16" i="127" s="1"/>
  <c r="AD8" i="127"/>
  <c r="AI8" i="127"/>
  <c r="AK8" i="127"/>
  <c r="AP8" i="127"/>
  <c r="AU8" i="127"/>
  <c r="AN8" i="127"/>
  <c r="B11" i="180"/>
  <c r="B6" i="183" s="1"/>
  <c r="B15" i="210" s="1"/>
  <c r="C15" i="210"/>
  <c r="V14" i="113"/>
  <c r="AM14" i="113"/>
  <c r="Z14" i="113"/>
  <c r="AD14" i="113"/>
  <c r="AJ14" i="113"/>
  <c r="W14" i="113"/>
  <c r="AN14" i="113"/>
  <c r="AA14" i="113"/>
  <c r="AB14" i="113"/>
  <c r="P14" i="113"/>
  <c r="AL14" i="113"/>
  <c r="X14" i="113"/>
  <c r="AP14" i="113"/>
  <c r="AE14" i="113"/>
  <c r="O14" i="113"/>
  <c r="N14" i="113"/>
  <c r="AI14" i="113"/>
  <c r="AH14" i="113"/>
  <c r="S14" i="113"/>
  <c r="R14" i="113"/>
  <c r="Q14" i="113"/>
  <c r="AG14" i="113"/>
  <c r="AK14" i="113"/>
  <c r="AF14" i="113"/>
  <c r="T14" i="113"/>
  <c r="U14" i="113"/>
  <c r="AC14" i="113"/>
  <c r="Y14" i="113"/>
  <c r="AO14" i="113"/>
  <c r="L13" i="113"/>
  <c r="L14" i="113"/>
  <c r="N13" i="113"/>
  <c r="C5" i="114"/>
  <c r="C14" i="114" s="1"/>
  <c r="C12" i="210"/>
  <c r="C7" i="184"/>
  <c r="C17" i="184" s="1"/>
  <c r="C18" i="210"/>
  <c r="N11" i="156"/>
  <c r="D17" i="210"/>
  <c r="P19" i="184"/>
  <c r="B13" i="157"/>
  <c r="B5" i="184" s="1"/>
  <c r="B15" i="184" s="1"/>
  <c r="C16" i="210"/>
  <c r="D40" i="53"/>
  <c r="D5" i="50" s="1"/>
  <c r="L5" i="50"/>
  <c r="E5" i="71" s="1"/>
  <c r="C9" i="120"/>
  <c r="C24" i="50"/>
  <c r="L24" i="50"/>
  <c r="B9" i="120"/>
  <c r="B24" i="50"/>
  <c r="C7" i="120"/>
  <c r="C22" i="50"/>
  <c r="L22" i="50"/>
  <c r="R12" i="120"/>
  <c r="Y7" i="114"/>
  <c r="Y8" i="36" s="1"/>
  <c r="Q8" i="114"/>
  <c r="C5" i="130"/>
  <c r="C15" i="130" s="1"/>
  <c r="C15" i="50"/>
  <c r="C15" i="71" s="1"/>
  <c r="M19" i="143"/>
  <c r="N18" i="143"/>
  <c r="AV17" i="50"/>
  <c r="N16" i="144"/>
  <c r="M6" i="102"/>
  <c r="Y41" i="50"/>
  <c r="X41" i="50"/>
  <c r="W41" i="50"/>
  <c r="M33" i="133"/>
  <c r="V41" i="50"/>
  <c r="L32" i="133"/>
  <c r="L33" i="133"/>
  <c r="AA41" i="50"/>
  <c r="Z41" i="50"/>
  <c r="AS8" i="181"/>
  <c r="AG8" i="181"/>
  <c r="AN8" i="181"/>
  <c r="AB8" i="181"/>
  <c r="O8" i="181"/>
  <c r="P8" i="181"/>
  <c r="U8" i="181"/>
  <c r="AA8" i="181"/>
  <c r="X8" i="181"/>
  <c r="AM8" i="181"/>
  <c r="AP8" i="181"/>
  <c r="AJ8" i="181"/>
  <c r="T8" i="181"/>
  <c r="AQ8" i="181"/>
  <c r="AL8" i="181"/>
  <c r="AF8" i="181"/>
  <c r="AD8" i="181"/>
  <c r="AO8" i="181"/>
  <c r="AE8" i="181"/>
  <c r="W8" i="181"/>
  <c r="AH8" i="181"/>
  <c r="Y8" i="181"/>
  <c r="S8" i="181"/>
  <c r="N8" i="181"/>
  <c r="R8" i="181"/>
  <c r="AI8" i="181"/>
  <c r="V8" i="181"/>
  <c r="AR8" i="181"/>
  <c r="AK8" i="181"/>
  <c r="Q8" i="181"/>
  <c r="AC8" i="181"/>
  <c r="Z8" i="181"/>
  <c r="D6" i="210"/>
  <c r="M13" i="113"/>
  <c r="M14" i="113"/>
  <c r="L5" i="179"/>
  <c r="L5" i="210"/>
  <c r="E5" i="76" s="1"/>
  <c r="AV12" i="113"/>
  <c r="B15" i="113"/>
  <c r="B5" i="179" s="1"/>
  <c r="C5" i="210"/>
  <c r="C5" i="76" s="1"/>
  <c r="L7" i="179"/>
  <c r="L14" i="209"/>
  <c r="AV8" i="180"/>
  <c r="W15" i="112"/>
  <c r="AI15" i="112"/>
  <c r="V15" i="112"/>
  <c r="AH15" i="112"/>
  <c r="AT15" i="112"/>
  <c r="AJ15" i="112"/>
  <c r="AP15" i="112"/>
  <c r="AC15" i="112"/>
  <c r="AS15" i="112"/>
  <c r="U15" i="112"/>
  <c r="AG15" i="112"/>
  <c r="O15" i="112"/>
  <c r="R15" i="112"/>
  <c r="AL15" i="112"/>
  <c r="AO15" i="112"/>
  <c r="N15" i="112"/>
  <c r="Q15" i="112"/>
  <c r="AM15" i="112"/>
  <c r="AR15" i="112"/>
  <c r="AE15" i="112"/>
  <c r="S15" i="112"/>
  <c r="Y15" i="112"/>
  <c r="P15" i="112"/>
  <c r="AK15" i="112"/>
  <c r="AB15" i="112"/>
  <c r="AA15" i="112"/>
  <c r="T15" i="112"/>
  <c r="X15" i="112"/>
  <c r="AF15" i="112"/>
  <c r="AD15" i="112"/>
  <c r="Z15" i="112"/>
  <c r="AQ15" i="112"/>
  <c r="AN15" i="112"/>
  <c r="AV13" i="112"/>
  <c r="L30" i="134"/>
  <c r="L5" i="75"/>
  <c r="AV12" i="173"/>
  <c r="N7" i="122"/>
  <c r="X8" i="122"/>
  <c r="AO8" i="122"/>
  <c r="Z8" i="122"/>
  <c r="AP8" i="122"/>
  <c r="N8" i="122"/>
  <c r="AH8" i="122"/>
  <c r="AI8" i="122"/>
  <c r="AL8" i="122"/>
  <c r="AM8" i="122"/>
  <c r="W8" i="122"/>
  <c r="AA8" i="122"/>
  <c r="AB8" i="122"/>
  <c r="AC8" i="122"/>
  <c r="AD8" i="122"/>
  <c r="O8" i="122"/>
  <c r="AJ8" i="122"/>
  <c r="V8" i="122"/>
  <c r="AN8" i="122"/>
  <c r="P8" i="122"/>
  <c r="Q8" i="122"/>
  <c r="R8" i="122"/>
  <c r="Y8" i="122"/>
  <c r="AG8" i="122"/>
  <c r="T8" i="122"/>
  <c r="S8" i="122"/>
  <c r="AK8" i="122"/>
  <c r="U8" i="122"/>
  <c r="AF8" i="122"/>
  <c r="AE8" i="122"/>
  <c r="L15" i="10"/>
  <c r="K15" i="10"/>
  <c r="J15" i="10"/>
  <c r="P14" i="10"/>
  <c r="Q15" i="10"/>
  <c r="L44" i="22"/>
  <c r="M14" i="10"/>
  <c r="O14" i="10"/>
  <c r="N44" i="22"/>
  <c r="N14" i="10"/>
  <c r="M44" i="22"/>
  <c r="K44" i="22"/>
  <c r="L14" i="10"/>
  <c r="M6" i="184"/>
  <c r="M7" i="184"/>
  <c r="M8" i="184" s="1"/>
  <c r="N17" i="155"/>
  <c r="N18" i="155"/>
  <c r="AR18" i="155"/>
  <c r="U18" i="155"/>
  <c r="V18" i="155"/>
  <c r="AF18" i="155"/>
  <c r="O18" i="155"/>
  <c r="AS18" i="155"/>
  <c r="Z18" i="155"/>
  <c r="AA18" i="155"/>
  <c r="T18" i="155"/>
  <c r="AG18" i="155"/>
  <c r="AH18" i="155"/>
  <c r="AM18" i="155"/>
  <c r="AL18" i="155"/>
  <c r="AE18" i="155"/>
  <c r="AI18" i="155"/>
  <c r="X18" i="155"/>
  <c r="AJ18" i="155"/>
  <c r="R18" i="155"/>
  <c r="Q18" i="155"/>
  <c r="AN18" i="155"/>
  <c r="S18" i="155"/>
  <c r="AK18" i="155"/>
  <c r="AC18" i="155"/>
  <c r="W18" i="155"/>
  <c r="AQ18" i="155"/>
  <c r="AB18" i="155"/>
  <c r="Y18" i="155"/>
  <c r="AP18" i="155"/>
  <c r="AD18" i="155"/>
  <c r="P18" i="155"/>
  <c r="AO18" i="155"/>
  <c r="M5" i="184"/>
  <c r="N11" i="157"/>
  <c r="AC12" i="157"/>
  <c r="N12" i="157"/>
  <c r="AL12" i="157"/>
  <c r="AD12" i="157"/>
  <c r="AJ12" i="157"/>
  <c r="Q12" i="157"/>
  <c r="AM12" i="157"/>
  <c r="AH12" i="157"/>
  <c r="AI12" i="157"/>
  <c r="O12" i="157"/>
  <c r="R12" i="157"/>
  <c r="V12" i="157"/>
  <c r="AO12" i="157"/>
  <c r="W12" i="157"/>
  <c r="AP12" i="157"/>
  <c r="Z12" i="157"/>
  <c r="X12" i="157"/>
  <c r="AA12" i="157"/>
  <c r="AF12" i="157"/>
  <c r="AK12" i="157"/>
  <c r="S12" i="157"/>
  <c r="AS12" i="157"/>
  <c r="AQ12" i="157"/>
  <c r="Y12" i="157"/>
  <c r="T12" i="157"/>
  <c r="AR12" i="157"/>
  <c r="AG12" i="157"/>
  <c r="AN12" i="157"/>
  <c r="P12" i="157"/>
  <c r="AE12" i="157"/>
  <c r="U12" i="157"/>
  <c r="AB12" i="157"/>
  <c r="M11" i="157"/>
  <c r="W19" i="143"/>
  <c r="AD19" i="143"/>
  <c r="AE19" i="143"/>
  <c r="AH19" i="143"/>
  <c r="AI19" i="143"/>
  <c r="AG19" i="143"/>
  <c r="R19" i="143"/>
  <c r="S19" i="143"/>
  <c r="V19" i="143"/>
  <c r="U19" i="143"/>
  <c r="AA19" i="143"/>
  <c r="AK19" i="143"/>
  <c r="Y19" i="143"/>
  <c r="AC19" i="143"/>
  <c r="AL19" i="143"/>
  <c r="Z19" i="143"/>
  <c r="N19" i="143"/>
  <c r="T19" i="143"/>
  <c r="O19" i="143"/>
  <c r="P19" i="143"/>
  <c r="AJ19" i="143"/>
  <c r="X19" i="143"/>
  <c r="Q19" i="143"/>
  <c r="AB19" i="143"/>
  <c r="AF19" i="143"/>
  <c r="L19" i="143"/>
  <c r="L28" i="142"/>
  <c r="L29" i="142"/>
  <c r="AL17" i="144"/>
  <c r="AC17" i="144"/>
  <c r="AM17" i="144"/>
  <c r="AN17" i="144"/>
  <c r="AO17" i="144"/>
  <c r="N17" i="144"/>
  <c r="AB17" i="144"/>
  <c r="O17" i="144"/>
  <c r="P17" i="144"/>
  <c r="Q17" i="144"/>
  <c r="Z17" i="144"/>
  <c r="AA17" i="144"/>
  <c r="X17" i="144"/>
  <c r="Y17" i="144"/>
  <c r="AQ17" i="144"/>
  <c r="AH17" i="144"/>
  <c r="V17" i="144"/>
  <c r="AF17" i="144"/>
  <c r="W17" i="144"/>
  <c r="AE17" i="144"/>
  <c r="AD17" i="144"/>
  <c r="AP17" i="144"/>
  <c r="T17" i="144"/>
  <c r="AI17" i="144"/>
  <c r="S17" i="144"/>
  <c r="R17" i="144"/>
  <c r="AJ17" i="144"/>
  <c r="U17" i="144"/>
  <c r="AG17" i="144"/>
  <c r="AK17" i="144"/>
  <c r="L16" i="144"/>
  <c r="AK12" i="120"/>
  <c r="L9" i="120"/>
  <c r="AJ12" i="120"/>
  <c r="L7" i="120"/>
  <c r="M14" i="145"/>
  <c r="AG12" i="120"/>
  <c r="L13" i="145"/>
  <c r="AF12" i="120"/>
  <c r="L14" i="145"/>
  <c r="AE12" i="120"/>
  <c r="AD12" i="120"/>
  <c r="M13" i="145"/>
  <c r="M16" i="138"/>
  <c r="M17" i="138"/>
  <c r="L17" i="138"/>
  <c r="N16" i="138"/>
  <c r="O17" i="138"/>
  <c r="Q17" i="138"/>
  <c r="Y17" i="138"/>
  <c r="AC17" i="138"/>
  <c r="N17" i="138"/>
  <c r="W17" i="138"/>
  <c r="Z17" i="138"/>
  <c r="AA17" i="138"/>
  <c r="AB17" i="138"/>
  <c r="X17" i="138"/>
  <c r="V17" i="138"/>
  <c r="U17" i="138"/>
  <c r="S17" i="138"/>
  <c r="R17" i="138"/>
  <c r="P17" i="138"/>
  <c r="T17" i="138"/>
  <c r="AI12" i="120"/>
  <c r="AH12" i="120"/>
  <c r="L16" i="138"/>
  <c r="AC13" i="121"/>
  <c r="M27" i="121" s="1"/>
  <c r="AJ13" i="121"/>
  <c r="T27" i="121" s="1"/>
  <c r="AL13" i="121"/>
  <c r="V27" i="121" s="1"/>
  <c r="AN13" i="121"/>
  <c r="X27" i="121" s="1"/>
  <c r="P13" i="121"/>
  <c r="N13" i="121"/>
  <c r="AO13" i="121"/>
  <c r="Y27" i="121" s="1"/>
  <c r="Q13" i="121"/>
  <c r="Z13" i="121"/>
  <c r="AM13" i="121"/>
  <c r="W27" i="121" s="1"/>
  <c r="O13" i="121"/>
  <c r="AA13" i="121"/>
  <c r="AB13" i="121"/>
  <c r="L27" i="121" s="1"/>
  <c r="U13" i="121"/>
  <c r="AG13" i="121"/>
  <c r="Q27" i="121" s="1"/>
  <c r="V13" i="121"/>
  <c r="T13" i="121"/>
  <c r="AF13" i="121"/>
  <c r="P27" i="121" s="1"/>
  <c r="AK13" i="121"/>
  <c r="U27" i="121" s="1"/>
  <c r="R13" i="121"/>
  <c r="AE13" i="121"/>
  <c r="O27" i="121" s="1"/>
  <c r="S13" i="121"/>
  <c r="W13" i="121"/>
  <c r="AP13" i="121"/>
  <c r="Z27" i="121" s="1"/>
  <c r="AR13" i="121"/>
  <c r="AD13" i="121"/>
  <c r="N27" i="121" s="1"/>
  <c r="AH13" i="121"/>
  <c r="R27" i="121" s="1"/>
  <c r="AQ13" i="121"/>
  <c r="AA27" i="121" s="1"/>
  <c r="AI13" i="121"/>
  <c r="S27" i="121" s="1"/>
  <c r="X13" i="121"/>
  <c r="Y13" i="121"/>
  <c r="U75" i="53"/>
  <c r="L7" i="10"/>
  <c r="E7" i="84" s="1"/>
  <c r="M5" i="127"/>
  <c r="F7" i="84" s="1"/>
  <c r="L20" i="209"/>
  <c r="C7" i="10"/>
  <c r="C7" i="84" s="1"/>
  <c r="C20" i="209"/>
  <c r="B15" i="145"/>
  <c r="D18" i="209"/>
  <c r="B14" i="114"/>
  <c r="B12" i="210"/>
  <c r="B16" i="210"/>
  <c r="B16" i="76" s="1"/>
  <c r="B7" i="130"/>
  <c r="B17" i="130" s="1"/>
  <c r="L8" i="122"/>
  <c r="L7" i="122"/>
  <c r="L8" i="75"/>
  <c r="R73" i="53"/>
  <c r="Q73" i="53"/>
  <c r="P73" i="53"/>
  <c r="H5" i="71"/>
  <c r="H30" i="71" s="1"/>
  <c r="O73" i="53"/>
  <c r="G5" i="71"/>
  <c r="G30" i="71" s="1"/>
  <c r="N73" i="53"/>
  <c r="L5" i="177"/>
  <c r="M73" i="53"/>
  <c r="L73" i="53"/>
  <c r="V73" i="53"/>
  <c r="U74" i="53"/>
  <c r="U73" i="53"/>
  <c r="T73" i="53"/>
  <c r="S73" i="53"/>
  <c r="C5" i="71"/>
  <c r="C5" i="177"/>
  <c r="C14" i="177" s="1"/>
  <c r="B20" i="75"/>
  <c r="C14" i="139"/>
  <c r="C6" i="184"/>
  <c r="D10" i="156"/>
  <c r="D6" i="184" s="1"/>
  <c r="L7" i="130"/>
  <c r="L6" i="130"/>
  <c r="L6" i="102" s="1"/>
  <c r="L5" i="130"/>
  <c r="C17" i="179"/>
  <c r="B5" i="117"/>
  <c r="L7" i="184"/>
  <c r="M17" i="155"/>
  <c r="L18" i="155"/>
  <c r="L17" i="155"/>
  <c r="D16" i="155"/>
  <c r="D7" i="184" s="1"/>
  <c r="M18" i="155"/>
  <c r="M11" i="156"/>
  <c r="M12" i="156"/>
  <c r="R7" i="114"/>
  <c r="M7" i="119"/>
  <c r="D6" i="119"/>
  <c r="M8" i="119"/>
  <c r="B19" i="120"/>
  <c r="W13" i="190"/>
  <c r="X13" i="190"/>
  <c r="W12" i="190"/>
  <c r="X12" i="190"/>
  <c r="Z13" i="190"/>
  <c r="Y12" i="190"/>
  <c r="Z12" i="190"/>
  <c r="Y13" i="190"/>
  <c r="AV12" i="146"/>
  <c r="D12" i="146"/>
  <c r="D12" i="145"/>
  <c r="AV12" i="145"/>
  <c r="D15" i="138"/>
  <c r="AV15" i="138"/>
  <c r="L5" i="120"/>
  <c r="M16" i="144"/>
  <c r="M17" i="144"/>
  <c r="AV15" i="144"/>
  <c r="B6" i="102"/>
  <c r="D15" i="144"/>
  <c r="D16" i="50" s="1"/>
  <c r="L13" i="173"/>
  <c r="L14" i="173"/>
  <c r="D12" i="173"/>
  <c r="M14" i="173"/>
  <c r="M13" i="173"/>
  <c r="AV17" i="143"/>
  <c r="M18" i="143"/>
  <c r="D17" i="143"/>
  <c r="D17" i="50" s="1"/>
  <c r="L18" i="143"/>
  <c r="B30" i="142"/>
  <c r="B15" i="50" s="1"/>
  <c r="B15" i="71" s="1"/>
  <c r="M29" i="142"/>
  <c r="M28" i="142"/>
  <c r="B8" i="102"/>
  <c r="B28" i="121"/>
  <c r="C6" i="178"/>
  <c r="C7" i="178" s="1"/>
  <c r="C25" i="121"/>
  <c r="D11" i="121"/>
  <c r="D19" i="50" s="1"/>
  <c r="L13" i="121"/>
  <c r="L6" i="178"/>
  <c r="L12" i="121"/>
  <c r="AV11" i="121"/>
  <c r="M13" i="121"/>
  <c r="M12" i="121"/>
  <c r="B6" i="178"/>
  <c r="Q74" i="53"/>
  <c r="C73" i="53"/>
  <c r="R74" i="53"/>
  <c r="M74" i="53"/>
  <c r="S14" i="127"/>
  <c r="M8" i="122"/>
  <c r="M7" i="122"/>
  <c r="D6" i="122"/>
  <c r="D10" i="50" s="1"/>
  <c r="B9" i="122"/>
  <c r="M24" i="174"/>
  <c r="B26" i="174"/>
  <c r="B9" i="50" s="1"/>
  <c r="B9" i="71" s="1"/>
  <c r="L25" i="174"/>
  <c r="L24" i="174"/>
  <c r="M25" i="174"/>
  <c r="D28" i="134"/>
  <c r="AV28" i="134"/>
  <c r="M30" i="134"/>
  <c r="D31" i="133"/>
  <c r="D7" i="50" s="1"/>
  <c r="D7" i="71" s="1"/>
  <c r="M32" i="133"/>
  <c r="AV31" i="133"/>
  <c r="B9" i="127"/>
  <c r="L8" i="127"/>
  <c r="L7" i="127"/>
  <c r="L9" i="185"/>
  <c r="L8" i="185"/>
  <c r="M9" i="185"/>
  <c r="C7" i="36"/>
  <c r="C22" i="36" s="1"/>
  <c r="D14" i="209"/>
  <c r="B19" i="155"/>
  <c r="B7" i="184" s="1"/>
  <c r="AV16" i="155"/>
  <c r="AV10" i="156"/>
  <c r="B13" i="156"/>
  <c r="B6" i="184" s="1"/>
  <c r="M12" i="157"/>
  <c r="L12" i="157"/>
  <c r="L11" i="157"/>
  <c r="C5" i="184"/>
  <c r="D10" i="157"/>
  <c r="D5" i="184" s="1"/>
  <c r="AV10" i="157"/>
  <c r="C6" i="183"/>
  <c r="M9" i="180"/>
  <c r="D8" i="180"/>
  <c r="D6" i="183" s="1"/>
  <c r="M10" i="180"/>
  <c r="L10" i="180"/>
  <c r="L9" i="180"/>
  <c r="L5" i="183"/>
  <c r="M15" i="112"/>
  <c r="L15" i="112"/>
  <c r="M14" i="112"/>
  <c r="L14" i="112"/>
  <c r="AL7" i="114"/>
  <c r="AL8" i="36" s="1"/>
  <c r="X23" i="36" s="1"/>
  <c r="AM7" i="114"/>
  <c r="AM8" i="36" s="1"/>
  <c r="Y23" i="36" s="1"/>
  <c r="S7" i="114"/>
  <c r="S8" i="36" s="1"/>
  <c r="AP7" i="114"/>
  <c r="M10" i="182"/>
  <c r="L10" i="182"/>
  <c r="L9" i="182"/>
  <c r="M9" i="182"/>
  <c r="U7" i="114"/>
  <c r="AQ7" i="114"/>
  <c r="M7" i="114"/>
  <c r="M8" i="36" s="1"/>
  <c r="V7" i="114"/>
  <c r="V8" i="36" s="1"/>
  <c r="B11" i="182"/>
  <c r="B6" i="114" s="1"/>
  <c r="D8" i="182"/>
  <c r="D6" i="114" s="1"/>
  <c r="D15" i="114" s="1"/>
  <c r="AV8" i="182"/>
  <c r="L14" i="114"/>
  <c r="D6" i="181"/>
  <c r="D5" i="114" s="1"/>
  <c r="M8" i="181"/>
  <c r="M7" i="181"/>
  <c r="B9" i="119"/>
  <c r="B9" i="116"/>
  <c r="B7" i="179" s="1"/>
  <c r="M12" i="111"/>
  <c r="L8" i="116"/>
  <c r="C6" i="179"/>
  <c r="B14" i="111"/>
  <c r="B6" i="179" s="1"/>
  <c r="AV11" i="111"/>
  <c r="C5" i="179"/>
  <c r="C15" i="179" s="1"/>
  <c r="D12" i="113"/>
  <c r="D5" i="179" s="1"/>
  <c r="AV27" i="142"/>
  <c r="D27" i="142"/>
  <c r="D23" i="174"/>
  <c r="C7" i="102"/>
  <c r="AV11" i="190"/>
  <c r="AN7" i="114"/>
  <c r="AN8" i="36" s="1"/>
  <c r="O7" i="114"/>
  <c r="L6" i="114"/>
  <c r="L7" i="114" s="1"/>
  <c r="C6" i="114"/>
  <c r="AO7" i="114"/>
  <c r="AO8" i="36" s="1"/>
  <c r="AV6" i="179"/>
  <c r="D11" i="111"/>
  <c r="D6" i="179" s="1"/>
  <c r="AV23" i="174"/>
  <c r="L7" i="36"/>
  <c r="N74" i="53"/>
  <c r="M41" i="53"/>
  <c r="M42" i="53"/>
  <c r="L42" i="53"/>
  <c r="V74" i="53"/>
  <c r="P74" i="53"/>
  <c r="L7" i="116"/>
  <c r="M7" i="116"/>
  <c r="M8" i="116"/>
  <c r="AV40" i="53"/>
  <c r="AV7" i="102"/>
  <c r="T74" i="53"/>
  <c r="S74" i="53"/>
  <c r="L74" i="53"/>
  <c r="L13" i="126"/>
  <c r="B21" i="126"/>
  <c r="AV7" i="126"/>
  <c r="AV18" i="209" s="1"/>
  <c r="C15" i="139"/>
  <c r="B14" i="139"/>
  <c r="B15" i="139"/>
  <c r="L7" i="139"/>
  <c r="C7" i="139"/>
  <c r="C13" i="209" s="1"/>
  <c r="L8" i="119"/>
  <c r="AV5" i="102"/>
  <c r="M17" i="209" l="1"/>
  <c r="M10" i="36"/>
  <c r="N9" i="184"/>
  <c r="M12" i="209"/>
  <c r="M5" i="36"/>
  <c r="N9" i="179"/>
  <c r="O8" i="114"/>
  <c r="O8" i="36"/>
  <c r="R8" i="114"/>
  <c r="R8" i="36"/>
  <c r="U8" i="114"/>
  <c r="U8" i="36"/>
  <c r="AQ8" i="114"/>
  <c r="AP8" i="36"/>
  <c r="AP13" i="36" s="1"/>
  <c r="AR8" i="114"/>
  <c r="AQ8" i="36"/>
  <c r="AQ13" i="36" s="1"/>
  <c r="AR14" i="36" s="1"/>
  <c r="N9" i="139"/>
  <c r="AD9" i="139"/>
  <c r="Q18" i="139" s="1"/>
  <c r="AT9" i="139"/>
  <c r="V9" i="139"/>
  <c r="W9" i="139"/>
  <c r="AM9" i="139"/>
  <c r="AN9" i="139"/>
  <c r="O9" i="139"/>
  <c r="AE9" i="139"/>
  <c r="R18" i="139" s="1"/>
  <c r="AU9" i="139"/>
  <c r="AG9" i="139"/>
  <c r="T18" i="139" s="1"/>
  <c r="X9" i="139"/>
  <c r="Y9" i="139"/>
  <c r="L18" i="139" s="1"/>
  <c r="P9" i="139"/>
  <c r="AF9" i="139"/>
  <c r="S18" i="139" s="1"/>
  <c r="Q9" i="139"/>
  <c r="AL9" i="139"/>
  <c r="AO9" i="139"/>
  <c r="AA9" i="139"/>
  <c r="N18" i="139" s="1"/>
  <c r="AJ9" i="139"/>
  <c r="W18" i="139" s="1"/>
  <c r="Z9" i="139"/>
  <c r="M18" i="139" s="1"/>
  <c r="AC9" i="139"/>
  <c r="P18" i="139" s="1"/>
  <c r="AR9" i="139"/>
  <c r="S9" i="139"/>
  <c r="U9" i="139"/>
  <c r="AP9" i="139"/>
  <c r="AB9" i="139"/>
  <c r="O18" i="139" s="1"/>
  <c r="AQ9" i="139"/>
  <c r="AK9" i="139"/>
  <c r="X18" i="139" s="1"/>
  <c r="AS9" i="139"/>
  <c r="AH9" i="139"/>
  <c r="U18" i="139" s="1"/>
  <c r="T9" i="139"/>
  <c r="AI9" i="139"/>
  <c r="V18" i="139" s="1"/>
  <c r="R9" i="139"/>
  <c r="B57" i="50"/>
  <c r="M58" i="50"/>
  <c r="L58" i="50"/>
  <c r="J31" i="71"/>
  <c r="H31" i="71"/>
  <c r="AA12" i="120"/>
  <c r="AV5" i="120"/>
  <c r="T12" i="120"/>
  <c r="U13" i="120" s="1"/>
  <c r="Q12" i="120"/>
  <c r="R13" i="120" s="1"/>
  <c r="O12" i="120"/>
  <c r="V12" i="120"/>
  <c r="X12" i="120"/>
  <c r="C12" i="120"/>
  <c r="C9" i="229" s="1"/>
  <c r="C24" i="229" s="1"/>
  <c r="W12" i="120"/>
  <c r="D5" i="120"/>
  <c r="D19" i="120" s="1"/>
  <c r="D20" i="50"/>
  <c r="AV20" i="50"/>
  <c r="B54" i="50"/>
  <c r="C54" i="50"/>
  <c r="D53" i="50"/>
  <c r="AV19" i="50"/>
  <c r="C51" i="50"/>
  <c r="C6" i="102"/>
  <c r="D6" i="102" s="1"/>
  <c r="C50" i="50"/>
  <c r="B50" i="50"/>
  <c r="C8" i="130"/>
  <c r="C7" i="209" s="1"/>
  <c r="AV7" i="75"/>
  <c r="D9" i="75"/>
  <c r="D24" i="75" s="1"/>
  <c r="D11" i="50"/>
  <c r="B8" i="75"/>
  <c r="B23" i="75" s="1"/>
  <c r="B10" i="50"/>
  <c r="AV10" i="50"/>
  <c r="C45" i="50"/>
  <c r="D45" i="50"/>
  <c r="C13" i="75"/>
  <c r="C6" i="229" s="1"/>
  <c r="C21" i="229" s="1"/>
  <c r="B43" i="50"/>
  <c r="M13" i="75"/>
  <c r="C43" i="50"/>
  <c r="AV9" i="50"/>
  <c r="L9" i="71" s="1"/>
  <c r="D7" i="75"/>
  <c r="D22" i="75" s="1"/>
  <c r="D9" i="50"/>
  <c r="D9" i="71" s="1"/>
  <c r="AV8" i="50"/>
  <c r="L8" i="71" s="1"/>
  <c r="AV6" i="75"/>
  <c r="D6" i="75"/>
  <c r="D21" i="75" s="1"/>
  <c r="D8" i="50"/>
  <c r="D8" i="71" s="1"/>
  <c r="C41" i="50"/>
  <c r="B41" i="50"/>
  <c r="D12" i="210"/>
  <c r="AV14" i="210"/>
  <c r="AA63" i="50"/>
  <c r="AV5" i="184"/>
  <c r="AP8" i="114"/>
  <c r="T9" i="114"/>
  <c r="AR9" i="114"/>
  <c r="AK9" i="114"/>
  <c r="AL9" i="114"/>
  <c r="AM9" i="114"/>
  <c r="AN9" i="114"/>
  <c r="AO9" i="114"/>
  <c r="AP9" i="114"/>
  <c r="AQ9" i="114"/>
  <c r="AN8" i="114"/>
  <c r="AO8" i="114"/>
  <c r="AM8" i="114"/>
  <c r="AL8" i="114"/>
  <c r="AV13" i="210"/>
  <c r="AV10" i="210"/>
  <c r="L10" i="76" s="1"/>
  <c r="AV7" i="210"/>
  <c r="D7" i="210"/>
  <c r="AV5" i="179"/>
  <c r="B15" i="183"/>
  <c r="D15" i="210"/>
  <c r="D18" i="210"/>
  <c r="N18" i="184"/>
  <c r="N16" i="184"/>
  <c r="L16" i="184"/>
  <c r="AV17" i="210"/>
  <c r="M16" i="184"/>
  <c r="O18" i="184"/>
  <c r="D16" i="210"/>
  <c r="U63" i="50"/>
  <c r="AC12" i="120"/>
  <c r="D9" i="120"/>
  <c r="D24" i="50"/>
  <c r="AV24" i="50"/>
  <c r="B56" i="50"/>
  <c r="C56" i="50"/>
  <c r="Y12" i="120"/>
  <c r="Z12" i="120"/>
  <c r="AV22" i="50"/>
  <c r="C55" i="50"/>
  <c r="D7" i="120"/>
  <c r="D22" i="50"/>
  <c r="B7" i="120"/>
  <c r="B22" i="50"/>
  <c r="S8" i="114"/>
  <c r="T8" i="114"/>
  <c r="Z7" i="114"/>
  <c r="N8" i="114"/>
  <c r="X7" i="114"/>
  <c r="L15" i="114"/>
  <c r="W7" i="114"/>
  <c r="V8" i="114"/>
  <c r="AB9" i="114"/>
  <c r="AC9" i="114"/>
  <c r="AD9" i="114"/>
  <c r="AI9" i="114"/>
  <c r="AE9" i="114"/>
  <c r="R9" i="114"/>
  <c r="AG9" i="114"/>
  <c r="Q9" i="114"/>
  <c r="P9" i="114"/>
  <c r="AH9" i="114"/>
  <c r="S9" i="114"/>
  <c r="U9" i="114"/>
  <c r="V9" i="114"/>
  <c r="Y9" i="114"/>
  <c r="AA9" i="114"/>
  <c r="AF9" i="114"/>
  <c r="AJ9" i="114"/>
  <c r="O9" i="114"/>
  <c r="P8" i="114"/>
  <c r="N9" i="114"/>
  <c r="B49" i="50"/>
  <c r="C49" i="50"/>
  <c r="AV5" i="130"/>
  <c r="C8" i="209"/>
  <c r="C8" i="229"/>
  <c r="C23" i="229" s="1"/>
  <c r="L13" i="75"/>
  <c r="AV15" i="50"/>
  <c r="L15" i="71" s="1"/>
  <c r="L15" i="209"/>
  <c r="AV16" i="50"/>
  <c r="AV7" i="50"/>
  <c r="L7" i="71" s="1"/>
  <c r="D51" i="50"/>
  <c r="D50" i="50"/>
  <c r="D5" i="130"/>
  <c r="D15" i="130" s="1"/>
  <c r="D15" i="50"/>
  <c r="D15" i="71" s="1"/>
  <c r="D41" i="50"/>
  <c r="AV12" i="210"/>
  <c r="L12" i="76" s="1"/>
  <c r="L8" i="179"/>
  <c r="L12" i="209" s="1"/>
  <c r="B15" i="179"/>
  <c r="B5" i="210"/>
  <c r="B5" i="76" s="1"/>
  <c r="D5" i="210"/>
  <c r="D5" i="76" s="1"/>
  <c r="B15" i="114"/>
  <c r="B13" i="210"/>
  <c r="B7" i="75"/>
  <c r="B22" i="75" s="1"/>
  <c r="P15" i="10"/>
  <c r="N25" i="22"/>
  <c r="N15" i="10"/>
  <c r="L25" i="22"/>
  <c r="O15" i="10"/>
  <c r="M25" i="22"/>
  <c r="M15" i="10"/>
  <c r="K25" i="22"/>
  <c r="G30" i="22"/>
  <c r="G37" i="22"/>
  <c r="C8" i="184"/>
  <c r="C17" i="209" s="1"/>
  <c r="M8" i="130"/>
  <c r="AK13" i="120"/>
  <c r="AV7" i="120"/>
  <c r="AF13" i="120"/>
  <c r="S13" i="120"/>
  <c r="AE13" i="120"/>
  <c r="AG13" i="120"/>
  <c r="AJ13" i="120"/>
  <c r="AI13" i="120"/>
  <c r="AH13" i="120"/>
  <c r="N5" i="127"/>
  <c r="G7" i="84" s="1"/>
  <c r="M6" i="127"/>
  <c r="B7" i="10"/>
  <c r="B7" i="84" s="1"/>
  <c r="B17" i="127"/>
  <c r="B20" i="209" s="1"/>
  <c r="M12" i="120"/>
  <c r="D14" i="114"/>
  <c r="D15" i="184"/>
  <c r="C15" i="184"/>
  <c r="D17" i="184"/>
  <c r="B17" i="184"/>
  <c r="B18" i="210"/>
  <c r="B18" i="76" s="1"/>
  <c r="L8" i="184"/>
  <c r="D15" i="183"/>
  <c r="L7" i="183"/>
  <c r="C15" i="183"/>
  <c r="B5" i="130"/>
  <c r="B15" i="130" s="1"/>
  <c r="D8" i="75"/>
  <c r="D23" i="75" s="1"/>
  <c r="B5" i="71"/>
  <c r="B5" i="177"/>
  <c r="B14" i="177" s="1"/>
  <c r="D73" i="53"/>
  <c r="D5" i="71"/>
  <c r="D5" i="177"/>
  <c r="D14" i="177" s="1"/>
  <c r="D5" i="75"/>
  <c r="D20" i="75" s="1"/>
  <c r="L7" i="178"/>
  <c r="C15" i="178"/>
  <c r="B15" i="178"/>
  <c r="AV5" i="75"/>
  <c r="AV6" i="184"/>
  <c r="B16" i="184"/>
  <c r="B17" i="210"/>
  <c r="B17" i="76" s="1"/>
  <c r="D16" i="184"/>
  <c r="C16" i="184"/>
  <c r="D7" i="130"/>
  <c r="D17" i="130" s="1"/>
  <c r="D6" i="130"/>
  <c r="D16" i="130" s="1"/>
  <c r="L8" i="130"/>
  <c r="B17" i="179"/>
  <c r="B7" i="210"/>
  <c r="B16" i="179"/>
  <c r="B6" i="210"/>
  <c r="C16" i="179"/>
  <c r="AV5" i="210"/>
  <c r="L5" i="76" s="1"/>
  <c r="D16" i="179"/>
  <c r="D15" i="179"/>
  <c r="B18" i="209"/>
  <c r="AV5" i="183"/>
  <c r="L13" i="209"/>
  <c r="B7" i="36"/>
  <c r="B22" i="36" s="1"/>
  <c r="B14" i="209"/>
  <c r="L12" i="120"/>
  <c r="AV6" i="139"/>
  <c r="L9" i="114"/>
  <c r="M9" i="114"/>
  <c r="L6" i="36"/>
  <c r="D7" i="139"/>
  <c r="D13" i="209" s="1"/>
  <c r="L9" i="139"/>
  <c r="AV11" i="120"/>
  <c r="AV9" i="120"/>
  <c r="AV6" i="130"/>
  <c r="AV7" i="130"/>
  <c r="AV8" i="102"/>
  <c r="D6" i="178"/>
  <c r="D25" i="121"/>
  <c r="D8" i="102"/>
  <c r="AV6" i="178"/>
  <c r="C6" i="117"/>
  <c r="AV9" i="75"/>
  <c r="AV7" i="184"/>
  <c r="AV6" i="183"/>
  <c r="AV6" i="114"/>
  <c r="AV5" i="114"/>
  <c r="C14" i="178"/>
  <c r="AV7" i="179"/>
  <c r="C8" i="179"/>
  <c r="H30" i="22"/>
  <c r="H37" i="22"/>
  <c r="D14" i="178"/>
  <c r="B14" i="178"/>
  <c r="B7" i="102"/>
  <c r="M7" i="178"/>
  <c r="M8" i="209" s="1"/>
  <c r="AV5" i="178"/>
  <c r="L8" i="36"/>
  <c r="M8" i="114"/>
  <c r="C15" i="114"/>
  <c r="C7" i="114"/>
  <c r="C16" i="139"/>
  <c r="C6" i="36"/>
  <c r="C21" i="36" s="1"/>
  <c r="C16" i="178"/>
  <c r="AV8" i="75"/>
  <c r="C7" i="177"/>
  <c r="B76" i="53"/>
  <c r="L7" i="177"/>
  <c r="AV5" i="177"/>
  <c r="D15" i="139"/>
  <c r="B10" i="139"/>
  <c r="M7" i="139"/>
  <c r="M13" i="209" s="1"/>
  <c r="AV5" i="139"/>
  <c r="D14" i="139"/>
  <c r="AQ14" i="36" l="1"/>
  <c r="Q10" i="184"/>
  <c r="AR10" i="184"/>
  <c r="AN10" i="184"/>
  <c r="AP10" i="184"/>
  <c r="AO10" i="184"/>
  <c r="AE10" i="184"/>
  <c r="T20" i="184" s="1"/>
  <c r="AH10" i="184"/>
  <c r="AG10" i="184"/>
  <c r="AT10" i="184"/>
  <c r="AK10" i="184"/>
  <c r="AI10" i="184"/>
  <c r="AF10" i="184"/>
  <c r="Z10" i="184"/>
  <c r="O20" i="184" s="1"/>
  <c r="AL10" i="184"/>
  <c r="AC10" i="184"/>
  <c r="R20" i="184" s="1"/>
  <c r="Y10" i="184"/>
  <c r="V10" i="184"/>
  <c r="T10" i="184"/>
  <c r="AM10" i="184"/>
  <c r="O10" i="184"/>
  <c r="AS10" i="184"/>
  <c r="AQ10" i="184"/>
  <c r="W10" i="184"/>
  <c r="L20" i="184" s="1"/>
  <c r="AJ10" i="184"/>
  <c r="AU10" i="184"/>
  <c r="AB10" i="184"/>
  <c r="AA10" i="184"/>
  <c r="X10" i="184"/>
  <c r="AD10" i="184"/>
  <c r="P10" i="184"/>
  <c r="R10" i="184"/>
  <c r="N10" i="184"/>
  <c r="U10" i="184"/>
  <c r="S10" i="184"/>
  <c r="L7" i="229"/>
  <c r="AR10" i="130"/>
  <c r="AQ10" i="130"/>
  <c r="AS10" i="130"/>
  <c r="AU10" i="130"/>
  <c r="AT10" i="130"/>
  <c r="M7" i="209"/>
  <c r="M7" i="229"/>
  <c r="AV7" i="229" s="1"/>
  <c r="M6" i="209"/>
  <c r="M6" i="229"/>
  <c r="L5" i="229"/>
  <c r="AR9" i="177"/>
  <c r="AS9" i="177"/>
  <c r="AT9" i="177"/>
  <c r="AU9" i="177"/>
  <c r="L10" i="179"/>
  <c r="M9" i="179"/>
  <c r="O10" i="179"/>
  <c r="L9" i="179"/>
  <c r="Q10" i="179"/>
  <c r="AK21" i="209"/>
  <c r="X9" i="114"/>
  <c r="X8" i="36"/>
  <c r="Z8" i="114"/>
  <c r="Z8" i="36"/>
  <c r="L23" i="36" s="1"/>
  <c r="W8" i="114"/>
  <c r="L17" i="114" s="1"/>
  <c r="W8" i="36"/>
  <c r="N8" i="139"/>
  <c r="M6" i="36"/>
  <c r="M8" i="229"/>
  <c r="AV8" i="229" s="1"/>
  <c r="L8" i="229"/>
  <c r="AT9" i="178"/>
  <c r="AU9" i="178"/>
  <c r="AI15" i="75"/>
  <c r="S30" i="75" s="1"/>
  <c r="AH15" i="75"/>
  <c r="R30" i="75" s="1"/>
  <c r="AG15" i="75"/>
  <c r="Q30" i="75" s="1"/>
  <c r="AF15" i="75"/>
  <c r="P30" i="75" s="1"/>
  <c r="V15" i="75"/>
  <c r="AB15" i="75"/>
  <c r="L30" i="75" s="1"/>
  <c r="Z15" i="75"/>
  <c r="Y15" i="75"/>
  <c r="X15" i="75"/>
  <c r="AM15" i="75"/>
  <c r="W30" i="75" s="1"/>
  <c r="N15" i="75"/>
  <c r="AA15" i="75"/>
  <c r="AE15" i="75"/>
  <c r="O30" i="75" s="1"/>
  <c r="AS15" i="75"/>
  <c r="T15" i="75"/>
  <c r="W15" i="75"/>
  <c r="AK15" i="75"/>
  <c r="U30" i="75" s="1"/>
  <c r="S15" i="75"/>
  <c r="R15" i="75"/>
  <c r="Q15" i="75"/>
  <c r="P15" i="75"/>
  <c r="O15" i="75"/>
  <c r="AC15" i="75"/>
  <c r="M30" i="75" s="1"/>
  <c r="AR15" i="75"/>
  <c r="AN15" i="75"/>
  <c r="X30" i="75" s="1"/>
  <c r="AT15" i="75"/>
  <c r="U15" i="75"/>
  <c r="AQ15" i="75"/>
  <c r="AA30" i="75" s="1"/>
  <c r="AP15" i="75"/>
  <c r="Z30" i="75" s="1"/>
  <c r="AO15" i="75"/>
  <c r="Y30" i="75" s="1"/>
  <c r="AL15" i="75"/>
  <c r="V30" i="75" s="1"/>
  <c r="AJ15" i="75"/>
  <c r="T30" i="75" s="1"/>
  <c r="AD15" i="75"/>
  <c r="N30" i="75" s="1"/>
  <c r="AU15" i="75"/>
  <c r="T13" i="120"/>
  <c r="AA13" i="229"/>
  <c r="AB13" i="120"/>
  <c r="Q13" i="120"/>
  <c r="L9" i="229"/>
  <c r="AT14" i="120"/>
  <c r="AS14" i="120"/>
  <c r="AR14" i="120"/>
  <c r="AU14" i="120"/>
  <c r="X13" i="120"/>
  <c r="C26" i="120"/>
  <c r="W13" i="120"/>
  <c r="C9" i="209"/>
  <c r="V13" i="120"/>
  <c r="Y13" i="120"/>
  <c r="W13" i="229"/>
  <c r="O13" i="120"/>
  <c r="P13" i="120"/>
  <c r="B15" i="120"/>
  <c r="B9" i="229" s="1"/>
  <c r="B24" i="229" s="1"/>
  <c r="AA13" i="120"/>
  <c r="AD13" i="120"/>
  <c r="D54" i="50"/>
  <c r="AC13" i="120"/>
  <c r="C9" i="102"/>
  <c r="B13" i="102" s="1"/>
  <c r="B28" i="50" s="1"/>
  <c r="B28" i="71" s="1"/>
  <c r="C18" i="130"/>
  <c r="C7" i="229"/>
  <c r="C22" i="229" s="1"/>
  <c r="N14" i="75"/>
  <c r="D46" i="50"/>
  <c r="C6" i="209"/>
  <c r="B45" i="50"/>
  <c r="B16" i="75"/>
  <c r="B6" i="229" s="1"/>
  <c r="B21" i="229" s="1"/>
  <c r="D43" i="50"/>
  <c r="D42" i="50"/>
  <c r="W63" i="50"/>
  <c r="Y63" i="50"/>
  <c r="AL10" i="179"/>
  <c r="X20" i="179" s="1"/>
  <c r="M10" i="179"/>
  <c r="AS10" i="179"/>
  <c r="N10" i="179"/>
  <c r="AT10" i="179"/>
  <c r="U10" i="179"/>
  <c r="V10" i="179"/>
  <c r="AC10" i="179"/>
  <c r="O20" i="179" s="1"/>
  <c r="AD10" i="179"/>
  <c r="AK10" i="179"/>
  <c r="W20" i="179" s="1"/>
  <c r="AQ10" i="179"/>
  <c r="X10" i="179"/>
  <c r="AH10" i="179"/>
  <c r="T20" i="179" s="1"/>
  <c r="AA10" i="179"/>
  <c r="M20" i="179" s="1"/>
  <c r="P10" i="179"/>
  <c r="AO10" i="179"/>
  <c r="AU10" i="179"/>
  <c r="AG10" i="179"/>
  <c r="AM10" i="179"/>
  <c r="AJ10" i="179"/>
  <c r="Y10" i="179"/>
  <c r="AE10" i="179"/>
  <c r="AR10" i="179"/>
  <c r="T10" i="179"/>
  <c r="W10" i="179"/>
  <c r="AB10" i="179"/>
  <c r="AP10" i="179"/>
  <c r="AN10" i="179"/>
  <c r="AI10" i="179"/>
  <c r="U20" i="179" s="1"/>
  <c r="Z10" i="179"/>
  <c r="AF10" i="179"/>
  <c r="S10" i="179"/>
  <c r="R10" i="179"/>
  <c r="L5" i="36"/>
  <c r="AV8" i="179"/>
  <c r="N19" i="184"/>
  <c r="L18" i="184"/>
  <c r="M19" i="184"/>
  <c r="L19" i="184"/>
  <c r="M18" i="184"/>
  <c r="W9" i="114"/>
  <c r="L18" i="114" s="1"/>
  <c r="L16" i="114"/>
  <c r="L18" i="183"/>
  <c r="O19" i="184"/>
  <c r="S20" i="179"/>
  <c r="Y20" i="179"/>
  <c r="L20" i="179"/>
  <c r="R20" i="179"/>
  <c r="P20" i="179"/>
  <c r="V20" i="179"/>
  <c r="N20" i="179"/>
  <c r="Q20" i="179"/>
  <c r="AV8" i="184"/>
  <c r="C18" i="184"/>
  <c r="B11" i="184"/>
  <c r="B17" i="209" s="1"/>
  <c r="C10" i="36"/>
  <c r="O63" i="50"/>
  <c r="U13" i="229"/>
  <c r="M63" i="50"/>
  <c r="R13" i="229"/>
  <c r="Q63" i="50"/>
  <c r="R63" i="50"/>
  <c r="N63" i="50"/>
  <c r="V13" i="229"/>
  <c r="T13" i="229"/>
  <c r="S13" i="229"/>
  <c r="P63" i="50"/>
  <c r="Z13" i="120"/>
  <c r="Z13" i="229"/>
  <c r="D56" i="50"/>
  <c r="B55" i="50"/>
  <c r="D55" i="50"/>
  <c r="AK13" i="229"/>
  <c r="U28" i="229" s="1"/>
  <c r="Z9" i="114"/>
  <c r="AA8" i="114"/>
  <c r="Y8" i="114"/>
  <c r="X8" i="114"/>
  <c r="N8" i="178"/>
  <c r="L6" i="229"/>
  <c r="C5" i="209"/>
  <c r="C5" i="229"/>
  <c r="C20" i="229" s="1"/>
  <c r="AV5" i="229"/>
  <c r="AK45" i="10"/>
  <c r="U64" i="50"/>
  <c r="W9" i="177"/>
  <c r="X9" i="177"/>
  <c r="L18" i="177" s="1"/>
  <c r="AH9" i="177"/>
  <c r="V18" i="177" s="1"/>
  <c r="AI9" i="177"/>
  <c r="W18" i="177" s="1"/>
  <c r="AJ9" i="177"/>
  <c r="V9" i="177"/>
  <c r="AB9" i="177"/>
  <c r="P18" i="177" s="1"/>
  <c r="R9" i="177"/>
  <c r="P9" i="177"/>
  <c r="AG9" i="177"/>
  <c r="U18" i="177" s="1"/>
  <c r="AQ9" i="177"/>
  <c r="AO9" i="177"/>
  <c r="AM9" i="177"/>
  <c r="T9" i="177"/>
  <c r="AD9" i="177"/>
  <c r="R18" i="177" s="1"/>
  <c r="AA9" i="177"/>
  <c r="O18" i="177" s="1"/>
  <c r="U9" i="177"/>
  <c r="O9" i="177"/>
  <c r="S9" i="177"/>
  <c r="AC9" i="177"/>
  <c r="Q18" i="177" s="1"/>
  <c r="AN9" i="177"/>
  <c r="AK9" i="177"/>
  <c r="AL9" i="177"/>
  <c r="Y9" i="177"/>
  <c r="M18" i="177" s="1"/>
  <c r="Q9" i="177"/>
  <c r="AE9" i="177"/>
  <c r="S18" i="177" s="1"/>
  <c r="N9" i="177"/>
  <c r="Z9" i="177"/>
  <c r="N18" i="177" s="1"/>
  <c r="AP9" i="177"/>
  <c r="AF9" i="177"/>
  <c r="T18" i="177" s="1"/>
  <c r="X10" i="130"/>
  <c r="AH10" i="130"/>
  <c r="R20" i="130" s="1"/>
  <c r="AI10" i="130"/>
  <c r="S20" i="130" s="1"/>
  <c r="AJ10" i="130"/>
  <c r="T20" i="130" s="1"/>
  <c r="V10" i="130"/>
  <c r="W10" i="130"/>
  <c r="AN10" i="130"/>
  <c r="X20" i="130" s="1"/>
  <c r="AB10" i="130"/>
  <c r="L20" i="130" s="1"/>
  <c r="AM10" i="130"/>
  <c r="W20" i="130" s="1"/>
  <c r="AG10" i="130"/>
  <c r="Q20" i="130" s="1"/>
  <c r="AL10" i="130"/>
  <c r="V20" i="130" s="1"/>
  <c r="N10" i="130"/>
  <c r="P10" i="130"/>
  <c r="O10" i="130"/>
  <c r="S10" i="130"/>
  <c r="Y10" i="130"/>
  <c r="U10" i="130"/>
  <c r="AA10" i="130"/>
  <c r="Z10" i="130"/>
  <c r="Q10" i="130"/>
  <c r="T10" i="130"/>
  <c r="R10" i="130"/>
  <c r="AD10" i="130"/>
  <c r="N20" i="130" s="1"/>
  <c r="AF10" i="130"/>
  <c r="P20" i="130" s="1"/>
  <c r="AC10" i="130"/>
  <c r="M20" i="130" s="1"/>
  <c r="AP10" i="130"/>
  <c r="Z20" i="130" s="1"/>
  <c r="AK10" i="130"/>
  <c r="U20" i="130" s="1"/>
  <c r="AO10" i="130"/>
  <c r="Y20" i="130" s="1"/>
  <c r="AA20" i="130"/>
  <c r="AE10" i="130"/>
  <c r="O20" i="130" s="1"/>
  <c r="D49" i="50"/>
  <c r="C28" i="75"/>
  <c r="L63" i="50"/>
  <c r="Z63" i="50"/>
  <c r="T63" i="50"/>
  <c r="S63" i="50"/>
  <c r="N9" i="130"/>
  <c r="AV7" i="183"/>
  <c r="L9" i="36"/>
  <c r="L16" i="209"/>
  <c r="L9" i="183"/>
  <c r="AV7" i="114"/>
  <c r="AB9" i="178"/>
  <c r="L18" i="178" s="1"/>
  <c r="AC9" i="178"/>
  <c r="M18" i="178" s="1"/>
  <c r="X9" i="178"/>
  <c r="AH9" i="178"/>
  <c r="R18" i="178" s="1"/>
  <c r="AA9" i="178"/>
  <c r="AJ9" i="178"/>
  <c r="T18" i="178" s="1"/>
  <c r="N9" i="178"/>
  <c r="AL9" i="178"/>
  <c r="V18" i="178" s="1"/>
  <c r="O9" i="178"/>
  <c r="AM9" i="178"/>
  <c r="W18" i="178" s="1"/>
  <c r="P9" i="178"/>
  <c r="AN9" i="178"/>
  <c r="X18" i="178" s="1"/>
  <c r="Q9" i="178"/>
  <c r="AO9" i="178"/>
  <c r="Y18" i="178" s="1"/>
  <c r="V9" i="178"/>
  <c r="Z9" i="178"/>
  <c r="S9" i="178"/>
  <c r="W9" i="178"/>
  <c r="R9" i="178"/>
  <c r="AS9" i="178"/>
  <c r="U9" i="178"/>
  <c r="AE9" i="178"/>
  <c r="O18" i="178" s="1"/>
  <c r="AP9" i="178"/>
  <c r="Z18" i="178" s="1"/>
  <c r="Y9" i="178"/>
  <c r="T9" i="178"/>
  <c r="AQ9" i="178"/>
  <c r="AA18" i="178" s="1"/>
  <c r="AR9" i="178"/>
  <c r="AD9" i="178"/>
  <c r="N18" i="178" s="1"/>
  <c r="AI9" i="178"/>
  <c r="S18" i="178" s="1"/>
  <c r="AK9" i="178"/>
  <c r="U18" i="178" s="1"/>
  <c r="AF9" i="178"/>
  <c r="P18" i="178" s="1"/>
  <c r="AG9" i="178"/>
  <c r="Q18" i="178" s="1"/>
  <c r="K30" i="22"/>
  <c r="K31" i="22" s="1"/>
  <c r="K37" i="22"/>
  <c r="M30" i="22"/>
  <c r="M31" i="22" s="1"/>
  <c r="M37" i="22"/>
  <c r="L30" i="22"/>
  <c r="L31" i="22" s="1"/>
  <c r="L37" i="22"/>
  <c r="N30" i="22"/>
  <c r="N31" i="22" s="1"/>
  <c r="N37" i="22"/>
  <c r="Q20" i="184"/>
  <c r="M20" i="184"/>
  <c r="P20" i="184"/>
  <c r="V20" i="184"/>
  <c r="S20" i="184"/>
  <c r="U20" i="184"/>
  <c r="N20" i="184"/>
  <c r="L17" i="209"/>
  <c r="L10" i="184"/>
  <c r="L10" i="36"/>
  <c r="AV13" i="75"/>
  <c r="B11" i="130"/>
  <c r="B21" i="130" s="1"/>
  <c r="M10" i="130"/>
  <c r="D8" i="130"/>
  <c r="AV6" i="102"/>
  <c r="AL12" i="120"/>
  <c r="O14" i="120"/>
  <c r="T14" i="120"/>
  <c r="U14" i="120"/>
  <c r="AA14" i="120"/>
  <c r="W14" i="120"/>
  <c r="Z14" i="120"/>
  <c r="AF14" i="120"/>
  <c r="AI14" i="120"/>
  <c r="AG14" i="120"/>
  <c r="AM14" i="120"/>
  <c r="N14" i="120"/>
  <c r="AK14" i="120"/>
  <c r="AN14" i="120"/>
  <c r="AQ14" i="120"/>
  <c r="AO14" i="120"/>
  <c r="AP14" i="120"/>
  <c r="AC14" i="120"/>
  <c r="X14" i="120"/>
  <c r="Y14" i="120"/>
  <c r="S14" i="120"/>
  <c r="AB14" i="120"/>
  <c r="R14" i="120"/>
  <c r="P14" i="120"/>
  <c r="AD14" i="120"/>
  <c r="AE14" i="120"/>
  <c r="Q14" i="120"/>
  <c r="V14" i="120"/>
  <c r="AJ14" i="120"/>
  <c r="N13" i="120"/>
  <c r="AH14" i="120"/>
  <c r="L9" i="209"/>
  <c r="L8" i="209"/>
  <c r="L8" i="178"/>
  <c r="L9" i="178"/>
  <c r="D7" i="178"/>
  <c r="L5" i="209"/>
  <c r="M8" i="127"/>
  <c r="M7" i="127"/>
  <c r="N6" i="127"/>
  <c r="O5" i="127"/>
  <c r="H7" i="84" s="1"/>
  <c r="L14" i="120"/>
  <c r="M13" i="120"/>
  <c r="D8" i="184"/>
  <c r="D17" i="209" s="1"/>
  <c r="M10" i="184"/>
  <c r="M9" i="184"/>
  <c r="M15" i="75"/>
  <c r="L6" i="209"/>
  <c r="D15" i="178"/>
  <c r="H31" i="22"/>
  <c r="L13" i="120"/>
  <c r="D12" i="120"/>
  <c r="M14" i="120"/>
  <c r="M9" i="130"/>
  <c r="L10" i="130"/>
  <c r="L7" i="209"/>
  <c r="L9" i="130"/>
  <c r="B19" i="139"/>
  <c r="B13" i="209"/>
  <c r="M9" i="139"/>
  <c r="D7" i="114"/>
  <c r="D15" i="209" s="1"/>
  <c r="C15" i="209"/>
  <c r="AV14" i="209"/>
  <c r="D8" i="179"/>
  <c r="D18" i="179" s="1"/>
  <c r="C12" i="209"/>
  <c r="AV7" i="139"/>
  <c r="AV8" i="130"/>
  <c r="AV12" i="120"/>
  <c r="M14" i="75"/>
  <c r="D13" i="75"/>
  <c r="AV7" i="178"/>
  <c r="B10" i="178"/>
  <c r="B8" i="229" s="1"/>
  <c r="B23" i="229" s="1"/>
  <c r="B9" i="117"/>
  <c r="L14" i="75"/>
  <c r="L15" i="75"/>
  <c r="C18" i="179"/>
  <c r="B21" i="179" s="1"/>
  <c r="C5" i="36"/>
  <c r="C20" i="36" s="1"/>
  <c r="B11" i="179"/>
  <c r="M9" i="178"/>
  <c r="M8" i="178"/>
  <c r="C8" i="36"/>
  <c r="C23" i="36" s="1"/>
  <c r="C16" i="114"/>
  <c r="B10" i="114"/>
  <c r="B15" i="209" s="1"/>
  <c r="B6" i="36"/>
  <c r="B21" i="36" s="1"/>
  <c r="M8" i="139"/>
  <c r="D16" i="139"/>
  <c r="D6" i="36"/>
  <c r="D21" i="36" s="1"/>
  <c r="C16" i="177"/>
  <c r="C37" i="50"/>
  <c r="AV7" i="36"/>
  <c r="M9" i="177"/>
  <c r="L9" i="177"/>
  <c r="D7" i="177"/>
  <c r="B10" i="177"/>
  <c r="M8" i="177"/>
  <c r="AV7" i="177"/>
  <c r="AU45" i="10"/>
  <c r="D7" i="36"/>
  <c r="D22" i="36" s="1"/>
  <c r="G31" i="22"/>
  <c r="Y13" i="229" l="1"/>
  <c r="Z14" i="229" s="1"/>
  <c r="X13" i="229"/>
  <c r="X14" i="229" s="1"/>
  <c r="B29" i="120"/>
  <c r="B9" i="209" s="1"/>
  <c r="B31" i="75"/>
  <c r="B6" i="209" s="1"/>
  <c r="AF13" i="229"/>
  <c r="P28" i="229" s="1"/>
  <c r="AV17" i="209"/>
  <c r="B10" i="36"/>
  <c r="B25" i="36" s="1"/>
  <c r="C25" i="36"/>
  <c r="AH13" i="229"/>
  <c r="R28" i="229" s="1"/>
  <c r="AC13" i="229"/>
  <c r="M28" i="229" s="1"/>
  <c r="N64" i="50"/>
  <c r="AI13" i="229"/>
  <c r="S28" i="229" s="1"/>
  <c r="Q64" i="50"/>
  <c r="AB13" i="229"/>
  <c r="L28" i="229" s="1"/>
  <c r="B21" i="184"/>
  <c r="AG13" i="229"/>
  <c r="Q28" i="229" s="1"/>
  <c r="AE13" i="229"/>
  <c r="O28" i="229" s="1"/>
  <c r="W14" i="229"/>
  <c r="AJ13" i="229"/>
  <c r="T28" i="229" s="1"/>
  <c r="V14" i="229"/>
  <c r="AD13" i="229"/>
  <c r="N28" i="229" s="1"/>
  <c r="B11" i="229"/>
  <c r="B26" i="229" s="1"/>
  <c r="T14" i="229"/>
  <c r="AA14" i="229"/>
  <c r="U14" i="229"/>
  <c r="AM13" i="120"/>
  <c r="B7" i="209"/>
  <c r="B7" i="229"/>
  <c r="B22" i="229" s="1"/>
  <c r="D7" i="209"/>
  <c r="D7" i="229"/>
  <c r="D22" i="229" s="1"/>
  <c r="D9" i="209"/>
  <c r="D9" i="229"/>
  <c r="D24" i="229" s="1"/>
  <c r="D8" i="209"/>
  <c r="D8" i="229"/>
  <c r="D23" i="229" s="1"/>
  <c r="AV6" i="229"/>
  <c r="S14" i="229"/>
  <c r="AP13" i="229"/>
  <c r="Z28" i="229" s="1"/>
  <c r="AM13" i="229"/>
  <c r="W28" i="229" s="1"/>
  <c r="D6" i="209"/>
  <c r="D6" i="229"/>
  <c r="D21" i="229" s="1"/>
  <c r="AO13" i="229"/>
  <c r="Y28" i="229" s="1"/>
  <c r="AQ13" i="229"/>
  <c r="AA28" i="229" s="1"/>
  <c r="D5" i="209"/>
  <c r="D5" i="229"/>
  <c r="D20" i="229" s="1"/>
  <c r="B5" i="209"/>
  <c r="B5" i="229"/>
  <c r="B20" i="229" s="1"/>
  <c r="W64" i="50"/>
  <c r="S64" i="50"/>
  <c r="AV12" i="209"/>
  <c r="AV9" i="36"/>
  <c r="D16" i="178"/>
  <c r="AV10" i="36"/>
  <c r="D18" i="184"/>
  <c r="D10" i="36"/>
  <c r="D25" i="36" s="1"/>
  <c r="AV6" i="209"/>
  <c r="D18" i="130"/>
  <c r="AL14" i="120"/>
  <c r="AL13" i="120"/>
  <c r="O6" i="127"/>
  <c r="P5" i="127"/>
  <c r="O7" i="127"/>
  <c r="N8" i="127"/>
  <c r="N7" i="127"/>
  <c r="AV5" i="209"/>
  <c r="AV8" i="209"/>
  <c r="AV45" i="10"/>
  <c r="B11" i="209"/>
  <c r="AT45" i="10"/>
  <c r="D26" i="120"/>
  <c r="AV13" i="209"/>
  <c r="AV7" i="209"/>
  <c r="AV16" i="209"/>
  <c r="AV15" i="209"/>
  <c r="B5" i="36"/>
  <c r="B20" i="36" s="1"/>
  <c r="B12" i="209"/>
  <c r="D5" i="36"/>
  <c r="D12" i="209"/>
  <c r="D28" i="75"/>
  <c r="B19" i="178"/>
  <c r="B8" i="209" s="1"/>
  <c r="AV5" i="50"/>
  <c r="L5" i="71" s="1"/>
  <c r="AV5" i="36"/>
  <c r="AS45" i="10"/>
  <c r="AV8" i="36"/>
  <c r="B8" i="36"/>
  <c r="B23" i="36" s="1"/>
  <c r="B19" i="114"/>
  <c r="D8" i="36"/>
  <c r="D23" i="36" s="1"/>
  <c r="D16" i="114"/>
  <c r="AV6" i="36"/>
  <c r="AR45" i="10"/>
  <c r="L64" i="50"/>
  <c r="D16" i="177"/>
  <c r="D37" i="50"/>
  <c r="B19" i="177"/>
  <c r="B37" i="50" s="1"/>
  <c r="AR14" i="229" l="1"/>
  <c r="AN13" i="229"/>
  <c r="X28" i="229" s="1"/>
  <c r="Y14" i="229"/>
  <c r="Q65" i="50"/>
  <c r="N65" i="50"/>
  <c r="M64" i="50"/>
  <c r="AB14" i="229"/>
  <c r="L29" i="229" s="1"/>
  <c r="AD14" i="229"/>
  <c r="N29" i="229" s="1"/>
  <c r="AH14" i="229"/>
  <c r="R29" i="229" s="1"/>
  <c r="AC14" i="229"/>
  <c r="M29" i="229" s="1"/>
  <c r="O65" i="50"/>
  <c r="P65" i="50"/>
  <c r="O64" i="50"/>
  <c r="AK14" i="229"/>
  <c r="U29" i="229" s="1"/>
  <c r="AJ14" i="229"/>
  <c r="T29" i="229" s="1"/>
  <c r="AI14" i="229"/>
  <c r="S29" i="229" s="1"/>
  <c r="AG14" i="229"/>
  <c r="Q29" i="229" s="1"/>
  <c r="AF14" i="229"/>
  <c r="P29" i="229" s="1"/>
  <c r="P64" i="50"/>
  <c r="R64" i="50"/>
  <c r="AE14" i="229"/>
  <c r="O29" i="229" s="1"/>
  <c r="R65" i="50"/>
  <c r="B62" i="50"/>
  <c r="AV9" i="229"/>
  <c r="AQ14" i="229"/>
  <c r="AA29" i="229" s="1"/>
  <c r="AP14" i="229"/>
  <c r="Z29" i="229" s="1"/>
  <c r="AP45" i="10"/>
  <c r="Z64" i="50"/>
  <c r="T64" i="50"/>
  <c r="AQ45" i="10"/>
  <c r="AA64" i="50"/>
  <c r="Y64" i="50"/>
  <c r="X63" i="50"/>
  <c r="S65" i="50"/>
  <c r="U65" i="50"/>
  <c r="T65" i="50"/>
  <c r="AV9" i="209"/>
  <c r="P6" i="127"/>
  <c r="Q5" i="127"/>
  <c r="J7" i="84" s="1"/>
  <c r="P7" i="127"/>
  <c r="O8" i="127"/>
  <c r="D20" i="36"/>
  <c r="AA65" i="50"/>
  <c r="Z65" i="50"/>
  <c r="L65" i="50"/>
  <c r="AO14" i="229" l="1"/>
  <c r="Y29" i="229" s="1"/>
  <c r="AN14" i="229"/>
  <c r="X29" i="229" s="1"/>
  <c r="X64" i="50"/>
  <c r="Y65" i="50"/>
  <c r="X65" i="50"/>
  <c r="R5" i="127"/>
  <c r="Q6" i="127"/>
  <c r="P8" i="127"/>
  <c r="Q7" i="127" l="1"/>
  <c r="Q8" i="127"/>
  <c r="S5" i="127"/>
  <c r="R6" i="127"/>
  <c r="S6" i="127" l="1"/>
  <c r="T5" i="127"/>
  <c r="S7" i="127"/>
  <c r="R8" i="127"/>
  <c r="R7" i="127"/>
  <c r="U5" i="127" l="1"/>
  <c r="T6" i="127"/>
  <c r="L13" i="127"/>
  <c r="S8" i="127"/>
  <c r="T7" i="127" l="1"/>
  <c r="L15" i="127" s="1"/>
  <c r="T8" i="127"/>
  <c r="L16" i="127" s="1"/>
  <c r="L14" i="127"/>
  <c r="U6" i="127"/>
  <c r="V5" i="127"/>
  <c r="M13" i="127"/>
  <c r="W5" i="127" l="1"/>
  <c r="V6" i="127"/>
  <c r="N13" i="127"/>
  <c r="U8" i="127"/>
  <c r="M16" i="127" s="1"/>
  <c r="M14" i="127"/>
  <c r="U7" i="127"/>
  <c r="M15" i="127" s="1"/>
  <c r="V7" i="127" l="1"/>
  <c r="N15" i="127" s="1"/>
  <c r="V8" i="127"/>
  <c r="N16" i="127" s="1"/>
  <c r="N14" i="127"/>
  <c r="X5" i="127"/>
  <c r="W6" i="127"/>
  <c r="O13" i="127"/>
  <c r="W8" i="127" l="1"/>
  <c r="O16" i="127" s="1"/>
  <c r="O14" i="127"/>
  <c r="Y5" i="127"/>
  <c r="X6" i="127"/>
  <c r="P13" i="127"/>
  <c r="W7" i="127"/>
  <c r="O15" i="127" s="1"/>
  <c r="Z5" i="127" l="1"/>
  <c r="L7" i="84" s="1"/>
  <c r="Y6" i="127"/>
  <c r="Q13" i="127"/>
  <c r="X8" i="127"/>
  <c r="P16" i="127" s="1"/>
  <c r="P14" i="127"/>
  <c r="X7" i="127"/>
  <c r="P15" i="127" s="1"/>
  <c r="AV5" i="127" l="1"/>
  <c r="Y7" i="127"/>
  <c r="Q15" i="127" s="1"/>
  <c r="AV6" i="127"/>
  <c r="Y8" i="127"/>
  <c r="Q16" i="127" s="1"/>
  <c r="Q14" i="127"/>
  <c r="Z6" i="127"/>
  <c r="R13" i="127"/>
  <c r="AV20" i="209" l="1"/>
  <c r="AA7" i="127"/>
  <c r="S15" i="127" s="1"/>
  <c r="Z8" i="127"/>
  <c r="R16" i="127" s="1"/>
  <c r="R14" i="127"/>
  <c r="Z7" i="127"/>
  <c r="R15" i="127" s="1"/>
  <c r="M9" i="102" l="1"/>
  <c r="M10" i="102" s="1"/>
  <c r="M11" i="209" l="1"/>
  <c r="M11" i="229"/>
  <c r="M28" i="50"/>
  <c r="F28" i="71" s="1"/>
  <c r="F30" i="71" s="1"/>
  <c r="N11" i="102"/>
  <c r="M13" i="229"/>
  <c r="N13" i="229"/>
  <c r="L9" i="102"/>
  <c r="M6" i="117"/>
  <c r="N7" i="117" s="1"/>
  <c r="L6" i="117"/>
  <c r="AM8" i="117" l="1"/>
  <c r="N8" i="117"/>
  <c r="AT8" i="117"/>
  <c r="O8" i="117"/>
  <c r="AU8" i="117"/>
  <c r="V8" i="117"/>
  <c r="W8" i="117"/>
  <c r="AD8" i="117"/>
  <c r="AE8" i="117"/>
  <c r="AL8" i="117"/>
  <c r="AF8" i="117"/>
  <c r="U8" i="117"/>
  <c r="T8" i="117"/>
  <c r="AP8" i="117"/>
  <c r="AH8" i="117"/>
  <c r="AN8" i="117"/>
  <c r="AS8" i="117"/>
  <c r="AR8" i="117"/>
  <c r="Z8" i="117"/>
  <c r="X8" i="117"/>
  <c r="R8" i="117"/>
  <c r="AK8" i="117"/>
  <c r="AJ8" i="117"/>
  <c r="AQ8" i="117"/>
  <c r="AO8" i="117"/>
  <c r="AI8" i="117"/>
  <c r="AG8" i="117"/>
  <c r="AC8" i="117"/>
  <c r="AB8" i="117"/>
  <c r="AA8" i="117"/>
  <c r="Y8" i="117"/>
  <c r="P8" i="117"/>
  <c r="S8" i="117"/>
  <c r="Q8" i="117"/>
  <c r="O13" i="229"/>
  <c r="O14" i="229" s="1"/>
  <c r="N14" i="229"/>
  <c r="M7" i="117"/>
  <c r="L10" i="102"/>
  <c r="D9" i="102"/>
  <c r="D11" i="209" s="1"/>
  <c r="D6" i="117"/>
  <c r="L7" i="117"/>
  <c r="L8" i="117"/>
  <c r="M8" i="117"/>
  <c r="L28" i="50" l="1"/>
  <c r="AL12" i="102"/>
  <c r="V12" i="102"/>
  <c r="AM12" i="102"/>
  <c r="O12" i="102"/>
  <c r="AU12" i="102"/>
  <c r="N12" i="102"/>
  <c r="AT12" i="102"/>
  <c r="AD12" i="102"/>
  <c r="AE12" i="102"/>
  <c r="W12" i="102"/>
  <c r="AN12" i="102"/>
  <c r="AI12" i="102"/>
  <c r="AG12" i="102"/>
  <c r="AF12" i="102"/>
  <c r="U12" i="102"/>
  <c r="AJ12" i="102"/>
  <c r="Y12" i="102"/>
  <c r="AR12" i="102"/>
  <c r="S12" i="102"/>
  <c r="Q12" i="102"/>
  <c r="T12" i="102"/>
  <c r="AP12" i="102"/>
  <c r="AH12" i="102"/>
  <c r="AS12" i="102"/>
  <c r="Z12" i="102"/>
  <c r="AK12" i="102"/>
  <c r="R12" i="102"/>
  <c r="AO12" i="102"/>
  <c r="AA12" i="102"/>
  <c r="AB12" i="102"/>
  <c r="AC12" i="102"/>
  <c r="AQ12" i="102"/>
  <c r="P12" i="102"/>
  <c r="X12" i="102"/>
  <c r="P13" i="229"/>
  <c r="P14" i="229" s="1"/>
  <c r="C10" i="102"/>
  <c r="C28" i="50" s="1"/>
  <c r="C28" i="71" s="1"/>
  <c r="L11" i="229"/>
  <c r="L12" i="102"/>
  <c r="L11" i="209"/>
  <c r="M11" i="102"/>
  <c r="M12" i="102"/>
  <c r="AV28" i="50" l="1"/>
  <c r="L28" i="71" s="1"/>
  <c r="E28" i="71"/>
  <c r="E30" i="71" s="1"/>
  <c r="L13" i="229"/>
  <c r="C11" i="229"/>
  <c r="C26" i="229" s="1"/>
  <c r="C11" i="209"/>
  <c r="Q13" i="229"/>
  <c r="R14" i="229" s="1"/>
  <c r="AT15" i="229" l="1"/>
  <c r="AR15" i="229"/>
  <c r="AS15" i="229"/>
  <c r="AU15" i="229"/>
  <c r="Q14" i="229"/>
  <c r="C62" i="50"/>
  <c r="C13" i="229"/>
  <c r="C28" i="229" s="1"/>
  <c r="L15" i="229"/>
  <c r="P15" i="229"/>
  <c r="M15" i="229"/>
  <c r="V15" i="229"/>
  <c r="AE15" i="229"/>
  <c r="O30" i="229" s="1"/>
  <c r="Y15" i="229"/>
  <c r="M14" i="229"/>
  <c r="U15" i="229"/>
  <c r="Z15" i="229"/>
  <c r="AB15" i="229"/>
  <c r="L30" i="229" s="1"/>
  <c r="O15" i="229"/>
  <c r="R15" i="229"/>
  <c r="AI15" i="229"/>
  <c r="S30" i="229" s="1"/>
  <c r="Q15" i="229"/>
  <c r="AA15" i="229"/>
  <c r="T15" i="229"/>
  <c r="AG15" i="229"/>
  <c r="Q30" i="229" s="1"/>
  <c r="AF15" i="229"/>
  <c r="P30" i="229" s="1"/>
  <c r="AJ15" i="229"/>
  <c r="T30" i="229" s="1"/>
  <c r="W15" i="229"/>
  <c r="AH15" i="229"/>
  <c r="R30" i="229" s="1"/>
  <c r="AC15" i="229"/>
  <c r="M30" i="229" s="1"/>
  <c r="X15" i="229"/>
  <c r="N15" i="229"/>
  <c r="S15" i="229"/>
  <c r="AK15" i="229"/>
  <c r="U30" i="229" s="1"/>
  <c r="AD15" i="229"/>
  <c r="N30" i="229" s="1"/>
  <c r="AO15" i="229"/>
  <c r="Y30" i="229" s="1"/>
  <c r="AN15" i="229"/>
  <c r="X30" i="229" s="1"/>
  <c r="AP15" i="229"/>
  <c r="Z30" i="229" s="1"/>
  <c r="AQ15" i="229"/>
  <c r="AA30" i="229" s="1"/>
  <c r="AM15" i="229"/>
  <c r="W30" i="229" s="1"/>
  <c r="C30" i="71" l="1"/>
  <c r="D30" i="71" s="1"/>
  <c r="B16" i="229"/>
  <c r="B31" i="229" s="1"/>
  <c r="D13" i="229"/>
  <c r="D28" i="229" s="1"/>
  <c r="B33" i="71" l="1"/>
  <c r="V63" i="50"/>
  <c r="AV29" i="50" l="1"/>
  <c r="L29" i="71" s="1"/>
  <c r="AL13" i="229"/>
  <c r="V28" i="229" s="1"/>
  <c r="AV11" i="229"/>
  <c r="AV13" i="229" s="1"/>
  <c r="V65" i="50"/>
  <c r="AV6" i="117"/>
  <c r="W65" i="50" l="1"/>
  <c r="V64" i="50"/>
  <c r="AL15" i="229"/>
  <c r="V30" i="229" s="1"/>
  <c r="AM14" i="229"/>
  <c r="W29" i="229" s="1"/>
  <c r="AL14" i="229"/>
  <c r="V29" i="229" s="1"/>
  <c r="AV10" i="102"/>
  <c r="AV9" i="102"/>
  <c r="AV11" i="209" l="1"/>
  <c r="C30" i="50" l="1"/>
  <c r="C5" i="10" s="1"/>
  <c r="C5" i="84" s="1"/>
  <c r="C63" i="50" l="1"/>
  <c r="B33" i="50"/>
  <c r="B5" i="10" s="1"/>
  <c r="B5" i="84" s="1"/>
  <c r="M30" i="50"/>
  <c r="M5" i="10" l="1"/>
  <c r="N31" i="50"/>
  <c r="G31" i="71" s="1"/>
  <c r="B66" i="50"/>
  <c r="L30" i="50"/>
  <c r="Z32" i="50" l="1"/>
  <c r="AP32" i="50"/>
  <c r="O32" i="50"/>
  <c r="H32" i="71" s="1"/>
  <c r="AE32" i="50"/>
  <c r="AU32" i="50"/>
  <c r="AF32" i="50"/>
  <c r="P32" i="50"/>
  <c r="Q32" i="50"/>
  <c r="J32" i="71" s="1"/>
  <c r="AG32" i="50"/>
  <c r="R32" i="50"/>
  <c r="AH32" i="50"/>
  <c r="W32" i="50"/>
  <c r="AM32" i="50"/>
  <c r="X32" i="50"/>
  <c r="AN32" i="50"/>
  <c r="Y32" i="50"/>
  <c r="AO32" i="50"/>
  <c r="AT32" i="50"/>
  <c r="U32" i="50"/>
  <c r="AD32" i="50"/>
  <c r="AR32" i="50"/>
  <c r="AJ32" i="50"/>
  <c r="N32" i="50"/>
  <c r="G32" i="71" s="1"/>
  <c r="T32" i="50"/>
  <c r="AK32" i="50"/>
  <c r="AL32" i="50"/>
  <c r="V32" i="50"/>
  <c r="AB32" i="50"/>
  <c r="AS32" i="50"/>
  <c r="AC32" i="50"/>
  <c r="AA32" i="50"/>
  <c r="AQ32" i="50"/>
  <c r="AI32" i="50"/>
  <c r="S32" i="50"/>
  <c r="F5" i="84"/>
  <c r="L5" i="10"/>
  <c r="E5" i="84" s="1"/>
  <c r="M31" i="50"/>
  <c r="F31" i="71" s="1"/>
  <c r="L32" i="50"/>
  <c r="E32" i="71" s="1"/>
  <c r="D30" i="50"/>
  <c r="D5" i="10" s="1"/>
  <c r="D5" i="84" s="1"/>
  <c r="M32" i="50"/>
  <c r="F32" i="71" s="1"/>
  <c r="BK5" i="10" l="1"/>
  <c r="D63" i="50"/>
  <c r="I37" i="22" l="1"/>
  <c r="I30" i="22"/>
  <c r="M65" i="50" l="1"/>
  <c r="I31" i="22"/>
  <c r="C18" i="203" l="1"/>
  <c r="B18" i="203"/>
  <c r="D18" i="203" l="1"/>
  <c r="AV30" i="50"/>
  <c r="L5" i="84" l="1"/>
  <c r="W24" i="203" l="1"/>
  <c r="J25" i="22" l="1"/>
  <c r="J37" i="22" l="1"/>
  <c r="C12" i="148" s="1"/>
  <c r="C13" i="148" s="1"/>
  <c r="J30" i="22"/>
  <c r="J31" i="22" l="1"/>
  <c r="C16" i="48" s="1"/>
  <c r="F16" i="48"/>
  <c r="L30" i="193" l="1"/>
  <c r="D14" i="48"/>
  <c r="F14" i="48" l="1"/>
  <c r="C15" i="48"/>
  <c r="C17" i="48" s="1"/>
  <c r="C30" i="193"/>
  <c r="C31" i="193" s="1"/>
  <c r="C6" i="193" s="1"/>
  <c r="C15" i="193" s="1"/>
  <c r="O30" i="193"/>
  <c r="O31" i="193" s="1"/>
  <c r="W30" i="193"/>
  <c r="P30" i="193"/>
  <c r="P31" i="193" s="1"/>
  <c r="X30" i="193"/>
  <c r="L31" i="193"/>
  <c r="R30" i="193"/>
  <c r="R31" i="193" s="1"/>
  <c r="R6" i="193" s="1"/>
  <c r="R8" i="193" s="1"/>
  <c r="U30" i="193"/>
  <c r="V30" i="193"/>
  <c r="M30" i="193"/>
  <c r="M31" i="193" s="1"/>
  <c r="M6" i="193" s="1"/>
  <c r="M8" i="193" s="1"/>
  <c r="M6" i="243" s="1"/>
  <c r="M8" i="243" s="1"/>
  <c r="M12" i="36" s="1"/>
  <c r="M13" i="36" s="1"/>
  <c r="Y30" i="193"/>
  <c r="N30" i="193"/>
  <c r="N31" i="193" s="1"/>
  <c r="Z30" i="193"/>
  <c r="S30" i="193"/>
  <c r="S31" i="193" s="1"/>
  <c r="T30" i="193"/>
  <c r="T31" i="193" s="1"/>
  <c r="Q30" i="193"/>
  <c r="Q31" i="193" s="1"/>
  <c r="N32" i="193" l="1"/>
  <c r="N6" i="193"/>
  <c r="N8" i="193" s="1"/>
  <c r="M20" i="210"/>
  <c r="M6" i="203"/>
  <c r="M7" i="203" s="1"/>
  <c r="T32" i="193"/>
  <c r="T6" i="193"/>
  <c r="T8" i="193" s="1"/>
  <c r="Q6" i="193"/>
  <c r="Q8" i="193" s="1"/>
  <c r="R32" i="193"/>
  <c r="S32" i="193"/>
  <c r="S6" i="193"/>
  <c r="S8" i="193" s="1"/>
  <c r="L6" i="193"/>
  <c r="L8" i="193" s="1"/>
  <c r="AT33" i="193"/>
  <c r="AU33" i="193"/>
  <c r="L33" i="193"/>
  <c r="AS33" i="193"/>
  <c r="AP33" i="193"/>
  <c r="AK33" i="193"/>
  <c r="AR33" i="193"/>
  <c r="AQ33" i="193"/>
  <c r="M32" i="193"/>
  <c r="M33" i="193"/>
  <c r="N33" i="193"/>
  <c r="O33" i="193"/>
  <c r="P33" i="193"/>
  <c r="Q33" i="193"/>
  <c r="R33" i="193"/>
  <c r="S33" i="193"/>
  <c r="P32" i="193"/>
  <c r="P6" i="193"/>
  <c r="P8" i="193" s="1"/>
  <c r="Q32" i="193"/>
  <c r="O32" i="193"/>
  <c r="O6" i="193"/>
  <c r="O8" i="193" s="1"/>
  <c r="R6" i="243"/>
  <c r="R8" i="243" s="1"/>
  <c r="R12" i="36" s="1"/>
  <c r="R13" i="36" s="1"/>
  <c r="S9" i="193"/>
  <c r="F23" i="48"/>
  <c r="F26" i="48" s="1"/>
  <c r="F15" i="48"/>
  <c r="F17" i="48" s="1"/>
  <c r="T33" i="193"/>
  <c r="U31" i="193"/>
  <c r="M19" i="209" l="1"/>
  <c r="M21" i="209" s="1"/>
  <c r="M21" i="210"/>
  <c r="F20" i="76"/>
  <c r="F21" i="76"/>
  <c r="M6" i="10"/>
  <c r="F6" i="84" s="1"/>
  <c r="O6" i="243"/>
  <c r="O8" i="243" s="1"/>
  <c r="O12" i="36" s="1"/>
  <c r="O13" i="36" s="1"/>
  <c r="P9" i="193"/>
  <c r="Q6" i="243"/>
  <c r="Q8" i="243" s="1"/>
  <c r="Q12" i="36" s="1"/>
  <c r="Q13" i="36" s="1"/>
  <c r="R14" i="36" s="1"/>
  <c r="R9" i="193"/>
  <c r="T6" i="243"/>
  <c r="T8" i="243" s="1"/>
  <c r="T12" i="36" s="1"/>
  <c r="T13" i="36" s="1"/>
  <c r="P6" i="243"/>
  <c r="P8" i="243" s="1"/>
  <c r="P12" i="36" s="1"/>
  <c r="P13" i="36" s="1"/>
  <c r="Q9" i="193"/>
  <c r="L6" i="243"/>
  <c r="O10" i="193"/>
  <c r="AS10" i="193"/>
  <c r="R10" i="193"/>
  <c r="AP10" i="193"/>
  <c r="AK10" i="193"/>
  <c r="X19" i="193" s="1"/>
  <c r="T10" i="193"/>
  <c r="Q10" i="193"/>
  <c r="AQ10" i="193"/>
  <c r="AT10" i="193"/>
  <c r="P10" i="193"/>
  <c r="AU10" i="193"/>
  <c r="S10" i="193"/>
  <c r="AR10" i="193"/>
  <c r="N10" i="193"/>
  <c r="L10" i="193"/>
  <c r="M9" i="193"/>
  <c r="M10" i="193"/>
  <c r="S6" i="243"/>
  <c r="S8" i="243" s="1"/>
  <c r="S12" i="36" s="1"/>
  <c r="S13" i="36" s="1"/>
  <c r="S14" i="36" s="1"/>
  <c r="T9" i="193"/>
  <c r="N9" i="193"/>
  <c r="N6" i="243"/>
  <c r="N8" i="243" s="1"/>
  <c r="N12" i="36" s="1"/>
  <c r="N13" i="36" s="1"/>
  <c r="O9" i="193"/>
  <c r="U32" i="193"/>
  <c r="U6" i="193"/>
  <c r="U8" i="193" s="1"/>
  <c r="U10" i="193" s="1"/>
  <c r="R6" i="203"/>
  <c r="R7" i="203" s="1"/>
  <c r="R19" i="209" s="1"/>
  <c r="R20" i="210"/>
  <c r="R21" i="210" s="1"/>
  <c r="R6" i="10" s="1"/>
  <c r="R8" i="10" s="1"/>
  <c r="U33" i="193"/>
  <c r="V31" i="193"/>
  <c r="V6" i="193" s="1"/>
  <c r="V8" i="193" s="1"/>
  <c r="V10" i="193" s="1"/>
  <c r="P14" i="36" l="1"/>
  <c r="Q14" i="36"/>
  <c r="S9" i="243"/>
  <c r="O14" i="36"/>
  <c r="N14" i="36"/>
  <c r="T6" i="203"/>
  <c r="T7" i="203" s="1"/>
  <c r="T19" i="209" s="1"/>
  <c r="T20" i="210"/>
  <c r="T21" i="210" s="1"/>
  <c r="T6" i="10" s="1"/>
  <c r="T8" i="10" s="1"/>
  <c r="U9" i="193"/>
  <c r="L8" i="243"/>
  <c r="O20" i="210"/>
  <c r="O6" i="203"/>
  <c r="O7" i="203" s="1"/>
  <c r="O19" i="209" s="1"/>
  <c r="P9" i="243"/>
  <c r="R9" i="243"/>
  <c r="Q6" i="203"/>
  <c r="Q7" i="203" s="1"/>
  <c r="Q19" i="209" s="1"/>
  <c r="Q20" i="210"/>
  <c r="N9" i="243"/>
  <c r="N20" i="210"/>
  <c r="N6" i="203"/>
  <c r="N7" i="203" s="1"/>
  <c r="N19" i="209" s="1"/>
  <c r="O9" i="243"/>
  <c r="M8" i="10"/>
  <c r="R21" i="209"/>
  <c r="V9" i="193"/>
  <c r="U6" i="243"/>
  <c r="U8" i="243" s="1"/>
  <c r="U12" i="36" s="1"/>
  <c r="V6" i="243"/>
  <c r="V8" i="243" s="1"/>
  <c r="V12" i="36" s="1"/>
  <c r="T9" i="243"/>
  <c r="S6" i="203"/>
  <c r="S7" i="203" s="1"/>
  <c r="S20" i="210"/>
  <c r="S21" i="210" s="1"/>
  <c r="S6" i="10" s="1"/>
  <c r="S8" i="10" s="1"/>
  <c r="P6" i="203"/>
  <c r="P7" i="203" s="1"/>
  <c r="P19" i="209" s="1"/>
  <c r="P20" i="210"/>
  <c r="P21" i="210" s="1"/>
  <c r="P6" i="10" s="1"/>
  <c r="P8" i="10" s="1"/>
  <c r="Q9" i="243"/>
  <c r="W31" i="193"/>
  <c r="V33" i="193"/>
  <c r="V32" i="193"/>
  <c r="T14" i="36"/>
  <c r="U13" i="36"/>
  <c r="U14" i="36" s="1"/>
  <c r="L30" i="71"/>
  <c r="O21" i="210" l="1"/>
  <c r="H20" i="76"/>
  <c r="Q21" i="210"/>
  <c r="J21" i="76" s="1"/>
  <c r="J20" i="76"/>
  <c r="S8" i="203"/>
  <c r="S19" i="209"/>
  <c r="S10" i="243"/>
  <c r="L12" i="36"/>
  <c r="L13" i="36" s="1"/>
  <c r="N21" i="210"/>
  <c r="O22" i="210" s="1"/>
  <c r="H22" i="76" s="1"/>
  <c r="G20" i="76"/>
  <c r="T9" i="10"/>
  <c r="Q6" i="10"/>
  <c r="Q8" i="10" s="1"/>
  <c r="R9" i="10" s="1"/>
  <c r="F8" i="84"/>
  <c r="S9" i="10"/>
  <c r="O6" i="10"/>
  <c r="O8" i="10" s="1"/>
  <c r="P9" i="10" s="1"/>
  <c r="H21" i="76"/>
  <c r="V9" i="243"/>
  <c r="U6" i="203"/>
  <c r="U7" i="203" s="1"/>
  <c r="U19" i="209" s="1"/>
  <c r="U20" i="210"/>
  <c r="U21" i="210" s="1"/>
  <c r="U6" i="10" s="1"/>
  <c r="U8" i="10" s="1"/>
  <c r="N8" i="203"/>
  <c r="O8" i="203"/>
  <c r="N21" i="209"/>
  <c r="R8" i="203"/>
  <c r="Q21" i="209"/>
  <c r="R22" i="209" s="1"/>
  <c r="P8" i="203"/>
  <c r="O21" i="209"/>
  <c r="Q8" i="203"/>
  <c r="P21" i="209"/>
  <c r="T8" i="203"/>
  <c r="S21" i="209"/>
  <c r="R22" i="210"/>
  <c r="W32" i="193"/>
  <c r="W6" i="193"/>
  <c r="W8" i="193" s="1"/>
  <c r="R45" i="10"/>
  <c r="T21" i="209"/>
  <c r="P22" i="210"/>
  <c r="T22" i="210"/>
  <c r="L6" i="203"/>
  <c r="L20" i="210"/>
  <c r="E20" i="76" s="1"/>
  <c r="AP10" i="243"/>
  <c r="Z20" i="243" s="1"/>
  <c r="R10" i="243"/>
  <c r="AU10" i="243"/>
  <c r="O10" i="243"/>
  <c r="P10" i="243"/>
  <c r="Q10" i="243"/>
  <c r="AR10" i="243"/>
  <c r="M10" i="243"/>
  <c r="V10" i="243"/>
  <c r="N10" i="243"/>
  <c r="AS10" i="243"/>
  <c r="T10" i="243"/>
  <c r="M9" i="243"/>
  <c r="L10" i="243"/>
  <c r="AK10" i="243"/>
  <c r="U20" i="243" s="1"/>
  <c r="AT10" i="243"/>
  <c r="U10" i="243"/>
  <c r="AQ10" i="243"/>
  <c r="AA20" i="243" s="1"/>
  <c r="M45" i="10"/>
  <c r="V20" i="210"/>
  <c r="V21" i="210" s="1"/>
  <c r="V6" i="203"/>
  <c r="V7" i="203" s="1"/>
  <c r="V19" i="209" s="1"/>
  <c r="S22" i="210"/>
  <c r="U9" i="243"/>
  <c r="W33" i="193"/>
  <c r="V13" i="36"/>
  <c r="X31" i="193"/>
  <c r="X6" i="193" s="1"/>
  <c r="X8" i="193" s="1"/>
  <c r="Q22" i="210" l="1"/>
  <c r="J22" i="76" s="1"/>
  <c r="H8" i="84"/>
  <c r="N22" i="210"/>
  <c r="G22" i="76" s="1"/>
  <c r="N6" i="10"/>
  <c r="N8" i="10" s="1"/>
  <c r="G8" i="84" s="1"/>
  <c r="G21" i="76"/>
  <c r="AP15" i="36"/>
  <c r="AS15" i="36"/>
  <c r="AT15" i="36"/>
  <c r="AK15" i="36"/>
  <c r="W30" i="36" s="1"/>
  <c r="AR15" i="36"/>
  <c r="L15" i="36"/>
  <c r="AQ15" i="36"/>
  <c r="AU15" i="36"/>
  <c r="M14" i="36"/>
  <c r="M15" i="36"/>
  <c r="N15" i="36"/>
  <c r="O15" i="36"/>
  <c r="P15" i="36"/>
  <c r="Q15" i="36"/>
  <c r="R15" i="36"/>
  <c r="S15" i="36"/>
  <c r="T15" i="36"/>
  <c r="U8" i="203"/>
  <c r="U15" i="36"/>
  <c r="H6" i="84"/>
  <c r="V6" i="10"/>
  <c r="V8" i="10" s="1"/>
  <c r="V45" i="10" s="1"/>
  <c r="U9" i="10"/>
  <c r="Q9" i="10"/>
  <c r="G6" i="84"/>
  <c r="O45" i="10"/>
  <c r="J8" i="84"/>
  <c r="J6" i="84"/>
  <c r="P45" i="10"/>
  <c r="N22" i="209"/>
  <c r="O22" i="209"/>
  <c r="P22" i="209"/>
  <c r="X6" i="243"/>
  <c r="X8" i="243" s="1"/>
  <c r="X12" i="36" s="1"/>
  <c r="X10" i="193"/>
  <c r="T45" i="10"/>
  <c r="V22" i="210"/>
  <c r="U45" i="10"/>
  <c r="Q22" i="209"/>
  <c r="L7" i="203"/>
  <c r="S22" i="209"/>
  <c r="T22" i="209"/>
  <c r="U22" i="210"/>
  <c r="V8" i="203"/>
  <c r="U21" i="209"/>
  <c r="U22" i="209" s="1"/>
  <c r="L21" i="210"/>
  <c r="E21" i="76" s="1"/>
  <c r="Q45" i="10"/>
  <c r="V21" i="209"/>
  <c r="X9" i="193"/>
  <c r="W6" i="243"/>
  <c r="W10" i="193"/>
  <c r="W9" i="193"/>
  <c r="V15" i="36"/>
  <c r="X33" i="193"/>
  <c r="X32" i="193"/>
  <c r="Y31" i="193"/>
  <c r="Y6" i="193" s="1"/>
  <c r="V14" i="36"/>
  <c r="N9" i="10" l="1"/>
  <c r="G9" i="84" s="1"/>
  <c r="O9" i="10"/>
  <c r="H9" i="84" s="1"/>
  <c r="V9" i="10"/>
  <c r="J9" i="84"/>
  <c r="X6" i="203"/>
  <c r="X7" i="203" s="1"/>
  <c r="X19" i="209" s="1"/>
  <c r="X20" i="210"/>
  <c r="X21" i="210" s="1"/>
  <c r="X6" i="10" s="1"/>
  <c r="X8" i="10" s="1"/>
  <c r="X10" i="243"/>
  <c r="N45" i="10"/>
  <c r="T23" i="210"/>
  <c r="M22" i="210"/>
  <c r="F22" i="76" s="1"/>
  <c r="O23" i="210"/>
  <c r="H23" i="76" s="1"/>
  <c r="AQ23" i="210"/>
  <c r="L23" i="210"/>
  <c r="E23" i="76" s="1"/>
  <c r="AK23" i="210"/>
  <c r="AS23" i="210"/>
  <c r="R23" i="210"/>
  <c r="N23" i="210"/>
  <c r="G23" i="76" s="1"/>
  <c r="S23" i="210"/>
  <c r="P23" i="210"/>
  <c r="Q23" i="210"/>
  <c r="J23" i="76" s="1"/>
  <c r="AP23" i="210"/>
  <c r="AR23" i="210"/>
  <c r="AT23" i="210"/>
  <c r="V23" i="210"/>
  <c r="AU23" i="210"/>
  <c r="L6" i="10"/>
  <c r="U23" i="210"/>
  <c r="M23" i="210"/>
  <c r="F23" i="76" s="1"/>
  <c r="X9" i="203"/>
  <c r="O9" i="203"/>
  <c r="P9" i="203"/>
  <c r="AP9" i="203"/>
  <c r="R24" i="203" s="1"/>
  <c r="Q9" i="203"/>
  <c r="AU9" i="203"/>
  <c r="X24" i="203" s="1"/>
  <c r="R9" i="203"/>
  <c r="AT9" i="203"/>
  <c r="V24" i="203" s="1"/>
  <c r="U9" i="203"/>
  <c r="AR9" i="203"/>
  <c r="T24" i="203" s="1"/>
  <c r="V9" i="203"/>
  <c r="N9" i="203"/>
  <c r="AS9" i="203"/>
  <c r="U24" i="203" s="1"/>
  <c r="T9" i="203"/>
  <c r="AK9" i="203"/>
  <c r="AQ9" i="203"/>
  <c r="S24" i="203" s="1"/>
  <c r="M8" i="203"/>
  <c r="L19" i="209"/>
  <c r="L21" i="209" s="1"/>
  <c r="L9" i="203"/>
  <c r="M9" i="203"/>
  <c r="S9" i="203"/>
  <c r="S45" i="10"/>
  <c r="Y8" i="193"/>
  <c r="L15" i="193"/>
  <c r="W8" i="243"/>
  <c r="W12" i="36" s="1"/>
  <c r="W13" i="36" s="1"/>
  <c r="W15" i="36" s="1"/>
  <c r="V22" i="209"/>
  <c r="Y33" i="193"/>
  <c r="Z31" i="193"/>
  <c r="X13" i="36"/>
  <c r="X15" i="36" s="1"/>
  <c r="Y32" i="193"/>
  <c r="W14" i="36" l="1"/>
  <c r="X23" i="210"/>
  <c r="AT23" i="209"/>
  <c r="AP23" i="209"/>
  <c r="AQ23" i="209"/>
  <c r="AR23" i="209"/>
  <c r="AS23" i="209"/>
  <c r="AU23" i="209"/>
  <c r="E6" i="84"/>
  <c r="W20" i="210"/>
  <c r="X9" i="243"/>
  <c r="W6" i="203"/>
  <c r="W9" i="243"/>
  <c r="W10" i="243"/>
  <c r="Y6" i="243"/>
  <c r="Y10" i="193"/>
  <c r="Y9" i="193"/>
  <c r="X45" i="10"/>
  <c r="L8" i="10"/>
  <c r="Z32" i="193"/>
  <c r="Z6" i="193"/>
  <c r="AK23" i="209"/>
  <c r="M23" i="209"/>
  <c r="M22" i="209"/>
  <c r="L23" i="209"/>
  <c r="O23" i="209"/>
  <c r="R23" i="209"/>
  <c r="Q23" i="209"/>
  <c r="S23" i="209"/>
  <c r="T23" i="209"/>
  <c r="U23" i="209"/>
  <c r="V23" i="209"/>
  <c r="P23" i="209"/>
  <c r="N23" i="209"/>
  <c r="X21" i="209"/>
  <c r="X23" i="209" s="1"/>
  <c r="Z33" i="193"/>
  <c r="X14" i="36"/>
  <c r="AA31" i="193"/>
  <c r="L16" i="193"/>
  <c r="E8" i="84" l="1"/>
  <c r="BF10" i="10"/>
  <c r="BG10" i="10"/>
  <c r="P10" i="10"/>
  <c r="Q10" i="10"/>
  <c r="J10" i="84" s="1"/>
  <c r="R10" i="10"/>
  <c r="AQ10" i="10"/>
  <c r="BE10" i="10"/>
  <c r="AP10" i="10"/>
  <c r="S10" i="10"/>
  <c r="X10" i="10"/>
  <c r="AV10" i="10"/>
  <c r="AW10" i="10"/>
  <c r="AX10" i="10"/>
  <c r="AY10" i="10"/>
  <c r="BD10" i="10"/>
  <c r="BJ10" i="10"/>
  <c r="BC10" i="10"/>
  <c r="BI10" i="10"/>
  <c r="O10" i="10"/>
  <c r="H10" i="84" s="1"/>
  <c r="T10" i="10"/>
  <c r="AU10" i="10"/>
  <c r="BA10" i="10"/>
  <c r="AS10" i="10"/>
  <c r="AK10" i="10"/>
  <c r="U10" i="10"/>
  <c r="N10" i="10"/>
  <c r="G10" i="84" s="1"/>
  <c r="BB10" i="10"/>
  <c r="BH10" i="10"/>
  <c r="AT10" i="10"/>
  <c r="AZ10" i="10"/>
  <c r="AR10" i="10"/>
  <c r="V10" i="10"/>
  <c r="Y8" i="243"/>
  <c r="Y12" i="36" s="1"/>
  <c r="Y13" i="36" s="1"/>
  <c r="L10" i="10"/>
  <c r="E10" i="84" s="1"/>
  <c r="M9" i="10"/>
  <c r="F9" i="84" s="1"/>
  <c r="M10" i="10"/>
  <c r="F10" i="84" s="1"/>
  <c r="L45" i="10"/>
  <c r="B4" i="39"/>
  <c r="B13" i="39" s="1"/>
  <c r="B15" i="39" s="1"/>
  <c r="B20" i="39"/>
  <c r="B29" i="39" s="1"/>
  <c r="B31" i="39" s="1"/>
  <c r="AA32" i="193"/>
  <c r="AA6" i="193"/>
  <c r="W7" i="203"/>
  <c r="W19" i="209" s="1"/>
  <c r="Z8" i="193"/>
  <c r="M15" i="193"/>
  <c r="W21" i="210"/>
  <c r="W6" i="10" s="1"/>
  <c r="W8" i="10" s="1"/>
  <c r="W10" i="10" s="1"/>
  <c r="M16" i="193"/>
  <c r="L17" i="193"/>
  <c r="L19" i="193"/>
  <c r="L18" i="193"/>
  <c r="AB31" i="193"/>
  <c r="AA33" i="193"/>
  <c r="X9" i="10" l="1"/>
  <c r="W9" i="10"/>
  <c r="W22" i="210"/>
  <c r="X22" i="210"/>
  <c r="W23" i="210"/>
  <c r="AA8" i="193"/>
  <c r="AA9" i="193" s="1"/>
  <c r="N15" i="193"/>
  <c r="AB32" i="193"/>
  <c r="AB6" i="193"/>
  <c r="X8" i="203"/>
  <c r="W21" i="209"/>
  <c r="W8" i="203"/>
  <c r="W9" i="203"/>
  <c r="Z6" i="243"/>
  <c r="Z10" i="193"/>
  <c r="M19" i="193" s="1"/>
  <c r="Z9" i="193"/>
  <c r="M18" i="193" s="1"/>
  <c r="Y6" i="203"/>
  <c r="Y20" i="210"/>
  <c r="Y10" i="243"/>
  <c r="Y9" i="243"/>
  <c r="AC31" i="193"/>
  <c r="AB33" i="193"/>
  <c r="Y15" i="36"/>
  <c r="Y14" i="36"/>
  <c r="N16" i="193"/>
  <c r="M17" i="193"/>
  <c r="Y7" i="203" l="1"/>
  <c r="Y19" i="209" s="1"/>
  <c r="L16" i="203"/>
  <c r="AC32" i="193"/>
  <c r="AC6" i="193"/>
  <c r="Z8" i="243"/>
  <c r="Z12" i="36" s="1"/>
  <c r="AA6" i="243"/>
  <c r="AA8" i="243" s="1"/>
  <c r="AA12" i="36" s="1"/>
  <c r="M27" i="36" s="1"/>
  <c r="AA10" i="193"/>
  <c r="N19" i="193" s="1"/>
  <c r="Y21" i="210"/>
  <c r="Y6" i="10" s="1"/>
  <c r="Y8" i="10" s="1"/>
  <c r="AB8" i="193"/>
  <c r="O15" i="193"/>
  <c r="W23" i="209"/>
  <c r="X22" i="209"/>
  <c r="W22" i="209"/>
  <c r="AD31" i="193"/>
  <c r="O16" i="193"/>
  <c r="N18" i="193"/>
  <c r="N17" i="193"/>
  <c r="AC33" i="193"/>
  <c r="AA13" i="36" l="1"/>
  <c r="M28" i="36" s="1"/>
  <c r="L27" i="36"/>
  <c r="Z13" i="36"/>
  <c r="Y9" i="10"/>
  <c r="Y10" i="10"/>
  <c r="AD32" i="193"/>
  <c r="AD6" i="193"/>
  <c r="W45" i="10"/>
  <c r="AC8" i="193"/>
  <c r="P15" i="193"/>
  <c r="AB6" i="243"/>
  <c r="AB10" i="193"/>
  <c r="O19" i="193" s="1"/>
  <c r="AA10" i="243"/>
  <c r="AA20" i="210"/>
  <c r="AA21" i="210" s="1"/>
  <c r="AA6" i="10" s="1"/>
  <c r="AA8" i="10" s="1"/>
  <c r="AA6" i="203"/>
  <c r="AA7" i="203" s="1"/>
  <c r="AA19" i="209" s="1"/>
  <c r="Z6" i="203"/>
  <c r="Z20" i="210"/>
  <c r="AA9" i="243"/>
  <c r="Z10" i="243"/>
  <c r="Z9" i="243"/>
  <c r="Y23" i="210"/>
  <c r="Y22" i="210"/>
  <c r="AB9" i="193"/>
  <c r="O18" i="193" s="1"/>
  <c r="L22" i="203"/>
  <c r="Y9" i="203"/>
  <c r="L24" i="203" s="1"/>
  <c r="Y21" i="209"/>
  <c r="Y8" i="203"/>
  <c r="L23" i="203" s="1"/>
  <c r="P16" i="193"/>
  <c r="AD33" i="193"/>
  <c r="AA14" i="36"/>
  <c r="M29" i="36" s="1"/>
  <c r="AA15" i="36"/>
  <c r="M30" i="36" s="1"/>
  <c r="O17" i="193"/>
  <c r="AE31" i="193"/>
  <c r="AE6" i="193" s="1"/>
  <c r="Z15" i="36" l="1"/>
  <c r="L30" i="36" s="1"/>
  <c r="L28" i="36"/>
  <c r="Z14" i="36"/>
  <c r="L29" i="36" s="1"/>
  <c r="AA10" i="10"/>
  <c r="Y23" i="209"/>
  <c r="Y22" i="209"/>
  <c r="AE8" i="193"/>
  <c r="R15" i="193"/>
  <c r="Z7" i="203"/>
  <c r="Z19" i="209" s="1"/>
  <c r="M16" i="203"/>
  <c r="AA9" i="203"/>
  <c r="AA21" i="209"/>
  <c r="AA23" i="210"/>
  <c r="AC6" i="243"/>
  <c r="AC10" i="193"/>
  <c r="P19" i="193" s="1"/>
  <c r="L16" i="243"/>
  <c r="AB8" i="243"/>
  <c r="AB12" i="36" s="1"/>
  <c r="AD8" i="193"/>
  <c r="AD9" i="193" s="1"/>
  <c r="Q18" i="193" s="1"/>
  <c r="Q15" i="193"/>
  <c r="Z21" i="210"/>
  <c r="Z6" i="10" s="1"/>
  <c r="Z8" i="10" s="1"/>
  <c r="AC9" i="193"/>
  <c r="P18" i="193" s="1"/>
  <c r="AE33" i="193"/>
  <c r="AE32" i="193"/>
  <c r="AF31" i="193"/>
  <c r="AF6" i="193" s="1"/>
  <c r="Q16" i="193"/>
  <c r="P17" i="193"/>
  <c r="N27" i="36" l="1"/>
  <c r="AB13" i="36"/>
  <c r="AA9" i="10"/>
  <c r="Z10" i="10"/>
  <c r="Z9" i="10"/>
  <c r="M16" i="243"/>
  <c r="AC8" i="243"/>
  <c r="AC12" i="36" s="1"/>
  <c r="AA45" i="10"/>
  <c r="AA22" i="210"/>
  <c r="Z23" i="210"/>
  <c r="Z22" i="210"/>
  <c r="AF8" i="193"/>
  <c r="AF9" i="193" s="1"/>
  <c r="S15" i="193"/>
  <c r="AE9" i="193"/>
  <c r="AD6" i="243"/>
  <c r="AD10" i="193"/>
  <c r="Q19" i="193" s="1"/>
  <c r="AA8" i="203"/>
  <c r="Z9" i="203"/>
  <c r="M24" i="203" s="1"/>
  <c r="M22" i="203"/>
  <c r="Z21" i="209"/>
  <c r="Z8" i="203"/>
  <c r="M23" i="203" s="1"/>
  <c r="AA23" i="209"/>
  <c r="AC9" i="243"/>
  <c r="M19" i="243" s="1"/>
  <c r="AB20" i="210"/>
  <c r="AB6" i="203"/>
  <c r="L18" i="243"/>
  <c r="AB10" i="243"/>
  <c r="L20" i="243" s="1"/>
  <c r="AB9" i="243"/>
  <c r="L19" i="243" s="1"/>
  <c r="Y45" i="10"/>
  <c r="AE6" i="243"/>
  <c r="AE10" i="193"/>
  <c r="AL31" i="193"/>
  <c r="AL6" i="193" s="1"/>
  <c r="AL8" i="193" s="1"/>
  <c r="AF33" i="193"/>
  <c r="AF32" i="193"/>
  <c r="R16" i="193"/>
  <c r="AG31" i="193"/>
  <c r="Q17" i="193"/>
  <c r="AB15" i="36" l="1"/>
  <c r="N30" i="36" s="1"/>
  <c r="AB14" i="36"/>
  <c r="N29" i="36" s="1"/>
  <c r="N28" i="36"/>
  <c r="O27" i="36"/>
  <c r="AC13" i="36"/>
  <c r="Z23" i="209"/>
  <c r="Z22" i="209"/>
  <c r="AA22" i="209"/>
  <c r="AB21" i="210"/>
  <c r="AB6" i="10" s="1"/>
  <c r="AB8" i="10" s="1"/>
  <c r="AD8" i="243"/>
  <c r="AD12" i="36" s="1"/>
  <c r="N16" i="243"/>
  <c r="AG32" i="193"/>
  <c r="AG6" i="193"/>
  <c r="O16" i="243"/>
  <c r="AE8" i="243"/>
  <c r="AE12" i="36" s="1"/>
  <c r="Q27" i="36" s="1"/>
  <c r="AL6" i="243"/>
  <c r="AL9" i="193"/>
  <c r="AL10" i="193"/>
  <c r="AF6" i="243"/>
  <c r="AF10" i="193"/>
  <c r="AC6" i="203"/>
  <c r="AC7" i="203" s="1"/>
  <c r="AC19" i="209" s="1"/>
  <c r="AC20" i="210"/>
  <c r="AC21" i="210" s="1"/>
  <c r="AC6" i="10" s="1"/>
  <c r="AC8" i="10" s="1"/>
  <c r="M18" i="243"/>
  <c r="AC10" i="243"/>
  <c r="M20" i="243" s="1"/>
  <c r="AB7" i="203"/>
  <c r="AB19" i="209" s="1"/>
  <c r="AM31" i="193"/>
  <c r="AM6" i="193" s="1"/>
  <c r="AM8" i="193" s="1"/>
  <c r="AM9" i="193" s="1"/>
  <c r="R18" i="193"/>
  <c r="R19" i="193"/>
  <c r="R17" i="193"/>
  <c r="AE13" i="36"/>
  <c r="Q28" i="36" s="1"/>
  <c r="AG33" i="193"/>
  <c r="AH31" i="193"/>
  <c r="AH6" i="193" s="1"/>
  <c r="S16" i="193"/>
  <c r="AL32" i="193"/>
  <c r="AL33" i="193"/>
  <c r="AD9" i="243" l="1"/>
  <c r="N19" i="243" s="1"/>
  <c r="O28" i="36"/>
  <c r="AC15" i="36"/>
  <c r="O30" i="36" s="1"/>
  <c r="AC14" i="36"/>
  <c r="O29" i="36" s="1"/>
  <c r="P27" i="36"/>
  <c r="AD13" i="36"/>
  <c r="AC10" i="10"/>
  <c r="AC9" i="10"/>
  <c r="AB10" i="10"/>
  <c r="AB9" i="10"/>
  <c r="AE20" i="210"/>
  <c r="AE21" i="210" s="1"/>
  <c r="AE6" i="10" s="1"/>
  <c r="AE8" i="10" s="1"/>
  <c r="AE10" i="10" s="1"/>
  <c r="AE6" i="203"/>
  <c r="AE7" i="203" s="1"/>
  <c r="AE19" i="209" s="1"/>
  <c r="O18" i="243"/>
  <c r="AE10" i="243"/>
  <c r="O20" i="243" s="1"/>
  <c r="AG8" i="193"/>
  <c r="T15" i="193"/>
  <c r="P16" i="243"/>
  <c r="AF8" i="243"/>
  <c r="AF12" i="36" s="1"/>
  <c r="R27" i="36" s="1"/>
  <c r="AC8" i="203"/>
  <c r="AB9" i="203"/>
  <c r="AB21" i="209"/>
  <c r="AB8" i="203"/>
  <c r="Z45" i="10"/>
  <c r="AC23" i="210"/>
  <c r="AC9" i="203"/>
  <c r="AC21" i="209"/>
  <c r="AE9" i="243"/>
  <c r="O19" i="243" s="1"/>
  <c r="AD20" i="210"/>
  <c r="AD21" i="210" s="1"/>
  <c r="AD6" i="203"/>
  <c r="AD7" i="203" s="1"/>
  <c r="N18" i="243"/>
  <c r="AD10" i="243"/>
  <c r="N20" i="243" s="1"/>
  <c r="AH8" i="193"/>
  <c r="U15" i="193"/>
  <c r="AM6" i="243"/>
  <c r="AM10" i="193"/>
  <c r="AL8" i="243"/>
  <c r="AL12" i="36" s="1"/>
  <c r="X27" i="36" s="1"/>
  <c r="V16" i="243"/>
  <c r="AC22" i="210"/>
  <c r="AB23" i="210"/>
  <c r="AB22" i="210"/>
  <c r="AN31" i="193"/>
  <c r="AN6" i="193" s="1"/>
  <c r="AN8" i="193" s="1"/>
  <c r="AE15" i="36"/>
  <c r="Q30" i="36" s="1"/>
  <c r="AI31" i="193"/>
  <c r="T16" i="193"/>
  <c r="AF13" i="36"/>
  <c r="R28" i="36" s="1"/>
  <c r="S17" i="193"/>
  <c r="S19" i="193"/>
  <c r="S18" i="193"/>
  <c r="AH33" i="193"/>
  <c r="AH32" i="193"/>
  <c r="AM33" i="193"/>
  <c r="AM32" i="193"/>
  <c r="P28" i="36" l="1"/>
  <c r="AD14" i="36"/>
  <c r="P29" i="36" s="1"/>
  <c r="AD15" i="36"/>
  <c r="P30" i="36" s="1"/>
  <c r="AD8" i="203"/>
  <c r="AD19" i="209"/>
  <c r="AD21" i="209" s="1"/>
  <c r="AD23" i="209" s="1"/>
  <c r="AE14" i="36"/>
  <c r="Q29" i="36" s="1"/>
  <c r="AD22" i="210"/>
  <c r="AD6" i="10"/>
  <c r="AD8" i="10" s="1"/>
  <c r="AB23" i="209"/>
  <c r="AB22" i="209"/>
  <c r="AN6" i="243"/>
  <c r="AN10" i="193"/>
  <c r="AN9" i="193"/>
  <c r="AI32" i="193"/>
  <c r="AI6" i="193"/>
  <c r="AC45" i="10"/>
  <c r="AE9" i="203"/>
  <c r="AE21" i="209"/>
  <c r="AM8" i="243"/>
  <c r="AM12" i="36" s="1"/>
  <c r="Y27" i="36" s="1"/>
  <c r="W16" i="243"/>
  <c r="AM9" i="243"/>
  <c r="W19" i="243" s="1"/>
  <c r="AL20" i="210"/>
  <c r="AL21" i="210" s="1"/>
  <c r="AL6" i="10" s="1"/>
  <c r="AL8" i="10" s="1"/>
  <c r="V18" i="243"/>
  <c r="AL6" i="203"/>
  <c r="AL9" i="243"/>
  <c r="V19" i="243" s="1"/>
  <c r="AL10" i="243"/>
  <c r="V20" i="243" s="1"/>
  <c r="AE23" i="210"/>
  <c r="AC23" i="209"/>
  <c r="AC22" i="209"/>
  <c r="AH9" i="193"/>
  <c r="U18" i="193" s="1"/>
  <c r="AG6" i="243"/>
  <c r="AG10" i="193"/>
  <c r="T19" i="193" s="1"/>
  <c r="AG9" i="193"/>
  <c r="T18" i="193" s="1"/>
  <c r="AH6" i="243"/>
  <c r="AH10" i="193"/>
  <c r="AE8" i="203"/>
  <c r="AD9" i="203"/>
  <c r="AE22" i="210"/>
  <c r="AD23" i="210"/>
  <c r="AF6" i="203"/>
  <c r="AF7" i="203" s="1"/>
  <c r="AF19" i="209" s="1"/>
  <c r="AF20" i="210"/>
  <c r="AF21" i="210" s="1"/>
  <c r="P18" i="243"/>
  <c r="AF10" i="243"/>
  <c r="P20" i="243" s="1"/>
  <c r="AF9" i="243"/>
  <c r="P19" i="243" s="1"/>
  <c r="AO31" i="193"/>
  <c r="U16" i="193"/>
  <c r="AI33" i="193"/>
  <c r="AJ31" i="193"/>
  <c r="AJ6" i="193" s="1"/>
  <c r="AV29" i="193"/>
  <c r="AF14" i="36"/>
  <c r="R29" i="36" s="1"/>
  <c r="AF15" i="36"/>
  <c r="R30" i="36" s="1"/>
  <c r="T17" i="193"/>
  <c r="AV30" i="193"/>
  <c r="AN32" i="193"/>
  <c r="AN33" i="193"/>
  <c r="AL9" i="10" l="1"/>
  <c r="AL10" i="10"/>
  <c r="AE9" i="10"/>
  <c r="AD10" i="10"/>
  <c r="AD9" i="10"/>
  <c r="AD22" i="209"/>
  <c r="AF22" i="210"/>
  <c r="AF6" i="10"/>
  <c r="AF9" i="203"/>
  <c r="AF21" i="209"/>
  <c r="AF23" i="209" s="1"/>
  <c r="AI8" i="193"/>
  <c r="V15" i="193"/>
  <c r="AB45" i="10"/>
  <c r="AP32" i="193"/>
  <c r="AO6" i="193"/>
  <c r="AH8" i="243"/>
  <c r="AH12" i="36" s="1"/>
  <c r="T27" i="36" s="1"/>
  <c r="R16" i="243"/>
  <c r="AG8" i="243"/>
  <c r="AG12" i="36" s="1"/>
  <c r="Q16" i="243"/>
  <c r="AE22" i="209"/>
  <c r="AE23" i="209"/>
  <c r="AJ8" i="193"/>
  <c r="W15" i="193"/>
  <c r="AL7" i="203"/>
  <c r="AL19" i="209" s="1"/>
  <c r="AL21" i="209" s="1"/>
  <c r="N16" i="203"/>
  <c r="AF8" i="203"/>
  <c r="AD45" i="10"/>
  <c r="AE45" i="10"/>
  <c r="AM20" i="210"/>
  <c r="AM21" i="210" s="1"/>
  <c r="AM6" i="203"/>
  <c r="W18" i="243"/>
  <c r="AM10" i="243"/>
  <c r="W20" i="243" s="1"/>
  <c r="AF23" i="210"/>
  <c r="AL22" i="210"/>
  <c r="AL23" i="210"/>
  <c r="X16" i="243"/>
  <c r="AN8" i="243"/>
  <c r="AO32" i="193"/>
  <c r="AO33" i="193"/>
  <c r="AV31" i="193"/>
  <c r="AK32" i="193"/>
  <c r="AJ33" i="193"/>
  <c r="AJ32" i="193"/>
  <c r="V16" i="193"/>
  <c r="U17" i="193"/>
  <c r="U19" i="193"/>
  <c r="AL13" i="36"/>
  <c r="X28" i="36" s="1"/>
  <c r="S27" i="36" l="1"/>
  <c r="AG13" i="36"/>
  <c r="AH13" i="36"/>
  <c r="T28" i="36" s="1"/>
  <c r="AN9" i="243"/>
  <c r="X19" i="243" s="1"/>
  <c r="AN12" i="36"/>
  <c r="AN13" i="36" s="1"/>
  <c r="AM22" i="210"/>
  <c r="AM6" i="10"/>
  <c r="AM8" i="10" s="1"/>
  <c r="AF22" i="209"/>
  <c r="AL22" i="209"/>
  <c r="AL23" i="209"/>
  <c r="AF8" i="10"/>
  <c r="AF45" i="10" s="1"/>
  <c r="AG6" i="203"/>
  <c r="AG7" i="203" s="1"/>
  <c r="AG19" i="209" s="1"/>
  <c r="AG20" i="210"/>
  <c r="AG21" i="210" s="1"/>
  <c r="AG6" i="10" s="1"/>
  <c r="AG8" i="10" s="1"/>
  <c r="AH9" i="243"/>
  <c r="R19" i="243" s="1"/>
  <c r="Q18" i="243"/>
  <c r="AG10" i="243"/>
  <c r="Q20" i="243" s="1"/>
  <c r="AG9" i="243"/>
  <c r="Q19" i="243" s="1"/>
  <c r="AM7" i="203"/>
  <c r="O16" i="203"/>
  <c r="AM23" i="210"/>
  <c r="AL8" i="203"/>
  <c r="N23" i="203" s="1"/>
  <c r="AL9" i="203"/>
  <c r="N24" i="203" s="1"/>
  <c r="AH6" i="203"/>
  <c r="AH7" i="203" s="1"/>
  <c r="AH19" i="209" s="1"/>
  <c r="AH20" i="210"/>
  <c r="AH21" i="210" s="1"/>
  <c r="AH6" i="10" s="1"/>
  <c r="AH8" i="10" s="1"/>
  <c r="R18" i="243"/>
  <c r="AH10" i="243"/>
  <c r="R20" i="243" s="1"/>
  <c r="AI6" i="243"/>
  <c r="AJ9" i="193"/>
  <c r="AI10" i="193"/>
  <c r="V19" i="193" s="1"/>
  <c r="AI9" i="193"/>
  <c r="V18" i="193" s="1"/>
  <c r="AN6" i="203"/>
  <c r="AN20" i="210"/>
  <c r="AN21" i="210" s="1"/>
  <c r="AN6" i="10" s="1"/>
  <c r="AN8" i="10" s="1"/>
  <c r="X18" i="243"/>
  <c r="AN10" i="243"/>
  <c r="X20" i="243" s="1"/>
  <c r="AK9" i="193"/>
  <c r="AJ6" i="243"/>
  <c r="AJ10" i="193"/>
  <c r="AO8" i="193"/>
  <c r="AV6" i="193"/>
  <c r="N22" i="203"/>
  <c r="AV7" i="193"/>
  <c r="W16" i="193"/>
  <c r="V17" i="193"/>
  <c r="AH15" i="36"/>
  <c r="T30" i="36" s="1"/>
  <c r="AH14" i="36"/>
  <c r="T29" i="36" s="1"/>
  <c r="AL45" i="10"/>
  <c r="AL14" i="36"/>
  <c r="X29" i="36" s="1"/>
  <c r="AL15" i="36"/>
  <c r="X30" i="36" s="1"/>
  <c r="AN15" i="36" l="1"/>
  <c r="AM8" i="203"/>
  <c r="AM19" i="209"/>
  <c r="AM21" i="209" s="1"/>
  <c r="S28" i="36"/>
  <c r="AG15" i="36"/>
  <c r="S30" i="36" s="1"/>
  <c r="AG14" i="36"/>
  <c r="S29" i="36" s="1"/>
  <c r="AV8" i="193"/>
  <c r="AN10" i="10"/>
  <c r="AN9" i="10"/>
  <c r="AM10" i="10"/>
  <c r="AM9" i="10"/>
  <c r="AH9" i="10"/>
  <c r="AG10" i="10"/>
  <c r="AH10" i="10"/>
  <c r="AG9" i="10"/>
  <c r="AF9" i="10"/>
  <c r="AF10" i="10"/>
  <c r="AN7" i="203"/>
  <c r="P16" i="203"/>
  <c r="AI8" i="243"/>
  <c r="AI12" i="36" s="1"/>
  <c r="S16" i="243"/>
  <c r="AH9" i="203"/>
  <c r="AH21" i="209"/>
  <c r="AN23" i="210"/>
  <c r="AH22" i="210"/>
  <c r="AG23" i="210"/>
  <c r="AG22" i="210"/>
  <c r="AM9" i="203"/>
  <c r="O24" i="203" s="1"/>
  <c r="AP9" i="193"/>
  <c r="AO6" i="243"/>
  <c r="AO10" i="193"/>
  <c r="AO9" i="193"/>
  <c r="T16" i="243"/>
  <c r="AJ8" i="243"/>
  <c r="AJ12" i="36" s="1"/>
  <c r="V27" i="36" s="1"/>
  <c r="AH23" i="210"/>
  <c r="AN22" i="210"/>
  <c r="AH8" i="203"/>
  <c r="AG9" i="203"/>
  <c r="AG21" i="209"/>
  <c r="AG8" i="203"/>
  <c r="W19" i="193"/>
  <c r="W18" i="193"/>
  <c r="X18" i="193"/>
  <c r="W17" i="193"/>
  <c r="AM13" i="36"/>
  <c r="Y28" i="36" s="1"/>
  <c r="O22" i="203"/>
  <c r="O23" i="203"/>
  <c r="B16" i="112"/>
  <c r="B5" i="183" s="1"/>
  <c r="C5" i="183"/>
  <c r="P22" i="203" l="1"/>
  <c r="AN19" i="209"/>
  <c r="AN21" i="209" s="1"/>
  <c r="AM23" i="209"/>
  <c r="AM22" i="209"/>
  <c r="U27" i="36"/>
  <c r="AI13" i="36"/>
  <c r="AH23" i="209"/>
  <c r="AH22" i="209"/>
  <c r="AN14" i="36"/>
  <c r="AN8" i="203"/>
  <c r="P23" i="203" s="1"/>
  <c r="AG22" i="209"/>
  <c r="AG23" i="209"/>
  <c r="AG45" i="10"/>
  <c r="AH45" i="10"/>
  <c r="AK9" i="243"/>
  <c r="U19" i="243" s="1"/>
  <c r="AJ20" i="210"/>
  <c r="AJ21" i="210" s="1"/>
  <c r="AJ6" i="10" s="1"/>
  <c r="AJ8" i="10" s="1"/>
  <c r="AJ6" i="203"/>
  <c r="AJ7" i="203" s="1"/>
  <c r="AJ19" i="209" s="1"/>
  <c r="T18" i="243"/>
  <c r="AJ10" i="243"/>
  <c r="T20" i="243" s="1"/>
  <c r="AI10" i="243"/>
  <c r="S20" i="243" s="1"/>
  <c r="AI6" i="203"/>
  <c r="AI7" i="203" s="1"/>
  <c r="AI19" i="209" s="1"/>
  <c r="AI20" i="210"/>
  <c r="AI21" i="210" s="1"/>
  <c r="AI6" i="10" s="1"/>
  <c r="AJ9" i="243"/>
  <c r="T19" i="243" s="1"/>
  <c r="S18" i="243"/>
  <c r="AI9" i="243"/>
  <c r="S19" i="243" s="1"/>
  <c r="Y16" i="243"/>
  <c r="AO8" i="243"/>
  <c r="AO12" i="36" s="1"/>
  <c r="AO13" i="36" s="1"/>
  <c r="AV6" i="243"/>
  <c r="AV8" i="243" s="1"/>
  <c r="AN9" i="203"/>
  <c r="P24" i="203" s="1"/>
  <c r="AM45" i="10"/>
  <c r="AN45" i="10"/>
  <c r="AM15" i="36"/>
  <c r="Y30" i="36" s="1"/>
  <c r="AM14" i="36"/>
  <c r="Y29" i="36" s="1"/>
  <c r="C14" i="210"/>
  <c r="C14" i="183"/>
  <c r="C7" i="183"/>
  <c r="B10" i="183" s="1"/>
  <c r="B14" i="210"/>
  <c r="B14" i="183"/>
  <c r="D5" i="183"/>
  <c r="D14" i="183" s="1"/>
  <c r="AN23" i="209" l="1"/>
  <c r="AI14" i="36"/>
  <c r="U29" i="36" s="1"/>
  <c r="U28" i="36"/>
  <c r="AI15" i="36"/>
  <c r="U30" i="36" s="1"/>
  <c r="AP14" i="36"/>
  <c r="AO15" i="36"/>
  <c r="AO14" i="36"/>
  <c r="AN22" i="209"/>
  <c r="AK9" i="10"/>
  <c r="AJ10" i="10"/>
  <c r="AI8" i="10"/>
  <c r="AK8" i="203"/>
  <c r="AJ9" i="203"/>
  <c r="AJ21" i="209"/>
  <c r="AI9" i="203"/>
  <c r="AJ8" i="203"/>
  <c r="AI8" i="203"/>
  <c r="AK22" i="210"/>
  <c r="AJ23" i="210"/>
  <c r="AO6" i="203"/>
  <c r="AP9" i="243"/>
  <c r="Z19" i="243" s="1"/>
  <c r="AO20" i="210"/>
  <c r="Y18" i="243"/>
  <c r="AO10" i="243"/>
  <c r="Y20" i="243" s="1"/>
  <c r="AO9" i="243"/>
  <c r="Y19" i="243" s="1"/>
  <c r="AJ22" i="210"/>
  <c r="AI23" i="210"/>
  <c r="AI22" i="210"/>
  <c r="AJ13" i="36"/>
  <c r="V28" i="36" s="1"/>
  <c r="AV12" i="36"/>
  <c r="AV13" i="36" s="1"/>
  <c r="D14" i="210"/>
  <c r="B16" i="209"/>
  <c r="B9" i="36"/>
  <c r="C16" i="209"/>
  <c r="C16" i="183"/>
  <c r="B19" i="183" s="1"/>
  <c r="D7" i="183"/>
  <c r="C9" i="36"/>
  <c r="AJ9" i="10" l="1"/>
  <c r="AI10" i="10"/>
  <c r="AI9" i="10"/>
  <c r="AK22" i="209"/>
  <c r="AJ23" i="209"/>
  <c r="AO21" i="210"/>
  <c r="AO6" i="10" s="1"/>
  <c r="AV20" i="210"/>
  <c r="AO7" i="203"/>
  <c r="AO19" i="209" s="1"/>
  <c r="AO21" i="209" s="1"/>
  <c r="Q16" i="203"/>
  <c r="AV6" i="203"/>
  <c r="AV7" i="203" s="1"/>
  <c r="AI45" i="10"/>
  <c r="AI21" i="209"/>
  <c r="AJ45" i="10"/>
  <c r="AK14" i="36"/>
  <c r="W29" i="36" s="1"/>
  <c r="AJ15" i="36"/>
  <c r="V30" i="36" s="1"/>
  <c r="AJ14" i="36"/>
  <c r="V29" i="36" s="1"/>
  <c r="B24" i="36"/>
  <c r="C24" i="36"/>
  <c r="D9" i="36"/>
  <c r="D24" i="36" s="1"/>
  <c r="D16" i="209"/>
  <c r="D16" i="183"/>
  <c r="AP22" i="209" l="1"/>
  <c r="AO23" i="209"/>
  <c r="AO22" i="209"/>
  <c r="AV21" i="210"/>
  <c r="L21" i="76" s="1"/>
  <c r="L20" i="76"/>
  <c r="AO8" i="10"/>
  <c r="BK6" i="10"/>
  <c r="AP8" i="203"/>
  <c r="R23" i="203" s="1"/>
  <c r="AO9" i="203"/>
  <c r="Q24" i="203" s="1"/>
  <c r="Q22" i="203"/>
  <c r="AO8" i="203"/>
  <c r="Q23" i="203" s="1"/>
  <c r="AP22" i="210"/>
  <c r="AO23" i="210"/>
  <c r="AO22" i="210"/>
  <c r="AI22" i="209"/>
  <c r="AI23" i="209"/>
  <c r="AJ22" i="209"/>
  <c r="D25" i="193"/>
  <c r="D26" i="193"/>
  <c r="D28" i="193"/>
  <c r="D27" i="193"/>
  <c r="AP9" i="10" l="1"/>
  <c r="AO10" i="10"/>
  <c r="AO9" i="10"/>
  <c r="AV19" i="209"/>
  <c r="AV21" i="209" s="1"/>
  <c r="B34" i="193"/>
  <c r="B6" i="193" s="1"/>
  <c r="D31" i="193"/>
  <c r="D7" i="193" s="1"/>
  <c r="D16" i="193" s="1"/>
  <c r="L6" i="84" l="1"/>
  <c r="BK8" i="10"/>
  <c r="L8" i="84" s="1"/>
  <c r="AO45" i="10"/>
  <c r="B15" i="193"/>
  <c r="C8" i="193"/>
  <c r="B11" i="193" s="1"/>
  <c r="B6" i="243" s="1"/>
  <c r="C16" i="193"/>
  <c r="C6" i="243" l="1"/>
  <c r="C17" i="193"/>
  <c r="B16" i="243"/>
  <c r="D8" i="193"/>
  <c r="B20" i="193"/>
  <c r="C16" i="243" l="1"/>
  <c r="C8" i="243"/>
  <c r="C12" i="36" s="1"/>
  <c r="C13" i="36" s="1"/>
  <c r="C28" i="36" s="1"/>
  <c r="D17" i="193"/>
  <c r="D6" i="243"/>
  <c r="D16" i="243" s="1"/>
  <c r="C27" i="36"/>
  <c r="D13" i="36"/>
  <c r="D28" i="36" s="1"/>
  <c r="C6" i="203" l="1"/>
  <c r="C20" i="210"/>
  <c r="C18" i="243"/>
  <c r="D8" i="243"/>
  <c r="D12" i="36" s="1"/>
  <c r="D27" i="36" s="1"/>
  <c r="B11" i="243"/>
  <c r="B12" i="36" s="1"/>
  <c r="B27" i="36" s="1"/>
  <c r="B16" i="36" l="1"/>
  <c r="B31" i="36" s="1"/>
  <c r="C21" i="210"/>
  <c r="C21" i="76" s="1"/>
  <c r="C20" i="76"/>
  <c r="C16" i="203"/>
  <c r="C7" i="203"/>
  <c r="B21" i="243"/>
  <c r="B20" i="210"/>
  <c r="B6" i="203"/>
  <c r="D18" i="243"/>
  <c r="D6" i="203"/>
  <c r="D16" i="203" s="1"/>
  <c r="D20" i="210"/>
  <c r="D20" i="76" s="1"/>
  <c r="D21" i="210" l="1"/>
  <c r="D21" i="76" s="1"/>
  <c r="C6" i="10"/>
  <c r="C6" i="84" s="1"/>
  <c r="B24" i="210"/>
  <c r="B6" i="10" s="1"/>
  <c r="B20" i="76"/>
  <c r="C8" i="10"/>
  <c r="C8" i="84" s="1"/>
  <c r="B16" i="203"/>
  <c r="B10" i="203"/>
  <c r="B25" i="203" s="1"/>
  <c r="B19" i="209" s="1"/>
  <c r="C22" i="203"/>
  <c r="C19" i="209"/>
  <c r="C21" i="209" s="1"/>
  <c r="D7" i="203"/>
  <c r="B24" i="76" l="1"/>
  <c r="D6" i="10"/>
  <c r="D6" i="84" s="1"/>
  <c r="B6" i="84"/>
  <c r="B12" i="10"/>
  <c r="B12" i="84" s="1"/>
  <c r="D21" i="209"/>
  <c r="B24" i="209"/>
  <c r="B25" i="209"/>
  <c r="D8" i="10"/>
  <c r="D8" i="84" s="1"/>
  <c r="D19" i="209"/>
  <c r="D22" i="203"/>
  <c r="B11" i="10"/>
  <c r="B11" i="8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tc={031DF23A-0714-474D-8962-ED21AEC74BFE}</author>
    <author>tc={6D952635-BF0B-4004-BA2D-DA9BED34B1AF}</author>
    <author>tc={9D7F46CC-50AE-44FA-84FE-A07DD2AA4FFA}</author>
    <author>tc={97805DA6-9725-449E-9DB9-7D40F3F15C0A}</author>
    <author>tc={6EBD1C0E-728C-4695-BAAD-7034F56F99BE}</author>
    <author>tc={F0E868B5-374E-4275-9E16-DC199F5A59E6}</author>
    <author>tc={10B2B716-A399-42C6-B8AE-E0194D2B9992}</author>
    <author>tc={ECDDC236-DB57-43AA-A334-AF65E75419CF}</author>
    <author>tc={75B93B24-3A1B-4374-A6BF-C90F41AE7651}</author>
    <author>tc={D91211C0-1651-4D23-B2B7-3ED1C8BDA57B}</author>
    <author>tc={D0152F2F-E6BA-44BE-A5AE-FEFC58416A34}</author>
    <author>tc={F146BCD2-9E1E-4FEB-BE2A-5633903B6AAB}</author>
    <author>tc={8444D992-8542-464A-89A1-42304B70CFE1}</author>
    <author>tc={9D84E978-8F30-433C-9D7B-ECE96F9CA0FD}</author>
  </authors>
  <commentList>
    <comment ref="A1" authorId="0" shapeId="0" xr:uid="{031DF23A-0714-474D-8962-ED21AEC74BFE}">
      <text>
        <t>[Threaded comment]
Your version of Excel allows you to read this threaded comment; however, any edits to it will get removed if the file is opened in a newer version of Excel. Learn more: https://go.microsoft.com/fwlink/?linkid=870924
Comment:
    See "Modified Goals (Plan 5)" tab for 2017-2021. See "Modified Goals (Plan 6)" tab for 2022-2025. Values for 2026 and beyond have not yet been set, and therefore you cannot definitively calculate any of the values below.</t>
      </text>
    </comment>
    <comment ref="K5" authorId="1" shapeId="0" xr:uid="{6D952635-BF0B-4004-BA2D-DA9BED34B1AF}">
      <text>
        <t>[Threaded comment]
Your version of Excel allows you to read this threaded comment; however, any edits to it will get removed if the file is opened in a newer version of Excel. Learn more: https://go.microsoft.com/fwlink/?linkid=870924
Comment:
    As best we are aware, these values do not yet reflect the final list of exempt customers for Plan 7 and use Plan 6 values as placeholders.</t>
      </text>
    </comment>
    <comment ref="A8" authorId="2" shapeId="0" xr:uid="{9D7F46CC-50AE-44FA-84FE-A07DD2AA4FFA}">
      <text>
        <t>[Threaded comment]
Your version of Excel allows you to read this threaded comment; however, any edits to it will get removed if the file is opened in a newer version of Excel. Learn more: https://go.microsoft.com/fwlink/?linkid=870924
Comment:
    Unmodified goals from 220 ILCS 8-103B(b-15). Modified goals as approved by the ICC; see Modified Goals tabs.</t>
      </text>
    </comment>
    <comment ref="K12" authorId="3" shapeId="0" xr:uid="{97805DA6-9725-449E-9DB9-7D40F3F15C0A}">
      <text>
        <t>[Threaded comment]
Your version of Excel allows you to read this threaded comment; however, any edits to it will get removed if the file is opened in a newer version of Excel. Learn more: https://go.microsoft.com/fwlink/?linkid=870924
Comment:
    Per the above, these unmodified goal values expressed in MWh are not yet final as they do not reflect the final exempt customer adjustment for Plan 7.</t>
      </text>
    </comment>
    <comment ref="K14" authorId="4" shapeId="0" xr:uid="{6EBD1C0E-728C-4695-BAAD-7034F56F99BE}">
      <text>
        <t>[Threaded comment]
Your version of Excel allows you to read this threaded comment; however, any edits to it will get removed if the file is opened in a newer version of Excel. Learn more: https://go.microsoft.com/fwlink/?linkid=870924
Comment:
    Per the above, these modified goal values expressed in MWh are not yet final as they do not reflect the final exempt customer adjustment for Plan 7.</t>
      </text>
    </comment>
    <comment ref="A16" authorId="5" shapeId="0" xr:uid="{F0E868B5-374E-4275-9E16-DC199F5A59E6}">
      <text>
        <t>[Threaded comment]
Your version of Excel allows you to read this threaded comment; however, any edits to it will get removed if the file is opened in a newer version of Excel. Learn more: https://go.microsoft.com/fwlink/?linkid=870924
Comment:
    Unmodified goals as defined in 220 ILCS 5/8-103B(g)(7.5).
Modified goals as approved by the ICC; see Modified Goals tabs.</t>
      </text>
    </comment>
    <comment ref="K20" authorId="6" shapeId="0" xr:uid="{10B2B716-A399-42C6-B8AE-E0194D2B9992}">
      <text>
        <t>[Threaded comment]
Your version of Excel allows you to read this threaded comment; however, any edits to it will get removed if the file is opened in a newer version of Excel. Learn more: https://go.microsoft.com/fwlink/?linkid=870924
Comment:
    Per the above, these values expressed are not yet final as they do not reflect the final exempt customer adjustment for Plan 7.</t>
      </text>
    </comment>
    <comment ref="A22" authorId="7" shapeId="0" xr:uid="{ECDDC236-DB57-43AA-A334-AF65E75419CF}">
      <text>
        <t>[Threaded comment]
Your version of Excel allows you to read this threaded comment; however, any edits to it will get removed if the file is opened in a newer version of Excel. Learn more: https://go.microsoft.com/fwlink/?linkid=870924
Comment:
    As defined in 220 ILCS 5/8-103B(g)(7.5)</t>
      </text>
    </comment>
    <comment ref="A27" authorId="8" shapeId="0" xr:uid="{75B93B24-3A1B-4374-A6BF-C90F41AE7651}">
      <text>
        <t>[Threaded comment]
Your version of Excel allows you to read this threaded comment; however, any edits to it will get removed if the file is opened in a newer version of Excel. Learn more: https://go.microsoft.com/fwlink/?linkid=870924
Comment:
    Per Section 8-103B, this is currently 10% of total savings requirement, but was previously 10% of AAIG prior to CEJA.</t>
      </text>
    </comment>
    <comment ref="C31" authorId="9" shapeId="0" xr:uid="{D91211C0-1651-4D23-B2B7-3ED1C8BDA57B}">
      <text>
        <t>[Threaded comment]
Your version of Excel allows you to read this threaded comment; however, any edits to it will get removed if the file is opened in a newer version of Excel. Learn more: https://go.microsoft.com/fwlink/?linkid=870924
Comment:
    This value and formula are different than 2019. In 2018 we used a conversion value of 29.31 ~(100,000 Btu/therm divided by 3412 Btu/kWh) (also used by Navigant). Policy Manual 2.0 explicitly defined the conversion at a rounded 29.3 and therefore we use 29.3 in 2019 and beyond.</t>
      </text>
    </comment>
    <comment ref="A36" authorId="10" shapeId="0" xr:uid="{D0152F2F-E6BA-44BE-A5AE-FEFC58416A34}">
      <text>
        <t>[Threaded comment]
Your version of Excel allows you to read this threaded comment; however, any edits to it will get removed if the file is opened in a newer version of Excel. Learn more: https://go.microsoft.com/fwlink/?linkid=870924
Comment:
    Varies by year per 8-103B(b-27)</t>
      </text>
    </comment>
    <comment ref="A39" authorId="11" shapeId="0" xr:uid="{F146BCD2-9E1E-4FEB-BE2A-5633903B6AAB}">
      <text>
        <t>[Threaded comment]
Your version of Excel allows you to read this threaded comment; however, any edits to it will get removed if the file is opened in a newer version of Excel. Learn more: https://go.microsoft.com/fwlink/?linkid=870924
Comment:
    As defined in 220 ILCS 5/8-103B(b-10).</t>
      </text>
    </comment>
    <comment ref="K43" authorId="12" shapeId="0" xr:uid="{8444D992-8542-464A-89A1-42304B70CFE1}">
      <text>
        <t>[Threaded comment]
Your version of Excel allows you to read this threaded comment; however, any edits to it will get removed if the file is opened in a newer version of Excel. Learn more: https://go.microsoft.com/fwlink/?linkid=870924
Comment:
    2026-2030 Legacy CPAS are set based on a legislatively defined percentage of adjusted baseline sales. Percentages are in Row 43 and are fixed, but adjusted baseline sales are dependent on large customer opt-outs and may vary. Assumed Legacy CPAS are presented through 2030 for convenience but are not set in stone.</t>
      </text>
    </comment>
    <comment ref="G44" authorId="13" shapeId="0" xr:uid="{9D84E978-8F30-433C-9D7B-ECE96F9CA0FD}">
      <text>
        <t>[Threaded comment]
Your version of Excel allows you to read this threaded comment; however, any edits to it will get removed if the file is opened in a newer version of Excel. Learn more: https://go.microsoft.com/fwlink/?linkid=870924
Comment:
    This value is as defined in the "Modified Goals (Plan 6)" tab and approved by the ICC. Value is calculated by recalculating 2021 Legacy CPAS as MWh using the 2022 Adjusted Baseline Sales value and then taking the difference between that value and 2022 Legacy CPAS.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tc={071345FE-175B-4554-B9B9-458DF6519F0A}</author>
    <author>tc={F4621453-EC27-4A2F-8A75-1B182D4CD408}</author>
    <author>tc={CF399111-49F1-4168-B89A-B9BFD0600BCB}</author>
    <author>tc={B73C56AE-4FCF-4F11-A582-9840113AE1E7}</author>
    <author>tc={5AC3C3A8-714C-4E1A-8F1E-75F253C827E4}</author>
  </authors>
  <commentList>
    <comment ref="C3" authorId="0" shapeId="0" xr:uid="{071345FE-175B-4554-B9B9-458DF6519F0A}">
      <text>
        <t>[Threaded comment]
Your version of Excel allows you to read this threaded comment; however, any edits to it will get removed if the file is opened in a newer version of Excel. Learn more: https://go.microsoft.com/fwlink/?linkid=870924
Comment:
    These therms would otherwise be eligible to claim under Section 8-104</t>
      </text>
    </comment>
    <comment ref="D3" authorId="1" shapeId="0" xr:uid="{F4621453-EC27-4A2F-8A75-1B182D4CD408}">
      <text>
        <t>[Threaded comment]
Your version of Excel allows you to read this threaded comment; however, any edits to it will get removed if the file is opened in a newer version of Excel. Learn more: https://go.microsoft.com/fwlink/?linkid=870924
Comment:
    These therms are not eligible to claim under Section 8-104</t>
      </text>
    </comment>
    <comment ref="E3" authorId="2" shapeId="0" xr:uid="{CF399111-49F1-4168-B89A-B9BFD0600BCB}">
      <text>
        <t>[Threaded comment]
Your version of Excel allows you to read this threaded comment; however, any edits to it will get removed if the file is opened in a newer version of Excel. Learn more: https://go.microsoft.com/fwlink/?linkid=870924
Comment:
    These therms are not eligible to claim under Section 8-104</t>
      </text>
    </comment>
    <comment ref="D22" authorId="3" shapeId="0" xr:uid="{B73C56AE-4FCF-4F11-A582-9840113AE1E7}">
      <text>
        <t>[Threaded comment]
Your version of Excel allows you to read this threaded comment; however, any edits to it will get removed if the file is opened in a newer version of Excel. Learn more: https://go.microsoft.com/fwlink/?linkid=870924
Comment:
    IQ - Retail Products
IQ - Single Family
IQ - CAA
IQ - Smart Savers
IQ - Mobile Homes
IQ - Accessibility
IQ - Multifamily
IQ - Retail Products
IQ - Single Family
IQ - CAA
IQ - Smart Savers
IQ - Mobile Homes
IQ - Accessibility
IQ - Multifamily</t>
      </text>
    </comment>
    <comment ref="D23" authorId="4" shapeId="0" xr:uid="{5AC3C3A8-714C-4E1A-8F1E-75F253C827E4}">
      <text>
        <t>[Threaded comment]
Your version of Excel allows you to read this threaded comment; however, any edits to it will get removed if the file is opened in a newer version of Excel. Learn more: https://go.microsoft.com/fwlink/?linkid=870924
Comment:
    All converted:
MRHE
Standard Weatherization
SBEP
Some converted:
Custom Incentives
None converted:
MFS
Retail Products
Standard HVAC</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tc={AEF61E81-DA22-4986-90A3-ED5F33CBF782}</author>
  </authors>
  <commentList>
    <comment ref="B8" authorId="0" shapeId="0" xr:uid="{AEF61E81-DA22-4986-90A3-ED5F33CBF782}">
      <text>
        <t>[Threaded comment]
Your version of Excel allows you to read this threaded comment; however, any edits to it will get removed if the file is opened in a newer version of Excel. Learn more: https://go.microsoft.com/fwlink/?linkid=870924
Comment:
    Project 2500015</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tc={545573C6-A7F9-4B28-816E-94F5C2E8BDF1}</author>
    <author>tc={28644D80-5DED-486D-8A18-18FF9C4E1A85}</author>
    <author>tc={AE91D6BC-FDCD-4643-886D-6AD7A5D72F2D}</author>
    <author>tc={9E6D1C4F-1BD4-4E9D-BD7B-8D9D294A6D6C}</author>
  </authors>
  <commentList>
    <comment ref="M14" authorId="0" shapeId="0" xr:uid="{545573C6-A7F9-4B28-816E-94F5C2E8BDF1}">
      <text>
        <t>[Threaded comment]
Your version of Excel allows you to read this threaded comment; however, any edits to it will get removed if the file is opened in a newer version of Excel. Learn more: https://go.microsoft.com/fwlink/?linkid=870924
Comment:
    2026-2030 Legacy CPAS are set based on a legislatively defined percentage of adjusted baseline sales. Percentages are in Row 43 and are fixed, but adjusted baseline sales are dependent on large customer opt-outs and may vary. Assumed Legacy CPAS are presented through 2030 for convenience but are not set in stone.</t>
      </text>
    </comment>
    <comment ref="I15" authorId="1" shapeId="0" xr:uid="{28644D80-5DED-486D-8A18-18FF9C4E1A85}">
      <text>
        <t>[Threaded comment]
Your version of Excel allows you to read this threaded comment; however, any edits to it will get removed if the file is opened in a newer version of Excel. Learn more: https://go.microsoft.com/fwlink/?linkid=870924
Comment:
    See Reference Values tab for explanation.</t>
      </text>
    </comment>
    <comment ref="J15" authorId="2" shapeId="0" xr:uid="{AE91D6BC-FDCD-4643-886D-6AD7A5D72F2D}">
      <text>
        <t>[Threaded comment]
Your version of Excel allows you to read this threaded comment; however, any edits to it will get removed if the file is opened in a newer version of Excel. Learn more: https://go.microsoft.com/fwlink/?linkid=870924
Comment:
    See Reference Values tab for explanation.</t>
      </text>
    </comment>
    <comment ref="M46" authorId="3" shapeId="0" xr:uid="{9E6D1C4F-1BD4-4E9D-BD7B-8D9D294A6D6C}">
      <text>
        <t>[Threaded comment]
Your version of Excel allows you to read this threaded comment; however, any edits to it will get removed if the file is opened in a newer version of Excel. Learn more: https://go.microsoft.com/fwlink/?linkid=870924
Comment:
    These values have been filed by AIC in Docket 25-0211 but have not yet been approved by the ICC.</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tc={FDD91A48-F70C-4452-8BB7-203E6D53898B}</author>
  </authors>
  <commentList>
    <comment ref="A9" authorId="0" shapeId="0" xr:uid="{FDD91A48-F70C-4452-8BB7-203E6D53898B}">
      <text>
        <t>[Threaded comment]
Your version of Excel allows you to read this threaded comment; however, any edits to it will get removed if the file is opened in a newer version of Excel. Learn more: https://go.microsoft.com/fwlink/?linkid=870924
Comment:
    This is an intermediate value only and is already claimed elsewhere.</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tc={FC18C4CA-91DB-43AE-A366-4F6EFC96113D}</author>
  </authors>
  <commentList>
    <comment ref="E13" authorId="0" shapeId="0" xr:uid="{FC18C4CA-91DB-43AE-A366-4F6EFC96113D}">
      <text>
        <t>[Threaded comment]
Your version of Excel allows you to read this threaded comment; however, any edits to it will get removed if the file is opened in a newer version of Excel. Learn more: https://go.microsoft.com/fwlink/?linkid=870924
Comment:
    This presents CPAS achieved in each year. CPAS are ex post net savings. Every year in which a measure achieves CPAS should be presented. For example, if all measures expire by 2030, all columns after 2030 can be removed.</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tc={54CE8C9E-5D55-4862-A3D7-7E98BB146E49}</author>
    <author>tc={C39B7445-EB9F-4037-B7FF-7783699CA641}</author>
    <author>tc={B5E96E06-0778-450B-A9D9-DABBCCB9EADE}</author>
  </authors>
  <commentList>
    <comment ref="C30" authorId="0" shapeId="0" xr:uid="{54CE8C9E-5D55-4862-A3D7-7E98BB146E49}">
      <text>
        <t>[Threaded comment]
Your version of Excel allows you to read this threaded comment; however, any edits to it will get removed if the file is opened in a newer version of Excel. Learn more: https://go.microsoft.com/fwlink/?linkid=870924
Comment:
    Intentional backcalculation
Reply:
    I only updated the preceding rows in this table. I did not touch this row</t>
      </text>
    </comment>
    <comment ref="D30" authorId="1" shapeId="0" xr:uid="{C39B7445-EB9F-4037-B7FF-7783699CA641}">
      <text>
        <t>[Threaded comment]
Your version of Excel allows you to read this threaded comment; however, any edits to it will get removed if the file is opened in a newer version of Excel. Learn more: https://go.microsoft.com/fwlink/?linkid=870924
Comment:
    Intentionally hardcoded</t>
      </text>
    </comment>
    <comment ref="L30" authorId="2" shapeId="0" xr:uid="{B5E96E06-0778-450B-A9D9-DABBCCB9EADE}">
      <text>
        <t>[Threaded comment]
Your version of Excel allows you to read this threaded comment; however, any edits to it will get removed if the file is opened in a newer version of Excel. Learn more: https://go.microsoft.com/fwlink/?linkid=870924
Comment:
    Intentionally calculated; this maxes out the (b-25) cap</t>
      </text>
    </comment>
  </commentList>
</comments>
</file>

<file path=xl/sharedStrings.xml><?xml version="1.0" encoding="utf-8"?>
<sst xmlns="http://schemas.openxmlformats.org/spreadsheetml/2006/main" count="2132" uniqueCount="721">
  <si>
    <t>Measure Life</t>
  </si>
  <si>
    <t>Lifetime Savings</t>
  </si>
  <si>
    <t>Notes</t>
  </si>
  <si>
    <t>This tab</t>
  </si>
  <si>
    <t>File Info</t>
  </si>
  <si>
    <t>Description</t>
  </si>
  <si>
    <t>Sheet Name</t>
  </si>
  <si>
    <t>Last Updated</t>
  </si>
  <si>
    <t>Purpose</t>
  </si>
  <si>
    <t>Author</t>
  </si>
  <si>
    <t>File Name</t>
  </si>
  <si>
    <t>File Information</t>
  </si>
  <si>
    <t>MWh</t>
  </si>
  <si>
    <t>Baseline Values Required for Calculations</t>
  </si>
  <si>
    <t>Legacy CPAS as %</t>
  </si>
  <si>
    <t>Legacy CPAS as MWh</t>
  </si>
  <si>
    <t>Applicable Annual Incremental Goal (AAIG)</t>
  </si>
  <si>
    <t>Topic</t>
  </si>
  <si>
    <t>Carryover savings</t>
  </si>
  <si>
    <t>CPAS Goals</t>
  </si>
  <si>
    <t>Deemed Legacy CPAS</t>
  </si>
  <si>
    <t>Unmodified CPAS Goals as %</t>
  </si>
  <si>
    <t>Unmodified CPAS Goals as MWh</t>
  </si>
  <si>
    <t>Modified CPAS Goals as %</t>
  </si>
  <si>
    <t>Modified CPAS Goals as MWh</t>
  </si>
  <si>
    <t>Modified Applicable Annual Incremental Goal as MWh</t>
  </si>
  <si>
    <t>Unmodified Applicable Annual Incremental Goal as MWh</t>
  </si>
  <si>
    <t>Advanced Thermostat</t>
  </si>
  <si>
    <t>First-Year Verified Gross MWh</t>
  </si>
  <si>
    <t>Measures without verified gross</t>
  </si>
  <si>
    <t>Notes on CPAS items</t>
  </si>
  <si>
    <t>Reference Values</t>
  </si>
  <si>
    <t>Initiative</t>
  </si>
  <si>
    <t>Custom</t>
  </si>
  <si>
    <t>HVAC</t>
  </si>
  <si>
    <t>Metric</t>
  </si>
  <si>
    <t>Lighting</t>
  </si>
  <si>
    <t>Smart Savers</t>
  </si>
  <si>
    <t>MWh Equivalent</t>
  </si>
  <si>
    <t>Total</t>
  </si>
  <si>
    <t>Conversion Cap</t>
  </si>
  <si>
    <t>% of Cap</t>
  </si>
  <si>
    <t>Public Housing</t>
  </si>
  <si>
    <t>Retail Products</t>
  </si>
  <si>
    <t>Showerhead</t>
  </si>
  <si>
    <t>Pipe Insulation</t>
  </si>
  <si>
    <t>Attic Insulation</t>
  </si>
  <si>
    <t>Air Sealing</t>
  </si>
  <si>
    <t>Reference and Notes</t>
  </si>
  <si>
    <t>Residential Program CPAS</t>
  </si>
  <si>
    <t>Business Program CPAS</t>
  </si>
  <si>
    <t>Results</t>
  </si>
  <si>
    <t>Initiative-Level Results</t>
  </si>
  <si>
    <t>E.g. HER. This is presented in exactly the same way as the above; e.g., a decay of savings over time is shown in CPAS tables.</t>
  </si>
  <si>
    <t>Note</t>
  </si>
  <si>
    <t>Portfolio CPAS</t>
  </si>
  <si>
    <t>These goals are modified pursuant to 220 ILCS 5/8-103B(f) and (b-20).</t>
  </si>
  <si>
    <t>NTGR</t>
  </si>
  <si>
    <t>Decaying savings</t>
  </si>
  <si>
    <t>CPAS (Verified Net MWh)</t>
  </si>
  <si>
    <t>2019 Portfolio CPAS</t>
  </si>
  <si>
    <t>Expiring 2019 Portfolio CPAS</t>
  </si>
  <si>
    <t>Expired 2019 Portfolio CPAS</t>
  </si>
  <si>
    <t>N/A</t>
  </si>
  <si>
    <t>First-Year Verified Gross Savings (MWh)</t>
  </si>
  <si>
    <t>…</t>
  </si>
  <si>
    <t>WAML</t>
  </si>
  <si>
    <t>Lifetime Savings (MWh)</t>
  </si>
  <si>
    <t>BOC</t>
  </si>
  <si>
    <t>Voltage Optimization</t>
  </si>
  <si>
    <t>Offering</t>
  </si>
  <si>
    <t>Verified EUL</t>
  </si>
  <si>
    <t>Verified Net Therms</t>
  </si>
  <si>
    <t>Duct Sealing</t>
  </si>
  <si>
    <t>Residential</t>
  </si>
  <si>
    <t>Business</t>
  </si>
  <si>
    <t>CAA</t>
  </si>
  <si>
    <t>Channel</t>
  </si>
  <si>
    <t>Measure</t>
  </si>
  <si>
    <t>Legacy CPAS</t>
  </si>
  <si>
    <t>Expiring Legacy CPAS</t>
  </si>
  <si>
    <t>Expiring Legacy CPAS as MWh</t>
  </si>
  <si>
    <t>Total CPAS Achieved</t>
  </si>
  <si>
    <t>Modified CPAS Goals</t>
  </si>
  <si>
    <t>2018 Portfolio CPAS</t>
  </si>
  <si>
    <t>Expiring 2018 Portfolio CPAS</t>
  </si>
  <si>
    <t>Expired 2018 Portfolio CPAS</t>
  </si>
  <si>
    <t>Bathroom Exhaust Fan</t>
  </si>
  <si>
    <t>Rim Joist Insulation</t>
  </si>
  <si>
    <t>Wall Insulation</t>
  </si>
  <si>
    <t>Specialty LED</t>
  </si>
  <si>
    <t>Single Family</t>
  </si>
  <si>
    <t>School Kits</t>
  </si>
  <si>
    <t>2018 Portfolio CPAS Achieved in MWh</t>
  </si>
  <si>
    <t>Expiring 2018 Portfolio CPAS in MWh</t>
  </si>
  <si>
    <t>Expired 2018 Portfolio CPAS in MWh</t>
  </si>
  <si>
    <t>2019 Portfolio CPAS Achieved in MWh</t>
  </si>
  <si>
    <t>Expiring 2019 Portfolio CPAS in MWh</t>
  </si>
  <si>
    <t>Expired 2019 Portfolio CPAS in MWh</t>
  </si>
  <si>
    <t>2020 Portfolio CPAS</t>
  </si>
  <si>
    <t>Expiring 2020 Portfolio CPAS</t>
  </si>
  <si>
    <t>Expired 2020 Portfolio CPAS</t>
  </si>
  <si>
    <t>Fluorescent Delamping</t>
  </si>
  <si>
    <t>Program</t>
  </si>
  <si>
    <t>Income Qualified</t>
  </si>
  <si>
    <t>Most recent AIC electric savings goals are presented in Appendix B (Rev.3 ) to AIC's "Errata to Compliance dated November 12, 2020" filed March 3, 2021 in Docket 17-0311: https://www.icc.illinois.gov/docket/P2017-0311/documents/308601/files/537949.pdf</t>
  </si>
  <si>
    <t>Conversion Steps Taken</t>
  </si>
  <si>
    <t>Door Sweep</t>
  </si>
  <si>
    <t>Retail Products (Non-IQ)</t>
  </si>
  <si>
    <t>Multifamily</t>
  </si>
  <si>
    <t>Income Qualified - Multifamily</t>
  </si>
  <si>
    <t>Modified Goals (Plan 5)</t>
  </si>
  <si>
    <t>AIC 2018-2021 Plan Appendix B (Rev. 3) (March 3, 2021) with modified goal information for Plan 5</t>
  </si>
  <si>
    <t>Modified Goals (Plan 6)</t>
  </si>
  <si>
    <t>Goal Attainment</t>
  </si>
  <si>
    <t>2020 Portfolio CPAS Achieved in MWh</t>
  </si>
  <si>
    <t>Expiring 2020 Portfolio CPAS in MWh</t>
  </si>
  <si>
    <t>Expired 2020 Portfolio CPAS in MWh</t>
  </si>
  <si>
    <t>2021 Portfolio CPAS</t>
  </si>
  <si>
    <t>Expiring 2021 Portfolio CPAS</t>
  </si>
  <si>
    <t>Expired 2021 Portfolio CPAS</t>
  </si>
  <si>
    <t>Standard - Core</t>
  </si>
  <si>
    <t>Lighting Controls</t>
  </si>
  <si>
    <t>Exit Signs</t>
  </si>
  <si>
    <t>UOSL (HPS Baseline)</t>
  </si>
  <si>
    <t>UOSL (MV Baseline)</t>
  </si>
  <si>
    <t>Shower Timer</t>
  </si>
  <si>
    <t>MOSL (HPS Baseline)</t>
  </si>
  <si>
    <t>UOSL (HPS Baseline, AIC ROB)</t>
  </si>
  <si>
    <t>Crawlspace Insulation</t>
  </si>
  <si>
    <t>Custom Incentives</t>
  </si>
  <si>
    <t>Advanced Power Strip - Tier 1</t>
  </si>
  <si>
    <t>BPM Motor</t>
  </si>
  <si>
    <t>Faucet Aerator</t>
  </si>
  <si>
    <t>Floor Insulation</t>
  </si>
  <si>
    <t>Heat Pump Water Heater</t>
  </si>
  <si>
    <t>Room Air Conditioner (ER)</t>
  </si>
  <si>
    <t>Standard LED</t>
  </si>
  <si>
    <t>The evaluation team followed the below steps until exhaustion of eligible savings for conversion.</t>
  </si>
  <si>
    <t>Carryover</t>
  </si>
  <si>
    <t>SBDI</t>
  </si>
  <si>
    <t>New Construction Lighting</t>
  </si>
  <si>
    <t>IQ - CAA</t>
  </si>
  <si>
    <t>Restrictor Shower Valve</t>
  </si>
  <si>
    <t>Wall Plate Gasket</t>
  </si>
  <si>
    <t>Specialty LED (Common Area)</t>
  </si>
  <si>
    <t>AIC Portfolio-Level CPAS Summary</t>
  </si>
  <si>
    <t>2021 Portfolio CPAS Achieved in MWh</t>
  </si>
  <si>
    <t>Expiring 2021 Portfolio CPAS in MWh</t>
  </si>
  <si>
    <t>Expired 2021 Portfolio CPAS in MWh</t>
  </si>
  <si>
    <t>2022 Portfolio CPAS</t>
  </si>
  <si>
    <t>Expiring 2022 Portfolio CPAS</t>
  </si>
  <si>
    <t>Expired 2022 Portfolio CPAS</t>
  </si>
  <si>
    <t>MHAS</t>
  </si>
  <si>
    <t>Joint Utility</t>
  </si>
  <si>
    <t>Multifamily Market Rate</t>
  </si>
  <si>
    <t>Midstream HVAC</t>
  </si>
  <si>
    <t>Home Efficiency</t>
  </si>
  <si>
    <t>Core</t>
  </si>
  <si>
    <t>Online Store</t>
  </si>
  <si>
    <t>SBEP</t>
  </si>
  <si>
    <t>Food Service</t>
  </si>
  <si>
    <t>MRSF - Midstream HVAC</t>
  </si>
  <si>
    <t>MRSF - Home Efficiency</t>
  </si>
  <si>
    <t>Kits - School Kits</t>
  </si>
  <si>
    <t>Streetlighting - MOSL</t>
  </si>
  <si>
    <t>Streetlighting - UOSL</t>
  </si>
  <si>
    <t>Smart Socket</t>
  </si>
  <si>
    <t>LED Bulbs and Fixtures</t>
  </si>
  <si>
    <t>Small Business</t>
  </si>
  <si>
    <t>Air Source Heat Pump</t>
  </si>
  <si>
    <t>Unitary ASHP</t>
  </si>
  <si>
    <t>Notched V-Belt</t>
  </si>
  <si>
    <t>Standard</t>
  </si>
  <si>
    <t>`</t>
  </si>
  <si>
    <t>Bathroom Faucet Aerator</t>
  </si>
  <si>
    <t>Kitchen Faucet Aerator</t>
  </si>
  <si>
    <t>Crawl Space Insulation</t>
  </si>
  <si>
    <t>Air Source Heat Pump (TOS)</t>
  </si>
  <si>
    <t>Refrigerator</t>
  </si>
  <si>
    <t>Advanced Power Strip</t>
  </si>
  <si>
    <t>Weatherstripping</t>
  </si>
  <si>
    <t>LED Desk Lamp</t>
  </si>
  <si>
    <t>Outlet Gaskets</t>
  </si>
  <si>
    <t>Connected LED</t>
  </si>
  <si>
    <t>Retail Products Propane Savings Converted (Therms)</t>
  </si>
  <si>
    <t>Most recent AIC electric savings goals are presented in Appendix B to AIC's Verified Petition for Reopening, filed April 14, 2022: https://www.icc.illinois.gov/docket/P2021-0158/documents/322771/files/561827.pdf</t>
  </si>
  <si>
    <t>Deemed Average Weather Normalized Sales (MWh)</t>
  </si>
  <si>
    <t>Adjusted Baseline Sales (MWh)</t>
  </si>
  <si>
    <t>Adjusted for Exempt Customers (MWh)</t>
  </si>
  <si>
    <t>Plan 5</t>
  </si>
  <si>
    <t>Plan 6</t>
  </si>
  <si>
    <t>AIC 2022-2025 Plan Appendix B (April 14, 2022) with modified goal information for Plan 6</t>
  </si>
  <si>
    <t>Backup calculations to support AAIG, legacy CPAS, other fuel conversion cap, electrification cap, etc.; all values sourced from Modified Goals tabs and 220 ILCS 5/8-103B</t>
  </si>
  <si>
    <t>(b-25) (Other Fuels) Savings Conversion Cap</t>
  </si>
  <si>
    <t>% of Total Savings Requirement</t>
  </si>
  <si>
    <t>(b-27) (Electrification) Savings Conversion Cap</t>
  </si>
  <si>
    <t>Applicable Annual Total Savings Requirement</t>
  </si>
  <si>
    <t>Applicable Annual Total Savings Requirement as MWh</t>
  </si>
  <si>
    <t>(b-25) Conversion Cap in MWh</t>
  </si>
  <si>
    <t>(b-25) Conversion Cap in Therms</t>
  </si>
  <si>
    <t>(b-27) Conversion Cap in MWh</t>
  </si>
  <si>
    <t>Dishwashers</t>
  </si>
  <si>
    <t>Propane Therms Converted</t>
  </si>
  <si>
    <t>Retail Products Propane Savings Converted (MWh equivalent)</t>
  </si>
  <si>
    <t>All Savings are Verified Net</t>
  </si>
  <si>
    <t>2022 Portfolio CPAS Achieved in MWh</t>
  </si>
  <si>
    <t>Expiring 2022 Portfolio CPAS in MWh</t>
  </si>
  <si>
    <t>Expired 2022 Portfolio CPAS in MWh</t>
  </si>
  <si>
    <t>Market Rate Multifamily</t>
  </si>
  <si>
    <t>Report Tables</t>
  </si>
  <si>
    <t>Portfolio</t>
  </si>
  <si>
    <t>CPAS Visualization</t>
  </si>
  <si>
    <t>Visual representation of CPAS achieved by the AIC portfolio over time through 2030</t>
  </si>
  <si>
    <t>Market Rate Single Family</t>
  </si>
  <si>
    <t>Kits</t>
  </si>
  <si>
    <t>Retro-Commissioning</t>
  </si>
  <si>
    <t>Streetlighting</t>
  </si>
  <si>
    <t>Midstream</t>
  </si>
  <si>
    <t>Kits - High School Innovation</t>
  </si>
  <si>
    <t>Channel-Level Results</t>
  </si>
  <si>
    <t>VO Program CPAS</t>
  </si>
  <si>
    <t>Residential NPSO Adder</t>
  </si>
  <si>
    <t>IQ - Smart Savers</t>
  </si>
  <si>
    <t>IQ - MHAS</t>
  </si>
  <si>
    <t>IQ - Joint Utility</t>
  </si>
  <si>
    <t>MF - Income Qualified</t>
  </si>
  <si>
    <t>MF - Public Housing</t>
  </si>
  <si>
    <t>MF - Market Rate</t>
  </si>
  <si>
    <t>Standard - Online Store</t>
  </si>
  <si>
    <t>Measure Category</t>
  </si>
  <si>
    <t>RCx - VCx</t>
  </si>
  <si>
    <t>SB - SBDI</t>
  </si>
  <si>
    <t>SB - SBEP</t>
  </si>
  <si>
    <t>MS - Lighting</t>
  </si>
  <si>
    <t>MS - HVAC</t>
  </si>
  <si>
    <t>MS - Food Service</t>
  </si>
  <si>
    <t>MS - Carryover</t>
  </si>
  <si>
    <t>Midstream - Carryover</t>
  </si>
  <si>
    <t>Municipality-Owned Streetlighting</t>
  </si>
  <si>
    <t>Utility-Owned Streetlighting</t>
  </si>
  <si>
    <t>1) Convert eligible IQ non-AIC gas or propane savings.</t>
  </si>
  <si>
    <t>2) Convert eligible non-IQ non-AIC gas or propane savings</t>
  </si>
  <si>
    <t>3) Convert eligible IQ AIC gas savings</t>
  </si>
  <si>
    <t>4) Convert eligible non-IQ AIC Gas savings</t>
  </si>
  <si>
    <t>Certain measures, such as early replacement HVAC measures, show variance in persisting savings at the point which the baseline changes.</t>
  </si>
  <si>
    <t>2023 Portfolio CPAS</t>
  </si>
  <si>
    <t>2023 Portfolio CPAS Achieved in MWh</t>
  </si>
  <si>
    <t>Expiring 2023 Portfolio CPAS in MWh</t>
  </si>
  <si>
    <t>Expired 2023 Portfolio CPAS in MWh</t>
  </si>
  <si>
    <t>AIC Gas Therms Converted</t>
  </si>
  <si>
    <t>Non-AIC Gas Therms Converted</t>
  </si>
  <si>
    <t>Expiring 2023 Portfolio CPAS</t>
  </si>
  <si>
    <t>Expired 2023 Portfolio CPAS</t>
  </si>
  <si>
    <t>Building Operator Certification</t>
  </si>
  <si>
    <t>Project</t>
  </si>
  <si>
    <t>Central Air Conditioning</t>
  </si>
  <si>
    <t>C&amp;I Air Sealing</t>
  </si>
  <si>
    <t>Steam Cookers</t>
  </si>
  <si>
    <t>Fryers</t>
  </si>
  <si>
    <t>Refrigerators and Freezers</t>
  </si>
  <si>
    <t>Ice Machines</t>
  </si>
  <si>
    <t>Griddles</t>
  </si>
  <si>
    <t>Convection Ovens</t>
  </si>
  <si>
    <t>Annual Verified Gross Savings (MWh)</t>
  </si>
  <si>
    <t>CPAS - Verified Net Savings (MWh)</t>
  </si>
  <si>
    <t>Tree Planting</t>
  </si>
  <si>
    <t>Knee Wall Insulation</t>
  </si>
  <si>
    <t>Clothes Washer</t>
  </si>
  <si>
    <t>Air Source Heat Pump (ER)</t>
  </si>
  <si>
    <t>Annual Verified Gross Savings (Therms)</t>
  </si>
  <si>
    <t>Program-Level WAML</t>
  </si>
  <si>
    <t>Smart Savers Channel Savings Converted (MWh equivalent)</t>
  </si>
  <si>
    <t>Smart Savers Channel Non-AIC Gas Savings Converted (Therms)</t>
  </si>
  <si>
    <t>Smart Savers Channel Propane Savings Converted (Therms)</t>
  </si>
  <si>
    <t>Air Purifier</t>
  </si>
  <si>
    <t>Dehumidifier</t>
  </si>
  <si>
    <t>Showerhead Kit</t>
  </si>
  <si>
    <t>Electric Dryer</t>
  </si>
  <si>
    <t>Water Dispenser</t>
  </si>
  <si>
    <t>Pool Pump</t>
  </si>
  <si>
    <t>Freezer</t>
  </si>
  <si>
    <t>Advanced Thermostats (IQ)</t>
  </si>
  <si>
    <t>Market Rate</t>
  </si>
  <si>
    <t>(b-25) Conversions</t>
  </si>
  <si>
    <t>Initiative/Channel</t>
  </si>
  <si>
    <t>Thermostatic Restrictor Shower Valve</t>
  </si>
  <si>
    <t>Mobile Home Kits</t>
  </si>
  <si>
    <t>High School Innovation</t>
  </si>
  <si>
    <t>Res NPSO</t>
  </si>
  <si>
    <t>RP - IQ</t>
  </si>
  <si>
    <t>RP - MR</t>
  </si>
  <si>
    <t>Kits - Mobile Homes</t>
  </si>
  <si>
    <t>Custom Incentives - Non-AIC Gas</t>
  </si>
  <si>
    <t>Income Qualified – Single Family</t>
  </si>
  <si>
    <t>Income Qualified – CAA</t>
  </si>
  <si>
    <t>Income Qualified – Joint Utility</t>
  </si>
  <si>
    <t>Income Qualified – Smart Savers</t>
  </si>
  <si>
    <t>Income Qualified – MHAS</t>
  </si>
  <si>
    <t>Custom - Custom Incentives</t>
  </si>
  <si>
    <t>Small Business - SBEP</t>
  </si>
  <si>
    <t>AIC Portfolio-Level CPAS by Initiative</t>
  </si>
  <si>
    <t>Residential NPSO</t>
  </si>
  <si>
    <t>Business Carryover</t>
  </si>
  <si>
    <t>Retail Products Initiative</t>
  </si>
  <si>
    <t>Income Qualified Initiative - Single Family Offerings</t>
  </si>
  <si>
    <t>Multifamily Initiatives</t>
  </si>
  <si>
    <t>Market Rate Single Family Initiative</t>
  </si>
  <si>
    <t>Kits Initiatives</t>
  </si>
  <si>
    <t>Voltage Optimization Program</t>
  </si>
  <si>
    <t>Standard Initiative</t>
  </si>
  <si>
    <t>Custom Initiative</t>
  </si>
  <si>
    <t>Retro-Commissioning Initiative</t>
  </si>
  <si>
    <t>Streetlighting Initiative</t>
  </si>
  <si>
    <t>Small Business Initiative</t>
  </si>
  <si>
    <t>Midstream Initiative</t>
  </si>
  <si>
    <t>WAML without VO</t>
  </si>
  <si>
    <t xml:space="preserve">Standard - Core </t>
  </si>
  <si>
    <t>Standard - BOC</t>
  </si>
  <si>
    <t>Custom - New Construction Lighting</t>
  </si>
  <si>
    <t>Retro-Commissioning - Virtual SEM</t>
  </si>
  <si>
    <t>Small Business - SBDI</t>
  </si>
  <si>
    <t>Midstream - Lighting</t>
  </si>
  <si>
    <t>Midstream - HVAC</t>
  </si>
  <si>
    <t>Midstream - Food Service</t>
  </si>
  <si>
    <t>IQ - SF (b-25)</t>
  </si>
  <si>
    <t>IQ - CAA (b-25)</t>
  </si>
  <si>
    <t>IQ - SS (b-25)</t>
  </si>
  <si>
    <t>Custom (b-25)</t>
  </si>
  <si>
    <t>RCx - VSEM</t>
  </si>
  <si>
    <t>Custom Initiative Channel Savings Converted (MWh equivalent)</t>
  </si>
  <si>
    <t>Zach Ross, Evan Tincknell, and Tyler Sellner (Opinion Dynamics)</t>
  </si>
  <si>
    <t>2024 Portfolio CPAS</t>
  </si>
  <si>
    <t>2024 Portfolio CPAS Achieved in MWh</t>
  </si>
  <si>
    <t>Expiring 2024 Portfolio CPAS in MWh</t>
  </si>
  <si>
    <t>Expired 2024 Portfolio CPAS in MWh</t>
  </si>
  <si>
    <t>Legacy</t>
  </si>
  <si>
    <t>Ductless Heat Pump</t>
  </si>
  <si>
    <t>Expiring 2024 Portfolio CPAS</t>
  </si>
  <si>
    <t>Expired 2024 Portfolio CPAS</t>
  </si>
  <si>
    <t>Baseline shift for airsealing and insulation measures (attic insulation, wall insulation, rim joist insulation, crawlspace insulation) after year 10 and 13.</t>
  </si>
  <si>
    <t>None.</t>
  </si>
  <si>
    <t>• Air Source Heat Pump baseline shift occurs after year 6 for CAC/ASHP</t>
  </si>
  <si>
    <t>Standard LED (Common Area)</t>
  </si>
  <si>
    <t>Low Energy Storm Window</t>
  </si>
  <si>
    <t>Linear LEDs</t>
  </si>
  <si>
    <t>Moguls</t>
  </si>
  <si>
    <t>Wall Packs</t>
  </si>
  <si>
    <t>Automatic Conveyor Broilers</t>
  </si>
  <si>
    <t>Hot Food Holding Cabinets</t>
  </si>
  <si>
    <t>Basement Sidewall Insulation</t>
  </si>
  <si>
    <t>Electrification</t>
  </si>
  <si>
    <t>Non-Low Income</t>
  </si>
  <si>
    <t>Low Income</t>
  </si>
  <si>
    <t>% of Non-Low Income Cap</t>
  </si>
  <si>
    <t>Overall (b-27 Cap)</t>
  </si>
  <si>
    <t>(b-27) Non-Low Income Cap</t>
  </si>
  <si>
    <t>% of Overall Cap</t>
  </si>
  <si>
    <t>• Portions of savings from ASHP, HPWH, DHP, induction cooking, and heat pump dryer measures are claimed as kWh equivalent impacts under 8-103B subsection (b-27)
• Portions of savings from shell measures are claimed as kWh equivalent impacts under Policy Manual section 12.3
• Early retirement air source heat pumps (including ductless systems) have baseline shifts in years 7 and 8 reflecting changes in assumed cooling and heating baseline efficiencies in those years.</t>
  </si>
  <si>
    <t>Unitary DMSHP</t>
  </si>
  <si>
    <t>Multiple baselines</t>
  </si>
  <si>
    <t xml:space="preserve">Most recent AIC electric savings goals are presented in Appendix B to AIC's 2026-2029 Energy Efficiency and Demand Response Plan, filed in ICC Docket 25-0211 (Approval of the Energy Efficiency and Demand-Response Plan Pursuant to 220 ILCS 5/8-103B and 220 ILCS 5/8-104). Accessed at: https://www.icc.illinois.gov/docket/P2025-0211/documents/362031/files/634035.pdf </t>
  </si>
  <si>
    <t>Plan 7</t>
  </si>
  <si>
    <t>Modified Goals (Plan 7)</t>
  </si>
  <si>
    <t>Central AC ER</t>
  </si>
  <si>
    <t>Ductless Heat Pump TOS</t>
  </si>
  <si>
    <t>Central AC TOS</t>
  </si>
  <si>
    <t>Low Flow Showerhead</t>
  </si>
  <si>
    <t>• Shift in year 7 for Central Air Conditioners (early retirement) with RUL of 6.
• Shift after year 10 and after year 13 for envelope and duct sealing measures.</t>
  </si>
  <si>
    <t>• Baseline shift for air sealing, floor insulation, and crawl space insulation after year 10.
• Shift for cooling after year 6 for ASHPs.</t>
  </si>
  <si>
    <t>Healthier Homes</t>
  </si>
  <si>
    <t>• Portions of savings under Electrification are claimed as kWh equivalent impacts under 8-103B subsection (b-27) and Policy Manual section 12.3</t>
  </si>
  <si>
    <t>Air Purifier Fan</t>
  </si>
  <si>
    <t>Central AC (ER)</t>
  </si>
  <si>
    <t>HPWH</t>
  </si>
  <si>
    <t>Central AC (TOS)</t>
  </si>
  <si>
    <t>Induction Range</t>
  </si>
  <si>
    <t>Income Qualified – Healthier Homes</t>
  </si>
  <si>
    <t>Caulking</t>
  </si>
  <si>
    <t>LED Fixtures</t>
  </si>
  <si>
    <t>Commercial Wall Insulation</t>
  </si>
  <si>
    <t>Virtual Commissioning™</t>
  </si>
  <si>
    <t>Small Commercial Thermostats</t>
  </si>
  <si>
    <t>Advanced Power Strip – Tier 1 Commercial</t>
  </si>
  <si>
    <t>Smart Sockets</t>
  </si>
  <si>
    <t>SLB - Standard Lighting for Business</t>
  </si>
  <si>
    <t>VFD - Variable Frequency Drives</t>
  </si>
  <si>
    <t>SE - Specialty Equipment</t>
  </si>
  <si>
    <t>HVAC - Heating, Ventilating, and Air Conditioning</t>
  </si>
  <si>
    <t>STRR - Steam Trap Repair/Replacement</t>
  </si>
  <si>
    <t>BOC has a midlife adjustment of 58% after Year 4 to reflect the expiration of O&amp;M savings.</t>
  </si>
  <si>
    <t>CAA Channel Propane Savings Converted (Therms)</t>
  </si>
  <si>
    <t>Single Family Channel Savings Converted (MWh equivalent)</t>
  </si>
  <si>
    <t>Single Family Channel Propane Savings Converted (Therms)</t>
  </si>
  <si>
    <t>CAA Channel Savings Converted (MWh equivalent)</t>
  </si>
  <si>
    <t>Advanced Thermostat (Non-AIC Gas)</t>
  </si>
  <si>
    <t>Advanced Thermostat (Propane)</t>
  </si>
  <si>
    <t>Home Efficiency Channel Savings Converted (MWh equivalent)</t>
  </si>
  <si>
    <t>Home Efficiency Channel Propane Savings Converted (Therms)</t>
  </si>
  <si>
    <t>None of these savings were converted due to the (b-25) cap.</t>
  </si>
  <si>
    <t>Only some of these savings were converted due to the (b-25) cap.</t>
  </si>
  <si>
    <t>All of these savings were converted.</t>
  </si>
  <si>
    <t>(b-25) Conversion CPAS</t>
  </si>
  <si>
    <t>IQ - Healthier Homes</t>
  </si>
  <si>
    <t>IQ - Electrification</t>
  </si>
  <si>
    <t>MRSF - Midstream HVAC ME</t>
  </si>
  <si>
    <t>RP - IQ (b-25)</t>
  </si>
  <si>
    <t>MRSF - HE (b-25)</t>
  </si>
  <si>
    <t>Custom - NCL</t>
  </si>
  <si>
    <t>Kits - Joint Utility School Kits</t>
  </si>
  <si>
    <t>Joint Utility School Kits</t>
  </si>
  <si>
    <t>Midstream Lighting Carryover</t>
  </si>
  <si>
    <t>Income Qualified - Single Family Offerings</t>
  </si>
  <si>
    <t>8-103B Subsection (b-27) Savings Claimed 
(MWh equivalents)</t>
  </si>
  <si>
    <t>Policy Manual Section 12.3 Savings Claimed 
(MWh equivalents)</t>
  </si>
  <si>
    <t>These savings are propane therms converted to 8-103B CPAS.</t>
  </si>
  <si>
    <t>Residential (b-25) Conversions</t>
  </si>
  <si>
    <t>Business (b-25) Conversions</t>
  </si>
  <si>
    <t>2025 Ameren Illinois Company (AIC) Portfolio CPAS &amp; AAIG Workbook</t>
  </si>
  <si>
    <t>Cumulative persisting annual savings (CPAS) calculations and applicable annual incremental goal (AAIG) achievement for the 2025 AIC portfolio of energy efficiency programs</t>
  </si>
  <si>
    <t>2025 Voltage Optimization Program CPAS</t>
  </si>
  <si>
    <t>Voltage Optimization - 2025 Cohort</t>
  </si>
  <si>
    <t>2025 CPAS</t>
  </si>
  <si>
    <t>Expiring 2025 CPAS</t>
  </si>
  <si>
    <t>Expired 2025 CPAS</t>
  </si>
  <si>
    <t>2025 Portfolio CPAS</t>
  </si>
  <si>
    <t>2025 Portfolio CPAS Achieved in MWh</t>
  </si>
  <si>
    <t>Expiring 2025 Portfolio CPAS in MWh</t>
  </si>
  <si>
    <t>Expired 2025 Portfolio CPAS in MWh</t>
  </si>
  <si>
    <t>Expiring 2025 Portfolio CPAS</t>
  </si>
  <si>
    <t>Expired 2025 Portfolio CPAS</t>
  </si>
  <si>
    <t>2025 Portfolio WAML</t>
  </si>
  <si>
    <t>2025 Portfolio WAML without VO</t>
  </si>
  <si>
    <t>GN - Green Nozzles</t>
  </si>
  <si>
    <t>SW - Standard Weatherization</t>
  </si>
  <si>
    <t>• For T12 Replacements (SLB offering), a midlife baseline adjustment is applied, reducing savings by 43%. The RUL is calculated as 13,333 hours, but the timing of the baseline shift is base on the annual operating hours (13,333 hrs/annual operating hours). The timing for 2025 T12 replacements ranged from 3.1 years to 4.9 years, meaning the shift in savings occurs in 2028 and 2029.
• For Early Replacement Furnace measures, electric savings are only valid for the RUL (5.5 years) of the existing equipment. In 2030, half a year's of savings are included in CPAS, and then become zero in subsequent years.</t>
  </si>
  <si>
    <t>2025 Standard Initiative - Core Channel CPAS</t>
  </si>
  <si>
    <t>2025 Standard Initiative - Online Store Channel CPAS</t>
  </si>
  <si>
    <t>Commercial LED Exit Signs</t>
  </si>
  <si>
    <t>• None</t>
  </si>
  <si>
    <t>2025 Standard Initiative - Building Operator Certification Channel CPAS</t>
  </si>
  <si>
    <t>2025 Custom Initiative - Custom Incentives Channel CPAS</t>
  </si>
  <si>
    <t>2025 Custom Initiative - New Construction Lighting Channel CPAS</t>
  </si>
  <si>
    <t>2025 Retro-Commissioning Initiative - Virtual Commissioning Channel CPAS</t>
  </si>
  <si>
    <t>2025 Retro-Commissioning Initiative - Virtual SEM Channel CPAS</t>
  </si>
  <si>
    <t>Virtual Strategic Energy Management</t>
  </si>
  <si>
    <t>2025 Streetlighting Initiative - Municipality Owned Streetlighting Channel CPAS</t>
  </si>
  <si>
    <t>2025 Streetlighting Initiative - Utility Owned Streetlighting Channel CPAS</t>
  </si>
  <si>
    <t>• UOSL MV baseline replacements (dusk to dawn operation) have a baseline adjustment made in 2028 to the equivalent HPS baseline</t>
  </si>
  <si>
    <t>2025 Small Business Initiative - Small Business Direct Install Channel CPAS</t>
  </si>
  <si>
    <t>• Lighting controls measures are divided in their measure lifetimes: luminaire-level lighting controls (LLLCs) and networked lighting controls (NLC) possess measure lives of 15 years and all other lighting controls have measure lives of 10 years.
• LED Bulb and Fixture savings decrease beginning in 2027 due to the midlife  baseline adjustment incurred by replacing T12 lamps.
RUL = 40,0000/(3*Hours).</t>
  </si>
  <si>
    <t>Electronically Commutated Motors (ECM) for Walk-in and Reach-in Coolers / Freezers</t>
  </si>
  <si>
    <t>Door Heater Controls for Cooler or Freezer</t>
  </si>
  <si>
    <t>Evaporator Fan Control for Electrically Commutated Motors</t>
  </si>
  <si>
    <t>Automatic Door Closer for Walk-In Coolers and Freezers</t>
  </si>
  <si>
    <t>Roof Insulation for C&amp;I Facilities</t>
  </si>
  <si>
    <t>2025 Small Business Initiative - Small Business Energy Performance Channel CPAS</t>
  </si>
  <si>
    <t>2025 Midstream Initiative - Lighting Channel CPAS</t>
  </si>
  <si>
    <t>Pin-Based LEDs</t>
  </si>
  <si>
    <t>2025 Midstream Initiative - Lighting Carryover CPAS</t>
  </si>
  <si>
    <t>2025 Midstream Initiative - HVAC Channel CPAS</t>
  </si>
  <si>
    <t>• Notched V-belts have a deemed measure life based on the runtime hours of the HVAC fan and the building type. For midstream programs, the building type and runtime hours are unknown. The IL-TRM V13.0 deems an unknown lifetime of 3.8 hours.</t>
  </si>
  <si>
    <t>Deck Ovens</t>
  </si>
  <si>
    <t>Kitchen Ventilation Systems</t>
  </si>
  <si>
    <t>2025 Midstream Initiative - Food Service Channel CPAS</t>
  </si>
  <si>
    <t>2025 Custom Initiative - Custom Incentives Channel (b-25) Conversion CPAS</t>
  </si>
  <si>
    <t>2025 Custom Initiative - Custom Incentives Non-AIC Gas Savings Converted (Therms)</t>
  </si>
  <si>
    <t>2025 Therms</t>
  </si>
  <si>
    <t>Expiring 2025 Therms</t>
  </si>
  <si>
    <t>Expired 2025 Therms</t>
  </si>
  <si>
    <t>2024 Linear LED</t>
  </si>
  <si>
    <t>2023 Linear LED</t>
  </si>
  <si>
    <t>2025 Standard Initiative CPAS</t>
  </si>
  <si>
    <t>2025 Retro-Commissioning Initiative CPAS</t>
  </si>
  <si>
    <t>2025 Streetlighting Initiative</t>
  </si>
  <si>
    <t>2025 Small Business Initiative CPAS</t>
  </si>
  <si>
    <t>2025 Midstream Initiative CPAS</t>
  </si>
  <si>
    <t>2025 Custom Initiative CPAS</t>
  </si>
  <si>
    <t>2025 Business Program CPAS</t>
  </si>
  <si>
    <t>Expiring 2025 Business Program CPAS</t>
  </si>
  <si>
    <t>Expired 2025 Business Program CPAS</t>
  </si>
  <si>
    <t>Heat Pump Water Heater (ER)</t>
  </si>
  <si>
    <t>Ductless Heat Pump (ER)</t>
  </si>
  <si>
    <t xml:space="preserve">Duct Sealing </t>
  </si>
  <si>
    <t>Heat Pump Dryer</t>
  </si>
  <si>
    <t>2025 Income Qualified Initiative - Electrification CPAS</t>
  </si>
  <si>
    <t>2025 Electrification Savings Notes</t>
  </si>
  <si>
    <t>2025 (b-25) Conversion Notes</t>
  </si>
  <si>
    <t>2025 Retail Products Initiative (Income Qualified) CPAS</t>
  </si>
  <si>
    <t>LED Nightlight</t>
  </si>
  <si>
    <t>EISA-Exempt LED Fixtures</t>
  </si>
  <si>
    <t>EISA-Exempt Specialty LED</t>
  </si>
  <si>
    <t>EISA-Exempt Standard LED</t>
  </si>
  <si>
    <t>Combination Clothes Washer Dryer</t>
  </si>
  <si>
    <t>Wall Conditioner</t>
  </si>
  <si>
    <t>Connected LED Lighting</t>
  </si>
  <si>
    <t>Dishwasher</t>
  </si>
  <si>
    <t>Advanced Power Strip - Tier 2</t>
  </si>
  <si>
    <t>Ceiling Fan</t>
  </si>
  <si>
    <t>Level 2 Electric Vehicle Charger</t>
  </si>
  <si>
    <t>2025 Retail Products Initiative (Market Rate) CPAS</t>
  </si>
  <si>
    <t>2025 Income Qualified Initiative - Single Family Channel CPAS</t>
  </si>
  <si>
    <t xml:space="preserve">• Baseline shift in year 7 (RUL 6) for Central Air Conditioners, and Air Source Heat Pump (ER)
•Baseline shift after year 10 for duct sealing and building envelope measures (air sealing (including door sweeps), attic insulation, wall insulation, crawlspace insulation, floor insulation, knee wall insulation, and rim joist insulation) with gas furnace heating and/or central AC cooling. </t>
  </si>
  <si>
    <t>2025 Income Qualified Initiative - CAA Channel CPAS</t>
  </si>
  <si>
    <t>Packaged Terminal Heat Pump</t>
  </si>
  <si>
    <t>2025 Income Qualified Initiative - Joint Utility Channel CPAS</t>
  </si>
  <si>
    <t xml:space="preserve">•Baseline shift after year 10 for duct sealing and building envelope measures (air sealing, attic insulation, wall insulation, crawlspace insulation, floor insulation, and rim joist insulation) with gas furnace heating and/or central AC cooling. </t>
  </si>
  <si>
    <t>2025 Income Qualified - Healthier Homes Channel CPAS</t>
  </si>
  <si>
    <t>Air Source Heat Pump TOS</t>
  </si>
  <si>
    <t>2025 Income Qualified Initiative - Smart Savers Channel CPAS</t>
  </si>
  <si>
    <t>2025 Income Qualified Initiative - Smart Savers Channel (b-25) Conversion CPAS</t>
  </si>
  <si>
    <t>2025 Portfolio (b-25) Conversions</t>
  </si>
  <si>
    <t>2025 Income Qualified Initiative - MHAS Channel</t>
  </si>
  <si>
    <t>2025 Income Qualified Initiative - Accessibility Offering</t>
  </si>
  <si>
    <t>Accessibility</t>
  </si>
  <si>
    <t>2025 Income Qualified Initiative - Single Family Offerings CPAS</t>
  </si>
  <si>
    <t>2025 Retail Products Initiative CPAS</t>
  </si>
  <si>
    <t>2025 Income Qualified Initiative - Multifamily Channel CPAS</t>
  </si>
  <si>
    <t>Portable Heat Pump</t>
  </si>
  <si>
    <t>• Air Source Heat Pump and Ductless Heat Pumps baseline shifts occur after year 6 for CAC/ASHP
• Attic Insulation and Air Sealing baseline Shifts occur after year 10 for Furnaces</t>
  </si>
  <si>
    <t>2025 Market Rate Multifamily Initiative CPAS</t>
  </si>
  <si>
    <t>2025 Public Housing Initiative CPAS</t>
  </si>
  <si>
    <t>• Ductless Heat Pumps baseline shifts occur after year 6 for CAC/ASHP
• Attic Insulation and Air Sealing baseline Shifts occur after year 10 for Furnaces</t>
  </si>
  <si>
    <t>2025 Multifamily Initiatives CPAS</t>
  </si>
  <si>
    <t>2025 Market Rate Single Family Initiative - Midstream HVAC Channel CPAS</t>
  </si>
  <si>
    <t>Ground Source Heat Pump</t>
  </si>
  <si>
    <t>Energy Recovery Ventilator</t>
  </si>
  <si>
    <t>2025 Market Rate Single Family Initiative - Midstream HVAC Channel Market Effects CPAS</t>
  </si>
  <si>
    <t>2025 Market Rate Single Family Initiative - Home Efficiency Channel CPAS</t>
  </si>
  <si>
    <t>2025 Market Rate Single Family Initiative CPAS</t>
  </si>
  <si>
    <t>2025 Residential Program Non-Participant Spillover CPAS</t>
  </si>
  <si>
    <t>2025 CPAS from Non-IQ</t>
  </si>
  <si>
    <t>2025 NPSO</t>
  </si>
  <si>
    <t>2025 Residential Program CPAS</t>
  </si>
  <si>
    <t>Expiring 2025 Residential Program CPAS</t>
  </si>
  <si>
    <t>Expired 2025 Residential Program CPAS</t>
  </si>
  <si>
    <t>Income Qualified – Electrification</t>
  </si>
  <si>
    <t>Income Qualified – Accessibility</t>
  </si>
  <si>
    <t>Retail Products – Income Qualified</t>
  </si>
  <si>
    <t>Retail Products – Market Rate</t>
  </si>
  <si>
    <t xml:space="preserve">Multifamily – Income Qualified </t>
  </si>
  <si>
    <t xml:space="preserve">Multifamily – Market Rate </t>
  </si>
  <si>
    <t>Multifamily – Public Housing</t>
  </si>
  <si>
    <t>Market Rate Single Family – Midstream HVAC</t>
  </si>
  <si>
    <t>Market Rate Single Family – MHVAC Market Effects</t>
  </si>
  <si>
    <t>Market Rate Single Family – Home Efficiency</t>
  </si>
  <si>
    <t>Kits – School Kits</t>
  </si>
  <si>
    <t>Kits – Joint Utility School Kits</t>
  </si>
  <si>
    <t>Kits – High School Innovation</t>
  </si>
  <si>
    <t>Kits – Income Qualified Community Kits</t>
  </si>
  <si>
    <t>Kits – Mobile Home Kits</t>
  </si>
  <si>
    <t>2025 Kits Initiatives - School Kits Channel</t>
  </si>
  <si>
    <t>2025 Kits Initiatives - Joint Utility School Kits</t>
  </si>
  <si>
    <t>2025 Kits Initiatives - High School Innovation Channel</t>
  </si>
  <si>
    <t>2025 Kits Initiatives - Joint Utility High School Innovation Channel</t>
  </si>
  <si>
    <t>Joint Utility High School Innovation</t>
  </si>
  <si>
    <t>2025 Kits Initiatives CPAS</t>
  </si>
  <si>
    <t>2025 Kits Initiatives - Income Qualified Community Kits Channel</t>
  </si>
  <si>
    <t>2025 Kits Initiatives - Mobile Home Kits</t>
  </si>
  <si>
    <t>Kits – Joint Utility High School Innovation</t>
  </si>
  <si>
    <t>2025 Residential Program CPAS and WAML</t>
  </si>
  <si>
    <t>2025 Portfolio Applicable Annual Incremental Goal Achievement</t>
  </si>
  <si>
    <t>2025 Annual Net Savings</t>
  </si>
  <si>
    <t>2025 Expiring CPAS from Legislation</t>
  </si>
  <si>
    <t>2025 Expiring CPAS from 2023 Portfolio</t>
  </si>
  <si>
    <t>2025 Expiring CPAS from 2022 Portfolio</t>
  </si>
  <si>
    <t>2025 Expiring CPAS from 2021 Portfolio</t>
  </si>
  <si>
    <t>2025 Expiring CPAS from 2020 Portfolio</t>
  </si>
  <si>
    <t>2025 Expiring CPAS from 2019 Portfolio</t>
  </si>
  <si>
    <t>2025 Expiring CPAS from 2018 Portfolio</t>
  </si>
  <si>
    <t>2025 Annual Incremental Savings Achieved</t>
  </si>
  <si>
    <t>2025 AAIG</t>
  </si>
  <si>
    <t>% of 2025 AAIG Achieved</t>
  </si>
  <si>
    <t>2025 Expiring CPAS from 2024 Portfolio</t>
  </si>
  <si>
    <t>2025 Portfolio Cumulative Persisting Annual Savings Goal Achievement</t>
  </si>
  <si>
    <t>2025 CPAS from 2024 Portfolio</t>
  </si>
  <si>
    <t>2025 CPAS from 2025 Portfolio</t>
  </si>
  <si>
    <t>2025 CPAS from 2023 Portfolio</t>
  </si>
  <si>
    <t>2025 CPAS from 2022 Portfolio</t>
  </si>
  <si>
    <t>2025 CPAS from 2021 Portfolio</t>
  </si>
  <si>
    <t>2025 CPAS from 2020 Portfolio</t>
  </si>
  <si>
    <t>2025 CPAS from 2019 Portfolio</t>
  </si>
  <si>
    <t>2025 CPAS from 2018 Portfolio</t>
  </si>
  <si>
    <t>2025 CPAS from Legislation</t>
  </si>
  <si>
    <t>2025 CPAS Achieved</t>
  </si>
  <si>
    <t>2025 CPAS Goal</t>
  </si>
  <si>
    <t>% of 2025 CPAS Goal Achieved</t>
  </si>
  <si>
    <t>AIC 2026-2029 Plan Appendix B (February 28, 2025) with modified goal information for Plan 7</t>
  </si>
  <si>
    <t>2025 Market Rate Single Family Initiative - Home Efficiency Channel (b-25) Conversion CPAS</t>
  </si>
  <si>
    <t>Mobile Homes</t>
  </si>
  <si>
    <t>2025 Retail Products Initiative - (b-25) Conversion CPAS</t>
  </si>
  <si>
    <t>2025 Income Qualified Initiative - CAA Channel (b-25) Conversion CPAS</t>
  </si>
  <si>
    <t>2025 Income Qualified Initiative - Single Family Channel (b-25) Conversion CPAS</t>
  </si>
  <si>
    <t>2025 Income Qualified Initiative - Mobile Homes Channel (b-25) Conversion CPAS</t>
  </si>
  <si>
    <t>Mobile Homes Channel Savings Converted (MWh equivalent)</t>
  </si>
  <si>
    <t>Mobile Homes Channel Propane Savings Converted (Therms)</t>
  </si>
  <si>
    <t>2025 Income Qualified Initiative - Multifamily Channel (b-25) Conversion CPAS</t>
  </si>
  <si>
    <t>Multifamily Channel Savings Converted (MWh equivalent)</t>
  </si>
  <si>
    <t>2025 Income Qualified Initiative - Accessibility Offering (b-25) Conversion CPAS</t>
  </si>
  <si>
    <t>Accessibility Offering Savings Converted (MWh equivalent)</t>
  </si>
  <si>
    <t>Accessibility Offering Non-AIC Gas Savings Converted (Therms)</t>
  </si>
  <si>
    <t>These savings are non-AIC gas therms converted to 8-103B CPAS.</t>
  </si>
  <si>
    <t>Multifamily Channel non-AIC Gas Savings Converted (Therms)</t>
  </si>
  <si>
    <t>IQ - Accessibility</t>
  </si>
  <si>
    <t>Weatherization</t>
  </si>
  <si>
    <t>E.g. HER, BOC, NPSO, HVAC ME some conversions. "Verified gross" savings for the purposes of WAML calculations are set equal to verified net.</t>
  </si>
  <si>
    <t>2025 Kits Initiatives - HEIQ Community Engagement Kits</t>
  </si>
  <si>
    <t>HEIQ Community Engagement Kits</t>
  </si>
  <si>
    <t>"Verified gross" savings are set equal to net for the purpose of calculating WAML and do not represent a meaningful concept.</t>
  </si>
  <si>
    <t>2025 Standard Initiative - Standard Weatherization Channel (b-25) Conversion CPAS</t>
  </si>
  <si>
    <t>Standard Weatherization Channel Savings Converted (MWh equivalent)</t>
  </si>
  <si>
    <t>Standard Weatherization Channel non-AIC Gas Savings Converted (Therms)</t>
  </si>
  <si>
    <t>2025 Small Business Initiative - SBEP Channel (b-25) Conversion CPAS</t>
  </si>
  <si>
    <t>SBEP Channel Savings Converted (MWh equivalent)</t>
  </si>
  <si>
    <t>SBEP Channel non-AIC Gas Savings Converted (Therms)</t>
  </si>
  <si>
    <t>• Only a share of non-AIC gas savings from project 2400093 are converted as a result of the (b-25) conversion limit.</t>
  </si>
  <si>
    <t>Kits – HEIQ Community Engagement Kits</t>
  </si>
  <si>
    <t>2025 Residential Program (b-25) Conversions</t>
  </si>
  <si>
    <t>IQ Community Kits</t>
  </si>
  <si>
    <t>• Project measure lives are adjusted using a sample-based approach, producing fractional measure lives in all cases.</t>
  </si>
  <si>
    <t>• Project measure lives are adjusted using a sample-based approach, producing fractional measure lives in many cases.
• Application of the NTG for Disadvantaged Areas policy means that some projects receive the SAG-approved electric NTGR for Custom Incentives of 0.7565, while others receive NTGRs of 1.000.</t>
  </si>
  <si>
    <t>2025 Custom Initiative - Custom Incentives Propane Savings Converted (Therms)</t>
  </si>
  <si>
    <t>Custom Incentives - Propane</t>
  </si>
  <si>
    <t>2025 Business Program (b-25) Conversions</t>
  </si>
  <si>
    <t>Retail Products (IQ)</t>
  </si>
  <si>
    <t>IQ - SF</t>
  </si>
  <si>
    <t>IQ - SS</t>
  </si>
  <si>
    <t>MF - IQ</t>
  </si>
  <si>
    <t>MRSF - HE</t>
  </si>
  <si>
    <t>Standard - Weatherization</t>
  </si>
  <si>
    <r>
      <t xml:space="preserve">Carryover savings are presented in CPAS in the year which the product is </t>
    </r>
    <r>
      <rPr>
        <u/>
        <sz val="10"/>
        <color rgb="FF4A4D56"/>
        <rFont val="Franklin Gothic Book"/>
        <family val="2"/>
        <scheme val="minor"/>
      </rPr>
      <t>installed</t>
    </r>
    <r>
      <rPr>
        <sz val="10"/>
        <color rgb="FF4A4D56"/>
        <rFont val="Franklin Gothic Book"/>
        <family val="2"/>
        <scheme val="minor"/>
      </rPr>
      <t>. Products purchased in 2025 but installed in future years are therefore excluded from 2025 CPAS.</t>
    </r>
  </si>
  <si>
    <t xml:space="preserve"> Lifetime Savings (MWh)</t>
  </si>
  <si>
    <t>2025 Business Program CPAS and WAML</t>
  </si>
  <si>
    <t>Market Rate Single Family - Market Effects</t>
  </si>
  <si>
    <t>Retro-Commissioning - VCx</t>
  </si>
  <si>
    <t>Res (b-25) Conversions</t>
  </si>
  <si>
    <t>Bus (b-25) Conversions</t>
  </si>
  <si>
    <t>Kits - IQ Community Kits</t>
  </si>
  <si>
    <t>IQ - MHAS (b-25)</t>
  </si>
  <si>
    <t>IQ - Accessibility (b-25)</t>
  </si>
  <si>
    <t>MF - Income Qualified (b-25)</t>
  </si>
  <si>
    <t>Standard (b-25)</t>
  </si>
  <si>
    <t>Small Business (b-25)</t>
  </si>
  <si>
    <t>Summary of portfolio savings converted to kWh in 2025 under 8-103B(b-25)</t>
  </si>
  <si>
    <t>Summary of portfolio savings claimed as kWh equivalents in 2025 under 8-103B(b-27) and Policy Manual Section 12.3</t>
  </si>
  <si>
    <t>Assessment of 2025 AAIG and CPAS goal achievement</t>
  </si>
  <si>
    <t>2025 portfolio-level CPAS aggregated to the program level</t>
  </si>
  <si>
    <t>CPAS from 2025 portfolio (b-25) conversions</t>
  </si>
  <si>
    <t>CPAS for the 2025 Retail Products Initiative</t>
  </si>
  <si>
    <t>CPAS for the 2025 Income Qualified Initiative (not including IQ-MF; IQ-Community Kits; IQ-Retail Products)</t>
  </si>
  <si>
    <t>CPAS for the 2025 Multifamily Initiatives</t>
  </si>
  <si>
    <t>CPAS for the 2025 Market Rate Single Family Initiative</t>
  </si>
  <si>
    <t>CPAS for the 2025 Kits Initiatives</t>
  </si>
  <si>
    <t>CPAS for 2025 portfolio residential nonparticipant spillover</t>
  </si>
  <si>
    <t>CPAS for the 2025 Standard Initiative</t>
  </si>
  <si>
    <t>CPAS for the 2025 Custom Initiative</t>
  </si>
  <si>
    <t>CPAS for the 2025 Retro-Commissioning Initiative</t>
  </si>
  <si>
    <t>CPAS for the 2025 Streetlighting Initiative</t>
  </si>
  <si>
    <t>CPAS for the 2025 Small Business Initiative</t>
  </si>
  <si>
    <t>CPAS for the 2025 Midstream Initiative</t>
  </si>
  <si>
    <t>CPAS for (b-25) conversions from the Residential Program in 2025</t>
  </si>
  <si>
    <t>CPAS for (b-25) conversions from the Business Program in 2025</t>
  </si>
  <si>
    <t>CPAS for the 2025 Retail Products Initiative - Incentive-Based Channels (Income Qualified) presented by measure</t>
  </si>
  <si>
    <t>CPAS for the 2025 Retail Products Initiative - Incentive-Based Channels (Market Rate) presented by measure</t>
  </si>
  <si>
    <t>CPAS for the 2025 Income Qualified Initiative - Single Family channel presented by measure</t>
  </si>
  <si>
    <t>CPAS for the 2025 Income Qualified Initiative - CAA channel presented by measure</t>
  </si>
  <si>
    <t>CPAS for the 2025 Income Qualified Initiative - Joint Utility channel presented by measure</t>
  </si>
  <si>
    <t>CPAS for the 2025 Income Qualified Initiative - Healthier Homes channel presented by measure</t>
  </si>
  <si>
    <t>CPAS for the 2025 Income Qualified Initiative - Smart Savers channel presented by measure</t>
  </si>
  <si>
    <t>CPAS for the 2025 Income Qualified Initiative - MHAS channel presented by measure</t>
  </si>
  <si>
    <t>CPAS for the 2025 Income Qualified Initiative - Electrification channel presented by measure</t>
  </si>
  <si>
    <t>CPAS for the 2025 Income Qualified Initiative - Multifamily channel by measure</t>
  </si>
  <si>
    <t>CPAS for the 2025 Market Rate Multifamily Initiative presented by measure</t>
  </si>
  <si>
    <t>CPAS for the 2025 Public Housing Initiative presented by measure</t>
  </si>
  <si>
    <t>CPAS for the 2025 Market Rate Single Family Initiative - Midstream HVAC channel presented by measure</t>
  </si>
  <si>
    <t>CPAS from market effects associated with the 2025 Market Rate Single Family Initiative - Midstream HVAC channel</t>
  </si>
  <si>
    <t>CPAS for the 2025 Market Rate Single Family Initiative - Home Efficiency channel presented by measure</t>
  </si>
  <si>
    <t>CPAS for the 2025 Direct Distribution Efficient Products Initiative - School Kits channel presented by measure</t>
  </si>
  <si>
    <t>CPAS for School kits distributed through the 2025 Income Qualified Initiative - Joint Utility channel presented by measure</t>
  </si>
  <si>
    <t>CPAS for the 2025 Direct Distribution Efficient Products Initiative - High School Innovation channel presented by measure</t>
  </si>
  <si>
    <t>CPAS for the 2025 Income Qualified Initiative - Community Kits channel presented by measure</t>
  </si>
  <si>
    <t>CPAS for kits distributed through the 2025 Income Qualified Initiative - MHAS channel presented by measure</t>
  </si>
  <si>
    <t>CPAS for (b-25) conversions from the Retail Products Initiative in 2025</t>
  </si>
  <si>
    <t>CPAS for (b-25) conversions from the Income Qualified Initiative - Single Family channel in 2025</t>
  </si>
  <si>
    <t>CPAS for (b-25) conversions from the Income Qualified Initiative - CAA channel in 2025</t>
  </si>
  <si>
    <t>CPAS for (b-25) conversions from the Income Qualified Initiative - Smart Savers channel in 2025</t>
  </si>
  <si>
    <t>CPAS for (b-25) conversions from the Market Rate Single Family Initiative - Home Efficiency channel in 2025</t>
  </si>
  <si>
    <t>CPAS for the 2025 Standard Initiative - Core offerings by channel</t>
  </si>
  <si>
    <t>CPAS for the 2025 Standard Initiative - Online Store channel by measure</t>
  </si>
  <si>
    <t>CPAS for the 2025 Standard Initiative -  BOC channel</t>
  </si>
  <si>
    <t>CPAS for the 2025 Custom Initiative - Custom Incentives channel by project</t>
  </si>
  <si>
    <t>CPAS for the 2025 Custom Initiative - New Construction Lighting channel by project</t>
  </si>
  <si>
    <t>CPAS for the 2025 RCx Initiative - VCx channel</t>
  </si>
  <si>
    <t>CPAS for the 2025 RCx Initiative - VSEM channel</t>
  </si>
  <si>
    <t>CPAS for the 2025 Streetlighting Initiative - MOSL channel</t>
  </si>
  <si>
    <t>CPAS for the 2025 Streetlighting Initiative - UOSL channel</t>
  </si>
  <si>
    <t>CPAS for the 2025 Small Business Initiative - SBDI channel by measure</t>
  </si>
  <si>
    <t>CPAS for the 2025 Small Business Initiative - SBEP channel by measure</t>
  </si>
  <si>
    <t>CPAS for the 2025 Midstream Initiative - Lighting channel by measure</t>
  </si>
  <si>
    <t>CPAS for the 2025 Midstream Initiative - HVAC channel by measure</t>
  </si>
  <si>
    <t>CPAS for the 2025 Midstream Initiative - Food Service channel by measure</t>
  </si>
  <si>
    <t>CPAS for carryover savings from the Midstream Initiative realized in 2025</t>
  </si>
  <si>
    <t>CPAS for the 2025 Custom Initiative (b-25) conversions by project</t>
  </si>
  <si>
    <t>2025 portfolio-level CPAS aggregated to the program level in report format</t>
  </si>
  <si>
    <t>2025 Residential Program CPAS at the channel level in report format</t>
  </si>
  <si>
    <t>2025 Business Program CPAS at the channel level in report format</t>
  </si>
  <si>
    <t>CPAS for High School Innovation kits distributed through the 2025 Income Qualified Initiative - Joint Utility channel presented by measure</t>
  </si>
  <si>
    <t>Kits - JU High School Innovation</t>
  </si>
  <si>
    <t>Kits - HEIQ Community Engagement Kits</t>
  </si>
  <si>
    <t>CPAS for 2025 HEIQ Community Engagement Kits presented by measure</t>
  </si>
  <si>
    <t>CPAS for (b-25) conversions from the Income Qualified Initiative - MHAS channel in 2025</t>
  </si>
  <si>
    <t>CPAS for (b-25) conversions from the Income Qualified Initiative - Accessbility Offering in 2025</t>
  </si>
  <si>
    <t>CPAS for (b-25) conversions from the Multifamily Initiative - Income Qualified channel in 2025</t>
  </si>
  <si>
    <t>2025 Business Program Carryover CPAS</t>
  </si>
  <si>
    <t xml:space="preserve">CPAS for 2025 Business Program carryover savings </t>
  </si>
  <si>
    <t>CPAS for the 2025 Income Qualified Initiative - Accessibility Offering presented by measure</t>
  </si>
  <si>
    <t>Residential Market Effects</t>
  </si>
  <si>
    <t>2025 Portfolio CPAS and WAML</t>
  </si>
  <si>
    <t>(b-25) conversions are embedded in the programs in this table.</t>
  </si>
  <si>
    <t>Ductless Heat Pump (TOS)</t>
  </si>
  <si>
    <t>IQ Electrification savings on this tab cannot easily be derived from IQ Electrification CPAS or Custom CPAS because measure-level savings are compound of both regular efficiency savings and (b-27) or Section 12.3 savings.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</si>
</sst>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0.00_);_(&quot;$&quot;* \(#,##0.00\);_(&quot;$&quot;* &quot;-&quot;??_);_(@_)"/>
    <numFmt numFmtId="43" formatCode="_(* #,##0.00_);_(* \(#,##0.00\);_(* &quot;-&quot;??_);_(@_)"/>
    <numFmt numFmtId="164" formatCode="_(* #,##0_);_(* \(#,##0\);_(* &quot;-&quot;??_);_(@_)"/>
    <numFmt numFmtId="165" formatCode="0.0"/>
    <numFmt numFmtId="166" formatCode="_(* #,##0.0_);_(* \(#,##0.0\);_(* &quot;-&quot;??_);_(@_)"/>
    <numFmt numFmtId="167" formatCode="0.0%"/>
    <numFmt numFmtId="168" formatCode="0.000"/>
    <numFmt numFmtId="169" formatCode="#,##0.000"/>
    <numFmt numFmtId="170" formatCode="#,##0.0"/>
    <numFmt numFmtId="171" formatCode="[&gt;=0.5]#,##0;[=0]0;&quot;&lt;1&quot;"/>
    <numFmt numFmtId="172" formatCode="0.00000"/>
  </numFmts>
  <fonts count="69" x14ac:knownFonts="1">
    <font>
      <sz val="11"/>
      <color theme="1"/>
      <name val="Franklin Gothic Book"/>
      <family val="2"/>
      <scheme val="minor"/>
    </font>
    <font>
      <sz val="11"/>
      <color theme="1"/>
      <name val="Franklin Gothic Book"/>
      <family val="2"/>
      <scheme val="minor"/>
    </font>
    <font>
      <sz val="10"/>
      <color theme="0"/>
      <name val="Franklin Gothic Medium"/>
      <family val="2"/>
    </font>
    <font>
      <sz val="10"/>
      <name val="Arial"/>
      <family val="2"/>
    </font>
    <font>
      <u/>
      <sz val="11"/>
      <color theme="10"/>
      <name val="Franklin Gothic Book"/>
      <family val="2"/>
    </font>
    <font>
      <sz val="10"/>
      <color theme="1"/>
      <name val="Arial"/>
      <family val="2"/>
    </font>
    <font>
      <sz val="11"/>
      <color theme="1"/>
      <name val="Arial"/>
      <family val="2"/>
    </font>
    <font>
      <sz val="10"/>
      <color theme="1"/>
      <name val="Franklin Gothic Book"/>
      <family val="2"/>
    </font>
    <font>
      <b/>
      <sz val="10"/>
      <color theme="1"/>
      <name val="Franklin Gothic Book"/>
      <family val="2"/>
    </font>
    <font>
      <sz val="10"/>
      <color theme="1"/>
      <name val="Franklin Gothic Book"/>
      <family val="2"/>
      <scheme val="minor"/>
    </font>
    <font>
      <sz val="11"/>
      <name val="Calibri"/>
      <family val="2"/>
    </font>
    <font>
      <sz val="11"/>
      <name val="Calibri"/>
      <family val="2"/>
    </font>
    <font>
      <sz val="11"/>
      <color theme="1"/>
      <name val="Franklin Gothic Medium"/>
      <family val="2"/>
    </font>
    <font>
      <sz val="10"/>
      <color rgb="FF000000"/>
      <name val="Franklin Gothic Book"/>
      <family val="2"/>
      <scheme val="minor"/>
    </font>
    <font>
      <b/>
      <sz val="10"/>
      <color rgb="FF000000"/>
      <name val="Franklin Gothic Book"/>
      <family val="2"/>
    </font>
    <font>
      <sz val="11"/>
      <color theme="0"/>
      <name val="Franklin Gothic Book"/>
      <family val="2"/>
      <scheme val="minor"/>
    </font>
    <font>
      <b/>
      <sz val="10"/>
      <color rgb="FF000000"/>
      <name val="Franklin Gothic Book"/>
      <family val="2"/>
      <scheme val="minor"/>
    </font>
    <font>
      <sz val="18"/>
      <color theme="3"/>
      <name val="Franklin Gothic Book"/>
      <family val="2"/>
      <scheme val="major"/>
    </font>
    <font>
      <b/>
      <sz val="15"/>
      <color theme="3"/>
      <name val="Franklin Gothic Book"/>
      <family val="2"/>
      <scheme val="minor"/>
    </font>
    <font>
      <b/>
      <sz val="13"/>
      <color theme="3"/>
      <name val="Franklin Gothic Book"/>
      <family val="2"/>
      <scheme val="minor"/>
    </font>
    <font>
      <b/>
      <sz val="11"/>
      <color theme="3"/>
      <name val="Franklin Gothic Book"/>
      <family val="2"/>
      <scheme val="minor"/>
    </font>
    <font>
      <sz val="11"/>
      <color rgb="FF006100"/>
      <name val="Franklin Gothic Book"/>
      <family val="2"/>
      <scheme val="minor"/>
    </font>
    <font>
      <sz val="11"/>
      <color rgb="FF9C0006"/>
      <name val="Franklin Gothic Book"/>
      <family val="2"/>
      <scheme val="minor"/>
    </font>
    <font>
      <sz val="11"/>
      <color rgb="FF3F3F76"/>
      <name val="Franklin Gothic Book"/>
      <family val="2"/>
      <scheme val="minor"/>
    </font>
    <font>
      <b/>
      <sz val="11"/>
      <color rgb="FF3F3F3F"/>
      <name val="Franklin Gothic Book"/>
      <family val="2"/>
      <scheme val="minor"/>
    </font>
    <font>
      <b/>
      <sz val="11"/>
      <color rgb="FFFA7D00"/>
      <name val="Franklin Gothic Book"/>
      <family val="2"/>
      <scheme val="minor"/>
    </font>
    <font>
      <sz val="11"/>
      <color rgb="FFFA7D00"/>
      <name val="Franklin Gothic Book"/>
      <family val="2"/>
      <scheme val="minor"/>
    </font>
    <font>
      <b/>
      <sz val="11"/>
      <color theme="0"/>
      <name val="Franklin Gothic Book"/>
      <family val="2"/>
      <scheme val="minor"/>
    </font>
    <font>
      <sz val="11"/>
      <color rgb="FFFF0000"/>
      <name val="Franklin Gothic Book"/>
      <family val="2"/>
      <scheme val="minor"/>
    </font>
    <font>
      <i/>
      <sz val="11"/>
      <color rgb="FF7F7F7F"/>
      <name val="Franklin Gothic Book"/>
      <family val="2"/>
      <scheme val="minor"/>
    </font>
    <font>
      <b/>
      <sz val="11"/>
      <color theme="1"/>
      <name val="Franklin Gothic Book"/>
      <family val="2"/>
      <scheme val="minor"/>
    </font>
    <font>
      <sz val="11"/>
      <color rgb="FF9C6500"/>
      <name val="Franklin Gothic Book"/>
      <family val="2"/>
      <scheme val="minor"/>
    </font>
    <font>
      <sz val="11"/>
      <color rgb="FF000000"/>
      <name val="Franklin Gothic Book"/>
      <family val="2"/>
      <scheme val="minor"/>
    </font>
    <font>
      <sz val="10"/>
      <color rgb="FF000000"/>
      <name val="Franklin Gothic Book"/>
      <family val="2"/>
    </font>
    <font>
      <u/>
      <sz val="11"/>
      <color theme="10"/>
      <name val="Calibri"/>
      <family val="2"/>
    </font>
    <font>
      <u/>
      <sz val="11"/>
      <color theme="5"/>
      <name val="Franklin Gothic Book"/>
      <family val="2"/>
      <scheme val="minor"/>
    </font>
    <font>
      <u/>
      <sz val="11"/>
      <color theme="10"/>
      <name val="Franklin Gothic Book"/>
      <family val="2"/>
      <scheme val="minor"/>
    </font>
    <font>
      <b/>
      <sz val="12"/>
      <color theme="4"/>
      <name val="Franklin Gothic Book"/>
      <family val="2"/>
      <scheme val="minor"/>
    </font>
    <font>
      <b/>
      <sz val="9"/>
      <color theme="1"/>
      <name val="Franklin Gothic Book"/>
      <family val="2"/>
      <scheme val="minor"/>
    </font>
    <font>
      <sz val="9"/>
      <color theme="1"/>
      <name val="Franklin Gothic Book"/>
      <family val="2"/>
      <scheme val="minor"/>
    </font>
    <font>
      <sz val="11"/>
      <color theme="1"/>
      <name val="Calibri"/>
      <family val="2"/>
    </font>
    <font>
      <sz val="11"/>
      <color rgb="FFFF0000"/>
      <name val="Franklin Gothic Book"/>
      <family val="2"/>
    </font>
    <font>
      <sz val="11"/>
      <name val="Calibri"/>
      <family val="2"/>
    </font>
    <font>
      <sz val="10"/>
      <color rgb="FFFFFFFF"/>
      <name val="Franklin Gothic Medium"/>
      <family val="2"/>
    </font>
    <font>
      <sz val="11"/>
      <name val="Franklin Gothic Medium"/>
      <family val="2"/>
    </font>
    <font>
      <sz val="11"/>
      <name val="Franklin Gothic Book"/>
      <family val="2"/>
      <scheme val="minor"/>
    </font>
    <font>
      <i/>
      <sz val="10"/>
      <name val="Franklin Gothic Book"/>
      <family val="2"/>
    </font>
    <font>
      <sz val="10"/>
      <name val="Franklin Gothic Book"/>
      <family val="2"/>
    </font>
    <font>
      <b/>
      <sz val="10"/>
      <name val="Franklin Gothic Book"/>
      <family val="2"/>
    </font>
    <font>
      <sz val="10"/>
      <name val="MS Sans Serif"/>
    </font>
    <font>
      <sz val="11"/>
      <name val="Calibri"/>
      <family val="2"/>
    </font>
    <font>
      <sz val="12"/>
      <color theme="1"/>
      <name val="Franklin Gothic Medium"/>
      <family val="2"/>
    </font>
    <font>
      <sz val="12"/>
      <color theme="1"/>
      <name val="Franklin Gothic Book"/>
      <family val="2"/>
      <scheme val="minor"/>
    </font>
    <font>
      <sz val="12"/>
      <color rgb="FFFF0000"/>
      <name val="Franklin Gothic Book"/>
      <family val="2"/>
    </font>
    <font>
      <u/>
      <sz val="10"/>
      <color rgb="FF0070C0"/>
      <name val="Franklin Gothic Book"/>
      <family val="2"/>
      <scheme val="minor"/>
    </font>
    <font>
      <sz val="11"/>
      <name val="Calibri"/>
      <family val="2"/>
    </font>
    <font>
      <i/>
      <sz val="10"/>
      <color theme="2" tint="-0.499984740745262"/>
      <name val="Franklin Gothic Book"/>
      <family val="2"/>
      <scheme val="minor"/>
    </font>
    <font>
      <sz val="11"/>
      <name val="Calibri"/>
      <family val="2"/>
    </font>
    <font>
      <sz val="11"/>
      <color theme="2"/>
      <name val="Calibri"/>
      <family val="2"/>
    </font>
    <font>
      <sz val="10"/>
      <color rgb="FF4A4D56"/>
      <name val="Franklin Gothic Book"/>
      <family val="2"/>
    </font>
    <font>
      <sz val="10"/>
      <color rgb="FF4A4D56"/>
      <name val="Franklin Gothic Medium"/>
      <family val="2"/>
    </font>
    <font>
      <sz val="11"/>
      <color rgb="FF4A4D56"/>
      <name val="Franklin Gothic Medium"/>
      <family val="2"/>
    </font>
    <font>
      <sz val="11"/>
      <color rgb="FF4A4D56"/>
      <name val="Franklin Gothic Book"/>
      <family val="2"/>
      <scheme val="minor"/>
    </font>
    <font>
      <sz val="10"/>
      <color rgb="FF4A4D56"/>
      <name val="Franklin Gothic Book"/>
      <family val="2"/>
      <scheme val="minor"/>
    </font>
    <font>
      <i/>
      <sz val="10"/>
      <color rgb="FF4A4D56"/>
      <name val="Franklin Gothic Book"/>
      <family val="2"/>
      <scheme val="minor"/>
    </font>
    <font>
      <u/>
      <sz val="10"/>
      <color rgb="FF4A4D56"/>
      <name val="Franklin Gothic Book"/>
      <family val="2"/>
    </font>
    <font>
      <i/>
      <sz val="10"/>
      <color theme="0" tint="-0.249977111117893"/>
      <name val="Franklin Gothic Medium"/>
      <family val="2"/>
    </font>
    <font>
      <u/>
      <sz val="10"/>
      <color rgb="FF4A4D56"/>
      <name val="Franklin Gothic Book"/>
      <family val="2"/>
      <scheme val="minor"/>
    </font>
    <font>
      <i/>
      <sz val="10"/>
      <color theme="1"/>
      <name val="Franklin Gothic Book"/>
      <family val="2"/>
    </font>
  </fonts>
  <fills count="55">
    <fill>
      <patternFill patternType="none"/>
    </fill>
    <fill>
      <patternFill patternType="gray125"/>
    </fill>
    <fill>
      <patternFill patternType="solid">
        <fgColor rgb="FF053572"/>
        <bgColor indexed="64"/>
      </patternFill>
    </fill>
    <fill>
      <patternFill patternType="solid">
        <fgColor theme="0"/>
        <bgColor indexed="64"/>
      </patternFill>
    </fill>
    <fill>
      <patternFill patternType="solid">
        <fgColor theme="3"/>
        <bgColor indexed="64"/>
      </patternFill>
    </fill>
    <fill>
      <patternFill patternType="solid">
        <fgColor theme="5"/>
        <bgColor indexed="64"/>
      </patternFill>
    </fill>
    <fill>
      <patternFill patternType="lightUp">
        <fgColor theme="6"/>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theme="0" tint="-0.14999847407452621"/>
        <bgColor indexed="64"/>
      </patternFill>
    </fill>
    <fill>
      <patternFill patternType="lightUp">
        <fgColor theme="6"/>
        <bgColor theme="0" tint="-0.14999847407452621"/>
      </patternFill>
    </fill>
    <fill>
      <patternFill patternType="lightUp">
        <fgColor theme="6"/>
        <bgColor rgb="FFD9D9D9"/>
      </patternFill>
    </fill>
    <fill>
      <patternFill patternType="lightUp">
        <fgColor theme="6"/>
        <bgColor theme="8"/>
      </patternFill>
    </fill>
    <fill>
      <patternFill patternType="solid">
        <fgColor rgb="FF64B3E8"/>
        <bgColor indexed="64"/>
      </patternFill>
    </fill>
    <fill>
      <patternFill patternType="solid">
        <fgColor theme="9"/>
        <bgColor indexed="64"/>
      </patternFill>
    </fill>
    <fill>
      <patternFill patternType="solid">
        <fgColor theme="0" tint="-4.9989318521683403E-2"/>
        <bgColor indexed="64"/>
      </patternFill>
    </fill>
    <fill>
      <patternFill patternType="lightUp">
        <fgColor theme="1"/>
        <bgColor theme="0" tint="-0.14999847407452621"/>
      </patternFill>
    </fill>
    <fill>
      <patternFill patternType="lightUp">
        <fgColor theme="1"/>
      </patternFill>
    </fill>
    <fill>
      <patternFill patternType="solid">
        <fgColor rgb="FFFFFFAF"/>
        <bgColor indexed="64"/>
      </patternFill>
    </fill>
    <fill>
      <patternFill patternType="solid">
        <fgColor rgb="FFFFCDCD"/>
        <bgColor indexed="64"/>
      </patternFill>
    </fill>
    <fill>
      <patternFill patternType="solid">
        <fgColor rgb="FFD2ECB6"/>
        <bgColor indexed="64"/>
      </patternFill>
    </fill>
    <fill>
      <patternFill patternType="lightUp">
        <bgColor theme="0"/>
      </patternFill>
    </fill>
  </fills>
  <borders count="33">
    <border>
      <left/>
      <right/>
      <top/>
      <bottom/>
      <diagonal/>
    </border>
    <border>
      <left style="thin">
        <color rgb="FF4D4D4F"/>
      </left>
      <right style="thin">
        <color rgb="FF4D4D4F"/>
      </right>
      <top style="thin">
        <color rgb="FF4D4D4F"/>
      </top>
      <bottom style="thin">
        <color rgb="FF4D4D4F"/>
      </bottom>
      <diagonal/>
    </border>
    <border>
      <left/>
      <right style="thin">
        <color rgb="FF4D4D4F"/>
      </right>
      <top style="thin">
        <color rgb="FF4D4D4F"/>
      </top>
      <bottom/>
      <diagonal/>
    </border>
    <border>
      <left/>
      <right style="thin">
        <color rgb="FF4D4D4F"/>
      </right>
      <top/>
      <bottom style="thin">
        <color rgb="FF4D4D4F"/>
      </bottom>
      <diagonal/>
    </border>
    <border>
      <left style="thin">
        <color rgb="FF4D4D4F"/>
      </left>
      <right style="thin">
        <color rgb="FF4D4D4F"/>
      </right>
      <top style="thin">
        <color rgb="FF4D4D4F"/>
      </top>
      <bottom/>
      <diagonal/>
    </border>
    <border>
      <left style="thin">
        <color rgb="FF4D4D4F"/>
      </left>
      <right style="thin">
        <color rgb="FF4D4D4F"/>
      </right>
      <top/>
      <bottom style="thin">
        <color rgb="FF4D4D4F"/>
      </bottom>
      <diagonal/>
    </border>
    <border>
      <left style="thin">
        <color rgb="FF4D4D4F"/>
      </left>
      <right/>
      <top style="thin">
        <color rgb="FF4D4D4F"/>
      </top>
      <bottom style="thin">
        <color rgb="FF4D4D4F"/>
      </bottom>
      <diagonal/>
    </border>
    <border>
      <left/>
      <right/>
      <top style="thin">
        <color rgb="FF4D4D4F"/>
      </top>
      <bottom style="thin">
        <color rgb="FF4D4D4F"/>
      </bottom>
      <diagonal/>
    </border>
    <border>
      <left style="thin">
        <color rgb="FF4D4D4F"/>
      </left>
      <right style="thin">
        <color rgb="FF4D4D4F"/>
      </right>
      <top/>
      <bottom/>
      <diagonal/>
    </border>
    <border>
      <left/>
      <right style="thin">
        <color rgb="FF4D4D4F"/>
      </right>
      <top/>
      <bottom/>
      <diagonal/>
    </border>
    <border>
      <left/>
      <right style="thin">
        <color rgb="FF4D4D4F"/>
      </right>
      <top style="thin">
        <color rgb="FF4D4D4F"/>
      </top>
      <bottom style="thin">
        <color rgb="FF4D4D4F"/>
      </bottom>
      <diagonal/>
    </border>
    <border>
      <left style="thin">
        <color rgb="FF4D4D4F"/>
      </left>
      <right/>
      <top/>
      <bottom style="thin">
        <color rgb="FF4D4D4F"/>
      </bottom>
      <diagonal/>
    </border>
    <border>
      <left/>
      <right/>
      <top/>
      <bottom style="thin">
        <color rgb="FF4D4D4F"/>
      </bottom>
      <diagonal/>
    </border>
    <border>
      <left style="thin">
        <color rgb="FF4D4D4F"/>
      </left>
      <right/>
      <top style="thin">
        <color rgb="FF4D4D4F"/>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ashed">
        <color theme="0" tint="-0.24994659260841701"/>
      </bottom>
      <diagonal/>
    </border>
    <border>
      <left/>
      <right/>
      <top/>
      <bottom style="thin">
        <color theme="0" tint="-0.249977111117893"/>
      </bottom>
      <diagonal/>
    </border>
    <border>
      <left/>
      <right/>
      <top style="medium">
        <color theme="4"/>
      </top>
      <bottom/>
      <diagonal/>
    </border>
    <border>
      <left/>
      <right/>
      <top style="thin">
        <color rgb="FF4D4D4F"/>
      </top>
      <bottom/>
      <diagonal/>
    </border>
    <border>
      <left style="thin">
        <color auto="1"/>
      </left>
      <right/>
      <top/>
      <bottom/>
      <diagonal/>
    </border>
    <border>
      <left style="thin">
        <color rgb="FF4D4D4F"/>
      </left>
      <right/>
      <top/>
      <bottom/>
      <diagonal/>
    </border>
    <border>
      <left/>
      <right style="thin">
        <color indexed="64"/>
      </right>
      <top style="thin">
        <color rgb="FF4D4D4F"/>
      </top>
      <bottom style="thin">
        <color rgb="FF4D4D4F"/>
      </bottom>
      <diagonal/>
    </border>
    <border>
      <left style="thin">
        <color rgb="FF4A4D56"/>
      </left>
      <right/>
      <top style="thin">
        <color rgb="FF4A4D56"/>
      </top>
      <bottom style="thin">
        <color rgb="FF4A4D56"/>
      </bottom>
      <diagonal/>
    </border>
    <border>
      <left/>
      <right/>
      <top style="thin">
        <color rgb="FF4A4D56"/>
      </top>
      <bottom style="thin">
        <color rgb="FF4A4D56"/>
      </bottom>
      <diagonal/>
    </border>
    <border>
      <left/>
      <right style="thin">
        <color rgb="FF4A4D56"/>
      </right>
      <top style="thin">
        <color rgb="FF4A4D56"/>
      </top>
      <bottom style="thin">
        <color rgb="FF4A4D56"/>
      </bottom>
      <diagonal/>
    </border>
  </borders>
  <cellStyleXfs count="136">
    <xf numFmtId="0" fontId="0" fillId="0" borderId="0"/>
    <xf numFmtId="43" fontId="1" fillId="0" borderId="0" applyFont="0" applyFill="0" applyBorder="0" applyAlignment="0" applyProtection="0"/>
    <xf numFmtId="0" fontId="3" fillId="0" borderId="0"/>
    <xf numFmtId="0" fontId="4" fillId="0" borderId="0" applyNumberFormat="0" applyFill="0" applyBorder="0" applyAlignment="0" applyProtection="0"/>
    <xf numFmtId="0" fontId="1" fillId="0" borderId="0"/>
    <xf numFmtId="0" fontId="5" fillId="0" borderId="0"/>
    <xf numFmtId="0" fontId="1" fillId="0" borderId="0"/>
    <xf numFmtId="0" fontId="6" fillId="0" borderId="0"/>
    <xf numFmtId="9" fontId="6" fillId="0" borderId="0" applyFont="0" applyFill="0" applyBorder="0" applyAlignment="0" applyProtection="0"/>
    <xf numFmtId="0" fontId="10" fillId="0" borderId="0"/>
    <xf numFmtId="0" fontId="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0" fontId="1" fillId="0" borderId="0"/>
    <xf numFmtId="43" fontId="1" fillId="0" borderId="0" applyFont="0" applyFill="0" applyBorder="0" applyAlignment="0" applyProtection="0"/>
    <xf numFmtId="0" fontId="11" fillId="0" borderId="0"/>
    <xf numFmtId="0" fontId="10"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7" fillId="0" borderId="0" applyNumberFormat="0" applyFill="0" applyBorder="0" applyAlignment="0" applyProtection="0"/>
    <xf numFmtId="0" fontId="18" fillId="0" borderId="14" applyNumberFormat="0" applyFill="0" applyAlignment="0" applyProtection="0"/>
    <xf numFmtId="0" fontId="19" fillId="0" borderId="15" applyNumberFormat="0" applyFill="0" applyAlignment="0" applyProtection="0"/>
    <xf numFmtId="0" fontId="20" fillId="0" borderId="16" applyNumberFormat="0" applyFill="0" applyAlignment="0" applyProtection="0"/>
    <xf numFmtId="0" fontId="20" fillId="0" borderId="0" applyNumberFormat="0" applyFill="0" applyBorder="0" applyAlignment="0" applyProtection="0"/>
    <xf numFmtId="0" fontId="21" fillId="10" borderId="0" applyNumberFormat="0" applyBorder="0" applyAlignment="0" applyProtection="0"/>
    <xf numFmtId="0" fontId="22" fillId="11" borderId="0" applyNumberFormat="0" applyBorder="0" applyAlignment="0" applyProtection="0"/>
    <xf numFmtId="0" fontId="23" fillId="13" borderId="17" applyNumberFormat="0" applyAlignment="0" applyProtection="0"/>
    <xf numFmtId="0" fontId="24" fillId="14" borderId="18" applyNumberFormat="0" applyAlignment="0" applyProtection="0"/>
    <xf numFmtId="0" fontId="25" fillId="14" borderId="17" applyNumberFormat="0" applyAlignment="0" applyProtection="0"/>
    <xf numFmtId="0" fontId="26" fillId="0" borderId="19" applyNumberFormat="0" applyFill="0" applyAlignment="0" applyProtection="0"/>
    <xf numFmtId="0" fontId="27" fillId="15" borderId="20" applyNumberFormat="0" applyAlignment="0" applyProtection="0"/>
    <xf numFmtId="0" fontId="28" fillId="0" borderId="0" applyNumberFormat="0" applyFill="0" applyBorder="0" applyAlignment="0" applyProtection="0"/>
    <xf numFmtId="0" fontId="1" fillId="16" borderId="21" applyNumberFormat="0" applyFont="0" applyAlignment="0" applyProtection="0"/>
    <xf numFmtId="0" fontId="29" fillId="0" borderId="0" applyNumberFormat="0" applyFill="0" applyBorder="0" applyAlignment="0" applyProtection="0"/>
    <xf numFmtId="0" fontId="30" fillId="0" borderId="22" applyNumberFormat="0" applyFill="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5"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31" fillId="12"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6" borderId="0" applyNumberFormat="0" applyBorder="0" applyAlignment="0" applyProtection="0"/>
    <xf numFmtId="0" fontId="15" fillId="40" borderId="0" applyNumberFormat="0" applyBorder="0" applyAlignment="0" applyProtection="0"/>
    <xf numFmtId="0" fontId="1" fillId="0" borderId="0"/>
    <xf numFmtId="0" fontId="3" fillId="0" borderId="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10" fillId="0" borderId="0"/>
    <xf numFmtId="0" fontId="32"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0" fontId="34" fillId="0" borderId="0" applyNumberFormat="0" applyFill="0" applyBorder="0" applyAlignment="0" applyProtection="0"/>
    <xf numFmtId="0" fontId="3" fillId="0" borderId="0"/>
    <xf numFmtId="0" fontId="3" fillId="0" borderId="0"/>
    <xf numFmtId="0" fontId="1" fillId="0" borderId="0"/>
    <xf numFmtId="0" fontId="35" fillId="0" borderId="0" applyNumberForma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34"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xf numFmtId="0" fontId="10" fillId="0" borderId="0"/>
    <xf numFmtId="0" fontId="10" fillId="0" borderId="0"/>
    <xf numFmtId="0" fontId="1" fillId="0" borderId="0"/>
    <xf numFmtId="0" fontId="10" fillId="0" borderId="0"/>
    <xf numFmtId="43" fontId="10" fillId="0" borderId="0" applyFont="0" applyFill="0" applyBorder="0" applyAlignment="0" applyProtection="0"/>
    <xf numFmtId="0" fontId="34"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xf numFmtId="43" fontId="10"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0" fillId="0" borderId="0"/>
    <xf numFmtId="0" fontId="1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0" fillId="0" borderId="0"/>
    <xf numFmtId="0" fontId="1" fillId="0" borderId="0"/>
    <xf numFmtId="43" fontId="1" fillId="0" borderId="0" applyFont="0" applyFill="0" applyBorder="0" applyAlignment="0" applyProtection="0"/>
    <xf numFmtId="0" fontId="10" fillId="0" borderId="0"/>
    <xf numFmtId="0" fontId="1" fillId="0" borderId="0"/>
    <xf numFmtId="0" fontId="1" fillId="0" borderId="0"/>
    <xf numFmtId="43" fontId="1" fillId="0" borderId="0" applyFont="0" applyFill="0" applyBorder="0" applyAlignment="0" applyProtection="0"/>
    <xf numFmtId="0" fontId="10" fillId="0" borderId="0"/>
    <xf numFmtId="43" fontId="1" fillId="0" borderId="0" applyFont="0" applyFill="0" applyBorder="0" applyAlignment="0" applyProtection="0"/>
    <xf numFmtId="0" fontId="6" fillId="0" borderId="0"/>
    <xf numFmtId="0" fontId="3" fillId="0" borderId="0">
      <alignment wrapText="1"/>
    </xf>
    <xf numFmtId="0" fontId="37" fillId="0" borderId="0" applyNumberFormat="0" applyProtection="0">
      <alignment horizontal="left"/>
    </xf>
    <xf numFmtId="0" fontId="38" fillId="0" borderId="14" applyNumberFormat="0" applyProtection="0">
      <alignment wrapText="1"/>
    </xf>
    <xf numFmtId="0" fontId="39" fillId="0" borderId="23" applyNumberFormat="0" applyFont="0" applyProtection="0">
      <alignment wrapText="1"/>
    </xf>
    <xf numFmtId="0" fontId="38" fillId="0" borderId="24" applyNumberFormat="0" applyProtection="0">
      <alignment wrapText="1"/>
    </xf>
    <xf numFmtId="0" fontId="39" fillId="0" borderId="25" applyNumberFormat="0" applyProtection="0">
      <alignment vertical="top" wrapText="1"/>
    </xf>
    <xf numFmtId="44" fontId="3" fillId="0" borderId="0" applyFont="0" applyFill="0" applyBorder="0" applyAlignment="0" applyProtection="0"/>
    <xf numFmtId="0" fontId="34" fillId="0" borderId="0" applyNumberFormat="0" applyFill="0" applyBorder="0" applyAlignment="0" applyProtection="0"/>
    <xf numFmtId="0" fontId="40" fillId="0" borderId="0"/>
    <xf numFmtId="44" fontId="40" fillId="0" borderId="0" applyFont="0" applyFill="0" applyBorder="0" applyAlignment="0" applyProtection="0"/>
    <xf numFmtId="0" fontId="36" fillId="0" borderId="0" applyNumberFormat="0" applyFill="0" applyBorder="0" applyAlignment="0" applyProtection="0"/>
    <xf numFmtId="0" fontId="42" fillId="0" borderId="0"/>
    <xf numFmtId="0" fontId="1" fillId="0" borderId="0"/>
    <xf numFmtId="0" fontId="1" fillId="0" borderId="0"/>
    <xf numFmtId="43" fontId="1" fillId="0" borderId="0" applyFont="0" applyFill="0" applyBorder="0" applyAlignment="0" applyProtection="0"/>
    <xf numFmtId="0" fontId="49" fillId="0" borderId="0"/>
    <xf numFmtId="0" fontId="50" fillId="0" borderId="0"/>
    <xf numFmtId="0" fontId="36" fillId="0" borderId="0" applyNumberFormat="0" applyFill="0" applyBorder="0" applyAlignment="0" applyProtection="0"/>
    <xf numFmtId="0" fontId="55" fillId="0" borderId="0"/>
    <xf numFmtId="0" fontId="57" fillId="0" borderId="0"/>
  </cellStyleXfs>
  <cellXfs count="551">
    <xf numFmtId="0" fontId="0" fillId="0" borderId="0" xfId="0"/>
    <xf numFmtId="0" fontId="2" fillId="2" borderId="4" xfId="0" applyFont="1" applyFill="1" applyBorder="1" applyAlignment="1">
      <alignment horizontal="center" wrapText="1"/>
    </xf>
    <xf numFmtId="0" fontId="10" fillId="3" borderId="0" xfId="9" applyFill="1"/>
    <xf numFmtId="0" fontId="12" fillId="0" borderId="0" xfId="0" applyFont="1"/>
    <xf numFmtId="0" fontId="2" fillId="2" borderId="1" xfId="0" applyFont="1" applyFill="1" applyBorder="1" applyAlignment="1">
      <alignment horizontal="right" vertical="center"/>
    </xf>
    <xf numFmtId="0" fontId="2" fillId="2" borderId="1" xfId="0" applyFont="1" applyFill="1" applyBorder="1" applyAlignment="1">
      <alignment horizontal="center" vertical="center"/>
    </xf>
    <xf numFmtId="0" fontId="2" fillId="2" borderId="5" xfId="0" applyFont="1" applyFill="1" applyBorder="1" applyAlignment="1">
      <alignment horizontal="right" vertical="center"/>
    </xf>
    <xf numFmtId="0" fontId="2" fillId="5" borderId="6" xfId="0" applyFont="1" applyFill="1" applyBorder="1" applyAlignment="1">
      <alignment horizontal="left" vertical="center"/>
    </xf>
    <xf numFmtId="0" fontId="2" fillId="5" borderId="7" xfId="0" applyFont="1" applyFill="1" applyBorder="1" applyAlignment="1">
      <alignment horizontal="left"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167" fontId="13" fillId="6" borderId="2" xfId="19" applyNumberFormat="1" applyFont="1" applyFill="1" applyBorder="1"/>
    <xf numFmtId="164" fontId="13" fillId="6" borderId="1" xfId="1" applyNumberFormat="1" applyFont="1" applyFill="1" applyBorder="1"/>
    <xf numFmtId="0" fontId="2" fillId="2" borderId="6" xfId="0" applyFont="1" applyFill="1" applyBorder="1" applyAlignment="1">
      <alignment horizontal="right" vertical="center"/>
    </xf>
    <xf numFmtId="167" fontId="13" fillId="6" borderId="1" xfId="19" applyNumberFormat="1" applyFont="1" applyFill="1" applyBorder="1"/>
    <xf numFmtId="0" fontId="2" fillId="2" borderId="1" xfId="0" applyFont="1" applyFill="1" applyBorder="1" applyAlignment="1">
      <alignment horizontal="left" vertical="center"/>
    </xf>
    <xf numFmtId="0" fontId="13" fillId="0" borderId="1" xfId="0" applyFont="1" applyBorder="1"/>
    <xf numFmtId="0" fontId="2" fillId="2" borderId="6" xfId="0" applyFont="1" applyFill="1" applyBorder="1" applyAlignment="1">
      <alignment horizontal="left" vertical="center"/>
    </xf>
    <xf numFmtId="0" fontId="9" fillId="3" borderId="0" xfId="0" applyFont="1" applyFill="1"/>
    <xf numFmtId="37" fontId="0" fillId="0" borderId="0" xfId="0" applyNumberFormat="1"/>
    <xf numFmtId="0" fontId="2" fillId="2" borderId="7" xfId="0" applyFont="1" applyFill="1" applyBorder="1" applyAlignment="1">
      <alignment horizontal="centerContinuous" wrapText="1"/>
    </xf>
    <xf numFmtId="3" fontId="0" fillId="0" borderId="0" xfId="0" applyNumberFormat="1"/>
    <xf numFmtId="0" fontId="41" fillId="0" borderId="0" xfId="0" applyFont="1"/>
    <xf numFmtId="164" fontId="7" fillId="6" borderId="10" xfId="1" applyNumberFormat="1" applyFont="1" applyFill="1" applyBorder="1" applyAlignment="1">
      <alignment vertical="center"/>
    </xf>
    <xf numFmtId="0" fontId="43" fillId="2" borderId="1" xfId="0" applyFont="1" applyFill="1" applyBorder="1" applyAlignment="1">
      <alignment horizontal="center"/>
    </xf>
    <xf numFmtId="0" fontId="0" fillId="0" borderId="0" xfId="0" applyAlignment="1">
      <alignment horizontal="center"/>
    </xf>
    <xf numFmtId="164" fontId="33" fillId="43" borderId="1" xfId="1" applyNumberFormat="1" applyFont="1" applyFill="1" applyBorder="1" applyAlignment="1">
      <alignment vertical="center"/>
    </xf>
    <xf numFmtId="164" fontId="33" fillId="6" borderId="1" xfId="1" applyNumberFormat="1" applyFont="1" applyFill="1" applyBorder="1" applyAlignment="1">
      <alignment vertical="center"/>
    </xf>
    <xf numFmtId="0" fontId="44" fillId="0" borderId="0" xfId="0" applyFont="1"/>
    <xf numFmtId="0" fontId="2" fillId="2" borderId="7" xfId="0" applyFont="1" applyFill="1" applyBorder="1" applyAlignment="1">
      <alignment horizontal="left" wrapText="1"/>
    </xf>
    <xf numFmtId="0" fontId="0" fillId="3" borderId="0" xfId="0" applyFill="1"/>
    <xf numFmtId="164" fontId="7" fillId="43" borderId="10" xfId="1" applyNumberFormat="1" applyFont="1" applyFill="1" applyBorder="1" applyAlignment="1">
      <alignment vertical="center"/>
    </xf>
    <xf numFmtId="0" fontId="2" fillId="2" borderId="7" xfId="0" applyFont="1" applyFill="1" applyBorder="1" applyAlignment="1">
      <alignment horizontal="left" vertical="center"/>
    </xf>
    <xf numFmtId="164" fontId="33" fillId="43" borderId="5" xfId="1" applyNumberFormat="1" applyFont="1" applyFill="1" applyBorder="1" applyAlignment="1">
      <alignment vertical="center"/>
    </xf>
    <xf numFmtId="0" fontId="12" fillId="0" borderId="0" xfId="0" applyFont="1" applyAlignment="1">
      <alignment horizontal="left"/>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6" fillId="0" borderId="0" xfId="0" applyFont="1"/>
    <xf numFmtId="3" fontId="0" fillId="3" borderId="0" xfId="0" applyNumberFormat="1" applyFill="1"/>
    <xf numFmtId="37" fontId="0" fillId="3" borderId="0" xfId="0" applyNumberFormat="1" applyFill="1"/>
    <xf numFmtId="37" fontId="8" fillId="3" borderId="0" xfId="1" applyNumberFormat="1" applyFont="1" applyFill="1" applyBorder="1" applyAlignment="1">
      <alignment vertical="center"/>
    </xf>
    <xf numFmtId="37" fontId="8" fillId="3" borderId="0" xfId="1" applyNumberFormat="1" applyFont="1" applyFill="1" applyAlignment="1">
      <alignment vertical="center"/>
    </xf>
    <xf numFmtId="0" fontId="12" fillId="3" borderId="0" xfId="0" applyFont="1" applyFill="1"/>
    <xf numFmtId="164" fontId="33" fillId="6" borderId="6" xfId="1" applyNumberFormat="1" applyFont="1" applyFill="1" applyBorder="1" applyAlignment="1">
      <alignment vertical="center"/>
    </xf>
    <xf numFmtId="0" fontId="2" fillId="2" borderId="28" xfId="0" applyFont="1" applyFill="1" applyBorder="1" applyAlignment="1">
      <alignment horizontal="center" vertical="center"/>
    </xf>
    <xf numFmtId="0" fontId="43" fillId="2" borderId="4" xfId="0" applyFont="1" applyFill="1" applyBorder="1" applyAlignment="1">
      <alignment horizontal="center"/>
    </xf>
    <xf numFmtId="0" fontId="2" fillId="2" borderId="6" xfId="0" applyFont="1" applyFill="1" applyBorder="1" applyAlignment="1">
      <alignment vertical="center"/>
    </xf>
    <xf numFmtId="0" fontId="51" fillId="0" borderId="0" xfId="0" applyFont="1"/>
    <xf numFmtId="0" fontId="52" fillId="0" borderId="0" xfId="0" applyFont="1"/>
    <xf numFmtId="0" fontId="53" fillId="0" borderId="0" xfId="0" applyFont="1"/>
    <xf numFmtId="0" fontId="2" fillId="2" borderId="7" xfId="0" applyFont="1" applyFill="1" applyBorder="1" applyAlignment="1">
      <alignment wrapText="1"/>
    </xf>
    <xf numFmtId="164" fontId="47" fillId="6" borderId="10" xfId="1" applyNumberFormat="1" applyFont="1" applyFill="1" applyBorder="1" applyAlignment="1">
      <alignment vertical="center"/>
    </xf>
    <xf numFmtId="0" fontId="47" fillId="41" borderId="7" xfId="0" applyFont="1" applyFill="1" applyBorder="1" applyAlignment="1">
      <alignment vertical="center"/>
    </xf>
    <xf numFmtId="164" fontId="48" fillId="41" borderId="7" xfId="0" applyNumberFormat="1" applyFont="1" applyFill="1" applyBorder="1" applyAlignment="1">
      <alignment vertical="center"/>
    </xf>
    <xf numFmtId="0" fontId="45" fillId="0" borderId="0" xfId="0" applyFont="1"/>
    <xf numFmtId="164" fontId="48" fillId="0" borderId="0" xfId="0" applyNumberFormat="1" applyFont="1" applyAlignment="1">
      <alignment vertical="center"/>
    </xf>
    <xf numFmtId="0" fontId="45" fillId="3" borderId="0" xfId="0" applyFont="1" applyFill="1"/>
    <xf numFmtId="0" fontId="2" fillId="2" borderId="26" xfId="0" applyFont="1" applyFill="1" applyBorder="1" applyAlignment="1">
      <alignment horizontal="left"/>
    </xf>
    <xf numFmtId="0" fontId="2" fillId="2" borderId="26" xfId="0" applyFont="1" applyFill="1" applyBorder="1" applyAlignment="1">
      <alignment horizontal="centerContinuous" wrapText="1"/>
    </xf>
    <xf numFmtId="0" fontId="9" fillId="0" borderId="0" xfId="0" applyFont="1"/>
    <xf numFmtId="164" fontId="0" fillId="0" borderId="0" xfId="1" applyNumberFormat="1" applyFont="1"/>
    <xf numFmtId="0" fontId="2" fillId="2" borderId="6" xfId="0" applyFont="1" applyFill="1" applyBorder="1" applyAlignment="1">
      <alignment horizontal="centerContinuous" vertical="center"/>
    </xf>
    <xf numFmtId="3" fontId="45" fillId="0" borderId="0" xfId="0" applyNumberFormat="1" applyFont="1"/>
    <xf numFmtId="3" fontId="48" fillId="0" borderId="0" xfId="0" applyNumberFormat="1" applyFont="1" applyAlignment="1">
      <alignment vertical="center"/>
    </xf>
    <xf numFmtId="3" fontId="7" fillId="6" borderId="10" xfId="1" applyNumberFormat="1" applyFont="1" applyFill="1" applyBorder="1" applyAlignment="1">
      <alignment vertical="center"/>
    </xf>
    <xf numFmtId="3" fontId="33" fillId="43" borderId="1" xfId="1" applyNumberFormat="1" applyFont="1" applyFill="1" applyBorder="1" applyAlignment="1">
      <alignment vertical="center"/>
    </xf>
    <xf numFmtId="3" fontId="13" fillId="0" borderId="1" xfId="1" applyNumberFormat="1" applyFont="1" applyBorder="1"/>
    <xf numFmtId="3" fontId="13" fillId="6" borderId="1" xfId="19" applyNumberFormat="1" applyFont="1" applyFill="1" applyBorder="1"/>
    <xf numFmtId="3" fontId="13" fillId="0" borderId="1" xfId="0" applyNumberFormat="1" applyFont="1" applyBorder="1"/>
    <xf numFmtId="0" fontId="16" fillId="3" borderId="0" xfId="0" applyFont="1" applyFill="1"/>
    <xf numFmtId="0" fontId="33" fillId="3" borderId="0" xfId="0" applyFont="1" applyFill="1" applyAlignment="1">
      <alignment vertical="center"/>
    </xf>
    <xf numFmtId="37" fontId="14" fillId="3" borderId="0" xfId="1" applyNumberFormat="1" applyFont="1" applyFill="1" applyBorder="1" applyAlignment="1">
      <alignment vertical="center"/>
    </xf>
    <xf numFmtId="37" fontId="14" fillId="3" borderId="0" xfId="1" applyNumberFormat="1" applyFont="1" applyFill="1" applyBorder="1" applyAlignment="1">
      <alignment horizontal="right" vertical="center"/>
    </xf>
    <xf numFmtId="164" fontId="33" fillId="3" borderId="0" xfId="1" applyNumberFormat="1" applyFont="1" applyFill="1" applyBorder="1" applyAlignment="1">
      <alignment vertical="center"/>
    </xf>
    <xf numFmtId="164" fontId="33" fillId="44" borderId="1" xfId="1" applyNumberFormat="1" applyFont="1" applyFill="1" applyBorder="1" applyAlignment="1">
      <alignment vertical="center"/>
    </xf>
    <xf numFmtId="0" fontId="30" fillId="0" borderId="0" xfId="0" applyFont="1"/>
    <xf numFmtId="164" fontId="47" fillId="6" borderId="2" xfId="1" applyNumberFormat="1" applyFont="1" applyFill="1" applyBorder="1" applyAlignment="1">
      <alignment vertical="center"/>
    </xf>
    <xf numFmtId="164" fontId="33" fillId="44" borderId="5" xfId="1" applyNumberFormat="1" applyFont="1" applyFill="1" applyBorder="1" applyAlignment="1">
      <alignment vertical="center"/>
    </xf>
    <xf numFmtId="164" fontId="33" fillId="44" borderId="11" xfId="1" applyNumberFormat="1" applyFont="1" applyFill="1" applyBorder="1" applyAlignment="1">
      <alignment vertical="center"/>
    </xf>
    <xf numFmtId="164" fontId="33" fillId="44" borderId="6" xfId="1" applyNumberFormat="1" applyFont="1" applyFill="1" applyBorder="1" applyAlignment="1">
      <alignment vertical="center"/>
    </xf>
    <xf numFmtId="3" fontId="48" fillId="3" borderId="0" xfId="0" applyNumberFormat="1" applyFont="1" applyFill="1" applyAlignment="1">
      <alignment vertical="center"/>
    </xf>
    <xf numFmtId="0" fontId="44" fillId="0" borderId="0" xfId="9" applyFont="1"/>
    <xf numFmtId="0" fontId="10" fillId="0" borderId="0" xfId="9"/>
    <xf numFmtId="0" fontId="2" fillId="2" borderId="4" xfId="9" applyFont="1" applyFill="1" applyBorder="1" applyAlignment="1">
      <alignment horizontal="center" wrapText="1"/>
    </xf>
    <xf numFmtId="3" fontId="45" fillId="3" borderId="0" xfId="0" applyNumberFormat="1" applyFont="1" applyFill="1"/>
    <xf numFmtId="164" fontId="33" fillId="44" borderId="10" xfId="1" applyNumberFormat="1" applyFont="1" applyFill="1" applyBorder="1" applyAlignment="1">
      <alignment vertical="center"/>
    </xf>
    <xf numFmtId="0" fontId="46" fillId="0" borderId="0" xfId="0" applyFont="1" applyAlignment="1">
      <alignment horizontal="left"/>
    </xf>
    <xf numFmtId="0" fontId="0" fillId="0" borderId="0" xfId="0" applyAlignment="1">
      <alignment horizontal="left"/>
    </xf>
    <xf numFmtId="0" fontId="43" fillId="2" borderId="6" xfId="0" applyFont="1" applyFill="1" applyBorder="1" applyAlignment="1">
      <alignment horizontal="left"/>
    </xf>
    <xf numFmtId="0" fontId="43" fillId="2" borderId="7" xfId="0" applyFont="1" applyFill="1" applyBorder="1" applyAlignment="1">
      <alignment horizontal="left"/>
    </xf>
    <xf numFmtId="0" fontId="43" fillId="2" borderId="10" xfId="0" applyFont="1" applyFill="1" applyBorder="1" applyAlignment="1">
      <alignment horizontal="left"/>
    </xf>
    <xf numFmtId="3" fontId="7" fillId="43" borderId="10" xfId="1" applyNumberFormat="1" applyFont="1" applyFill="1" applyBorder="1" applyAlignment="1">
      <alignment vertical="center"/>
    </xf>
    <xf numFmtId="3" fontId="47" fillId="6" borderId="10" xfId="1" applyNumberFormat="1" applyFont="1" applyFill="1" applyBorder="1" applyAlignment="1">
      <alignment vertical="center"/>
    </xf>
    <xf numFmtId="3" fontId="47" fillId="41" borderId="10" xfId="0" applyNumberFormat="1" applyFont="1" applyFill="1" applyBorder="1" applyAlignment="1">
      <alignment vertical="center"/>
    </xf>
    <xf numFmtId="3" fontId="33" fillId="44" borderId="1" xfId="1" applyNumberFormat="1" applyFont="1" applyFill="1" applyBorder="1" applyAlignment="1">
      <alignment vertical="center"/>
    </xf>
    <xf numFmtId="3" fontId="33" fillId="44" borderId="6" xfId="1" applyNumberFormat="1" applyFont="1" applyFill="1" applyBorder="1" applyAlignment="1">
      <alignment vertical="center"/>
    </xf>
    <xf numFmtId="0" fontId="43" fillId="2" borderId="1" xfId="0" applyFont="1" applyFill="1" applyBorder="1" applyAlignment="1">
      <alignment horizontal="left"/>
    </xf>
    <xf numFmtId="0" fontId="2" fillId="2" borderId="7" xfId="0" applyFont="1" applyFill="1" applyBorder="1" applyAlignment="1">
      <alignment vertical="center"/>
    </xf>
    <xf numFmtId="0" fontId="2" fillId="2" borderId="8" xfId="0" applyFont="1" applyFill="1" applyBorder="1" applyAlignment="1">
      <alignment horizontal="center" wrapText="1"/>
    </xf>
    <xf numFmtId="0" fontId="30" fillId="3" borderId="0" xfId="0" applyFont="1" applyFill="1"/>
    <xf numFmtId="0" fontId="43" fillId="2" borderId="6" xfId="0" applyFont="1" applyFill="1" applyBorder="1"/>
    <xf numFmtId="0" fontId="44" fillId="3" borderId="0" xfId="0" applyFont="1" applyFill="1"/>
    <xf numFmtId="0" fontId="47" fillId="0" borderId="27" xfId="0" applyFont="1" applyBorder="1" applyAlignment="1">
      <alignment vertical="top" wrapText="1"/>
    </xf>
    <xf numFmtId="0" fontId="47" fillId="0" borderId="0" xfId="0" applyFont="1" applyAlignment="1">
      <alignment vertical="top" wrapText="1"/>
    </xf>
    <xf numFmtId="0" fontId="2" fillId="2" borderId="7" xfId="0" applyFont="1" applyFill="1" applyBorder="1" applyAlignment="1">
      <alignment horizontal="centerContinuous" vertical="center"/>
    </xf>
    <xf numFmtId="0" fontId="2" fillId="2" borderId="6" xfId="0" applyFont="1" applyFill="1" applyBorder="1" applyAlignment="1">
      <alignment horizontal="left" wrapText="1"/>
    </xf>
    <xf numFmtId="0" fontId="2" fillId="2" borderId="6" xfId="0" applyFont="1" applyFill="1" applyBorder="1" applyAlignment="1">
      <alignment wrapText="1"/>
    </xf>
    <xf numFmtId="0" fontId="2" fillId="2" borderId="7" xfId="0" applyFont="1" applyFill="1" applyBorder="1"/>
    <xf numFmtId="0" fontId="46" fillId="3" borderId="0" xfId="0" applyFont="1" applyFill="1"/>
    <xf numFmtId="0" fontId="2" fillId="2" borderId="7" xfId="0" applyFont="1" applyFill="1" applyBorder="1" applyAlignment="1">
      <alignment horizontal="left"/>
    </xf>
    <xf numFmtId="0" fontId="2" fillId="2" borderId="6" xfId="0" applyFont="1" applyFill="1" applyBorder="1"/>
    <xf numFmtId="0" fontId="2" fillId="2" borderId="6" xfId="9" applyFont="1" applyFill="1" applyBorder="1" applyAlignment="1">
      <alignment wrapText="1"/>
    </xf>
    <xf numFmtId="0" fontId="2" fillId="2" borderId="7" xfId="9" applyFont="1" applyFill="1" applyBorder="1" applyAlignment="1">
      <alignment wrapText="1"/>
    </xf>
    <xf numFmtId="164" fontId="33" fillId="44" borderId="3" xfId="1" applyNumberFormat="1" applyFont="1" applyFill="1" applyBorder="1" applyAlignment="1">
      <alignment vertical="center"/>
    </xf>
    <xf numFmtId="0" fontId="2" fillId="2" borderId="26" xfId="0" applyFont="1" applyFill="1" applyBorder="1" applyAlignment="1">
      <alignment wrapText="1"/>
    </xf>
    <xf numFmtId="3" fontId="33" fillId="6" borderId="1" xfId="1" applyNumberFormat="1" applyFont="1" applyFill="1" applyBorder="1" applyAlignment="1">
      <alignment vertical="center"/>
    </xf>
    <xf numFmtId="0" fontId="0" fillId="3" borderId="0" xfId="0" applyFill="1" applyAlignment="1">
      <alignment wrapText="1"/>
    </xf>
    <xf numFmtId="0" fontId="43" fillId="2" borderId="13" xfId="0" applyFont="1" applyFill="1" applyBorder="1" applyAlignment="1">
      <alignment horizontal="left"/>
    </xf>
    <xf numFmtId="0" fontId="43" fillId="2" borderId="26" xfId="0" applyFont="1" applyFill="1" applyBorder="1" applyAlignment="1">
      <alignment horizontal="left"/>
    </xf>
    <xf numFmtId="0" fontId="43" fillId="2" borderId="2" xfId="0" applyFont="1" applyFill="1" applyBorder="1" applyAlignment="1">
      <alignment horizontal="left"/>
    </xf>
    <xf numFmtId="0" fontId="2" fillId="2" borderId="6" xfId="0" applyFont="1" applyFill="1" applyBorder="1" applyAlignment="1">
      <alignment horizontal="left"/>
    </xf>
    <xf numFmtId="164" fontId="47" fillId="6" borderId="26" xfId="1" applyNumberFormat="1" applyFont="1" applyFill="1" applyBorder="1" applyAlignment="1">
      <alignment vertical="center"/>
    </xf>
    <xf numFmtId="0" fontId="2" fillId="2" borderId="13" xfId="0" applyFont="1" applyFill="1" applyBorder="1" applyAlignment="1">
      <alignment horizontal="left"/>
    </xf>
    <xf numFmtId="0" fontId="2" fillId="2" borderId="6" xfId="9" applyFont="1" applyFill="1" applyBorder="1" applyAlignment="1">
      <alignment horizontal="left"/>
    </xf>
    <xf numFmtId="0" fontId="2" fillId="2" borderId="7" xfId="9" applyFont="1" applyFill="1" applyBorder="1" applyAlignment="1">
      <alignment horizontal="left"/>
    </xf>
    <xf numFmtId="0" fontId="2" fillId="5" borderId="26" xfId="0" applyFont="1" applyFill="1" applyBorder="1" applyAlignment="1">
      <alignment horizontal="left" vertical="center"/>
    </xf>
    <xf numFmtId="0" fontId="43" fillId="2" borderId="5" xfId="0" applyFont="1" applyFill="1" applyBorder="1" applyAlignment="1">
      <alignment horizontal="center"/>
    </xf>
    <xf numFmtId="0" fontId="2" fillId="2" borderId="0" xfId="0" applyFont="1" applyFill="1" applyAlignment="1">
      <alignment horizontal="center" vertical="center"/>
    </xf>
    <xf numFmtId="0" fontId="2" fillId="2" borderId="11" xfId="0" applyFont="1" applyFill="1" applyBorder="1" applyAlignment="1">
      <alignment horizontal="right" vertical="center"/>
    </xf>
    <xf numFmtId="3" fontId="13" fillId="6" borderId="5" xfId="19" applyNumberFormat="1" applyFont="1" applyFill="1" applyBorder="1"/>
    <xf numFmtId="3" fontId="56" fillId="0" borderId="1" xfId="1" applyNumberFormat="1" applyFont="1" applyFill="1" applyBorder="1"/>
    <xf numFmtId="0" fontId="0" fillId="0" borderId="0" xfId="0" applyAlignment="1">
      <alignment horizontal="right"/>
    </xf>
    <xf numFmtId="167" fontId="0" fillId="0" borderId="0" xfId="19" applyNumberFormat="1" applyFont="1" applyFill="1"/>
    <xf numFmtId="0" fontId="43" fillId="2" borderId="7" xfId="0" applyFont="1" applyFill="1" applyBorder="1" applyAlignment="1">
      <alignment horizontal="center"/>
    </xf>
    <xf numFmtId="0" fontId="43" fillId="2" borderId="10" xfId="0" applyFont="1" applyFill="1" applyBorder="1" applyAlignment="1">
      <alignment horizontal="center"/>
    </xf>
    <xf numFmtId="3" fontId="47" fillId="6" borderId="7" xfId="1" applyNumberFormat="1" applyFont="1" applyFill="1" applyBorder="1" applyAlignment="1">
      <alignment vertical="center"/>
    </xf>
    <xf numFmtId="164" fontId="47" fillId="6" borderId="7" xfId="1" applyNumberFormat="1" applyFont="1" applyFill="1" applyBorder="1" applyAlignment="1">
      <alignment vertical="center"/>
    </xf>
    <xf numFmtId="3" fontId="33" fillId="44" borderId="5" xfId="1" applyNumberFormat="1" applyFont="1" applyFill="1" applyBorder="1" applyAlignment="1">
      <alignment vertical="center"/>
    </xf>
    <xf numFmtId="0" fontId="2" fillId="2" borderId="4" xfId="0" applyFont="1" applyFill="1" applyBorder="1" applyAlignment="1">
      <alignment horizontal="center" vertical="center"/>
    </xf>
    <xf numFmtId="0" fontId="57" fillId="0" borderId="0" xfId="135"/>
    <xf numFmtId="0" fontId="43" fillId="2" borderId="1" xfId="135" applyFont="1" applyFill="1" applyBorder="1" applyAlignment="1">
      <alignment horizontal="center"/>
    </xf>
    <xf numFmtId="0" fontId="43" fillId="2" borderId="6" xfId="135" applyFont="1" applyFill="1" applyBorder="1" applyAlignment="1">
      <alignment horizontal="left"/>
    </xf>
    <xf numFmtId="0" fontId="43" fillId="2" borderId="7" xfId="135" applyFont="1" applyFill="1" applyBorder="1" applyAlignment="1">
      <alignment horizontal="center"/>
    </xf>
    <xf numFmtId="0" fontId="43" fillId="2" borderId="10" xfId="135" applyFont="1" applyFill="1" applyBorder="1" applyAlignment="1">
      <alignment horizontal="center"/>
    </xf>
    <xf numFmtId="0" fontId="43" fillId="2" borderId="7" xfId="0" applyFont="1" applyFill="1" applyBorder="1"/>
    <xf numFmtId="0" fontId="43" fillId="2" borderId="6" xfId="0" applyFont="1" applyFill="1" applyBorder="1" applyAlignment="1">
      <alignment horizontal="centerContinuous"/>
    </xf>
    <xf numFmtId="0" fontId="43" fillId="2" borderId="7" xfId="0" applyFont="1" applyFill="1" applyBorder="1" applyAlignment="1">
      <alignment horizontal="centerContinuous"/>
    </xf>
    <xf numFmtId="0" fontId="43" fillId="2" borderId="10" xfId="0" applyFont="1" applyFill="1" applyBorder="1" applyAlignment="1">
      <alignment horizontal="centerContinuous"/>
    </xf>
    <xf numFmtId="0" fontId="2" fillId="4" borderId="1" xfId="10" applyFont="1" applyFill="1" applyBorder="1" applyAlignment="1">
      <alignment horizontal="left"/>
    </xf>
    <xf numFmtId="0" fontId="2" fillId="5" borderId="6" xfId="10" applyFont="1" applyFill="1" applyBorder="1"/>
    <xf numFmtId="0" fontId="2" fillId="5" borderId="10" xfId="10" applyFont="1" applyFill="1" applyBorder="1"/>
    <xf numFmtId="0" fontId="54" fillId="3" borderId="1" xfId="133" applyFont="1" applyFill="1" applyBorder="1" applyAlignment="1"/>
    <xf numFmtId="0" fontId="2" fillId="7" borderId="6" xfId="10" applyFont="1" applyFill="1" applyBorder="1"/>
    <xf numFmtId="0" fontId="2" fillId="7" borderId="10" xfId="10" applyFont="1" applyFill="1" applyBorder="1"/>
    <xf numFmtId="0" fontId="2" fillId="8" borderId="6" xfId="10" applyFont="1" applyFill="1" applyBorder="1"/>
    <xf numFmtId="0" fontId="2" fillId="8" borderId="10" xfId="10" applyFont="1" applyFill="1" applyBorder="1"/>
    <xf numFmtId="0" fontId="2" fillId="9" borderId="6" xfId="10" applyFont="1" applyFill="1" applyBorder="1"/>
    <xf numFmtId="0" fontId="2" fillId="9" borderId="10" xfId="10" applyFont="1" applyFill="1" applyBorder="1"/>
    <xf numFmtId="0" fontId="2" fillId="47" borderId="13" xfId="10" applyFont="1" applyFill="1" applyBorder="1"/>
    <xf numFmtId="0" fontId="2" fillId="47" borderId="2" xfId="10" applyFont="1" applyFill="1" applyBorder="1"/>
    <xf numFmtId="0" fontId="43" fillId="2" borderId="7" xfId="0" applyFont="1" applyFill="1" applyBorder="1" applyAlignment="1">
      <alignment vertical="center"/>
    </xf>
    <xf numFmtId="0" fontId="41" fillId="3" borderId="0" xfId="0" applyFont="1" applyFill="1"/>
    <xf numFmtId="3" fontId="33" fillId="43" borderId="6" xfId="1" applyNumberFormat="1" applyFont="1" applyFill="1" applyBorder="1" applyAlignment="1">
      <alignment vertical="center"/>
    </xf>
    <xf numFmtId="0" fontId="0" fillId="3" borderId="0" xfId="0" applyFill="1" applyAlignment="1">
      <alignment horizontal="left"/>
    </xf>
    <xf numFmtId="0" fontId="46" fillId="3" borderId="0" xfId="9" applyFont="1" applyFill="1"/>
    <xf numFmtId="0" fontId="2" fillId="2" borderId="8" xfId="9" applyFont="1" applyFill="1" applyBorder="1" applyAlignment="1">
      <alignment horizontal="center" wrapText="1"/>
    </xf>
    <xf numFmtId="0" fontId="2" fillId="2" borderId="9" xfId="0" applyFont="1" applyFill="1" applyBorder="1" applyAlignment="1">
      <alignment horizontal="center" wrapText="1"/>
    </xf>
    <xf numFmtId="0" fontId="47" fillId="3" borderId="27" xfId="0" applyFont="1" applyFill="1" applyBorder="1" applyAlignment="1">
      <alignment vertical="top" wrapText="1"/>
    </xf>
    <xf numFmtId="0" fontId="47" fillId="3" borderId="0" xfId="0" applyFont="1" applyFill="1" applyAlignment="1">
      <alignment vertical="top" wrapText="1"/>
    </xf>
    <xf numFmtId="0" fontId="57" fillId="3" borderId="0" xfId="135" applyFill="1"/>
    <xf numFmtId="0" fontId="43" fillId="2" borderId="6" xfId="135" applyFont="1" applyFill="1" applyBorder="1" applyAlignment="1">
      <alignment horizontal="center"/>
    </xf>
    <xf numFmtId="0" fontId="2" fillId="2" borderId="28" xfId="0" applyFont="1" applyFill="1" applyBorder="1" applyAlignment="1">
      <alignment horizontal="center" wrapText="1"/>
    </xf>
    <xf numFmtId="0" fontId="43" fillId="2" borderId="6" xfId="0" applyFont="1" applyFill="1" applyBorder="1" applyAlignment="1">
      <alignment horizontal="center"/>
    </xf>
    <xf numFmtId="3" fontId="59" fillId="0" borderId="1" xfId="1" applyNumberFormat="1" applyFont="1" applyFill="1" applyBorder="1" applyAlignment="1">
      <alignment vertical="center"/>
    </xf>
    <xf numFmtId="3" fontId="60" fillId="41" borderId="1" xfId="0" applyNumberFormat="1" applyFont="1" applyFill="1" applyBorder="1" applyAlignment="1">
      <alignment vertical="center"/>
    </xf>
    <xf numFmtId="0" fontId="59" fillId="0" borderId="6" xfId="0" applyFont="1" applyBorder="1" applyAlignment="1">
      <alignment horizontal="left" vertical="center" wrapText="1"/>
    </xf>
    <xf numFmtId="165" fontId="59" fillId="0" borderId="1" xfId="1" applyNumberFormat="1" applyFont="1" applyFill="1" applyBorder="1" applyAlignment="1">
      <alignment vertical="center"/>
    </xf>
    <xf numFmtId="3" fontId="59" fillId="0" borderId="10" xfId="1" applyNumberFormat="1" applyFont="1" applyFill="1" applyBorder="1" applyAlignment="1">
      <alignment vertical="center"/>
    </xf>
    <xf numFmtId="164" fontId="59" fillId="6" borderId="1" xfId="1" applyNumberFormat="1" applyFont="1" applyFill="1" applyBorder="1" applyAlignment="1">
      <alignment vertical="center"/>
    </xf>
    <xf numFmtId="3" fontId="59" fillId="0" borderId="1" xfId="0" applyNumberFormat="1" applyFont="1" applyBorder="1" applyAlignment="1">
      <alignment vertical="center"/>
    </xf>
    <xf numFmtId="0" fontId="60" fillId="41" borderId="6" xfId="0" applyFont="1" applyFill="1" applyBorder="1" applyAlignment="1">
      <alignment vertical="center"/>
    </xf>
    <xf numFmtId="0" fontId="60" fillId="41" borderId="12" xfId="0" applyFont="1" applyFill="1" applyBorder="1" applyAlignment="1">
      <alignment vertical="center"/>
    </xf>
    <xf numFmtId="3" fontId="60" fillId="41" borderId="4" xfId="0" applyNumberFormat="1" applyFont="1" applyFill="1" applyBorder="1" applyAlignment="1">
      <alignment vertical="center"/>
    </xf>
    <xf numFmtId="0" fontId="60" fillId="41" borderId="1" xfId="0" applyFont="1" applyFill="1" applyBorder="1" applyAlignment="1">
      <alignment horizontal="right" vertical="center"/>
    </xf>
    <xf numFmtId="164" fontId="60" fillId="44" borderId="1" xfId="1" applyNumberFormat="1" applyFont="1" applyFill="1" applyBorder="1" applyAlignment="1">
      <alignment vertical="center"/>
    </xf>
    <xf numFmtId="0" fontId="60" fillId="41" borderId="7" xfId="0" applyFont="1" applyFill="1" applyBorder="1" applyAlignment="1">
      <alignment vertical="center"/>
    </xf>
    <xf numFmtId="164" fontId="60" fillId="41" borderId="7" xfId="0" applyNumberFormat="1" applyFont="1" applyFill="1" applyBorder="1" applyAlignment="1">
      <alignment vertical="center"/>
    </xf>
    <xf numFmtId="164" fontId="60" fillId="41" borderId="10" xfId="0" applyNumberFormat="1" applyFont="1" applyFill="1" applyBorder="1" applyAlignment="1">
      <alignment vertical="center"/>
    </xf>
    <xf numFmtId="3" fontId="60" fillId="41" borderId="2" xfId="0" applyNumberFormat="1" applyFont="1" applyFill="1" applyBorder="1" applyAlignment="1">
      <alignment vertical="center"/>
    </xf>
    <xf numFmtId="3" fontId="61" fillId="0" borderId="0" xfId="0" applyNumberFormat="1" applyFont="1"/>
    <xf numFmtId="3" fontId="60" fillId="41" borderId="10" xfId="0" applyNumberFormat="1" applyFont="1" applyFill="1" applyBorder="1" applyAlignment="1">
      <alignment vertical="center"/>
    </xf>
    <xf numFmtId="3" fontId="60" fillId="0" borderId="0" xfId="0" applyNumberFormat="1" applyFont="1" applyAlignment="1">
      <alignment vertical="center"/>
    </xf>
    <xf numFmtId="0" fontId="62" fillId="0" borderId="0" xfId="0" applyFont="1"/>
    <xf numFmtId="0" fontId="60" fillId="41" borderId="5" xfId="0" applyFont="1" applyFill="1" applyBorder="1" applyAlignment="1">
      <alignment vertical="center"/>
    </xf>
    <xf numFmtId="165" fontId="60" fillId="41" borderId="1" xfId="1" applyNumberFormat="1" applyFont="1" applyFill="1" applyBorder="1" applyAlignment="1">
      <alignment vertical="center"/>
    </xf>
    <xf numFmtId="0" fontId="61" fillId="3" borderId="0" xfId="0" applyFont="1" applyFill="1"/>
    <xf numFmtId="0" fontId="60" fillId="41" borderId="10" xfId="0" applyFont="1" applyFill="1" applyBorder="1" applyAlignment="1">
      <alignment vertical="center"/>
    </xf>
    <xf numFmtId="164" fontId="60" fillId="41" borderId="12" xfId="0" applyNumberFormat="1" applyFont="1" applyFill="1" applyBorder="1" applyAlignment="1">
      <alignment vertical="center"/>
    </xf>
    <xf numFmtId="3" fontId="60" fillId="41" borderId="13" xfId="0" applyNumberFormat="1" applyFont="1" applyFill="1" applyBorder="1" applyAlignment="1">
      <alignment vertical="center"/>
    </xf>
    <xf numFmtId="0" fontId="59" fillId="0" borderId="1" xfId="0" applyFont="1" applyBorder="1" applyAlignment="1">
      <alignment horizontal="left" vertical="center"/>
    </xf>
    <xf numFmtId="170" fontId="59" fillId="0" borderId="10" xfId="1" applyNumberFormat="1" applyFont="1" applyFill="1" applyBorder="1" applyAlignment="1">
      <alignment horizontal="right" vertical="center"/>
    </xf>
    <xf numFmtId="3" fontId="59" fillId="0" borderId="10" xfId="1" applyNumberFormat="1" applyFont="1" applyFill="1" applyBorder="1" applyAlignment="1">
      <alignment horizontal="right" vertical="center"/>
    </xf>
    <xf numFmtId="169" fontId="59" fillId="0" borderId="10" xfId="1" applyNumberFormat="1" applyFont="1" applyFill="1" applyBorder="1" applyAlignment="1">
      <alignment horizontal="right" vertical="center"/>
    </xf>
    <xf numFmtId="164" fontId="59" fillId="6" borderId="10" xfId="1" applyNumberFormat="1" applyFont="1" applyFill="1" applyBorder="1" applyAlignment="1">
      <alignment vertical="center"/>
    </xf>
    <xf numFmtId="169" fontId="59" fillId="0" borderId="2" xfId="1" applyNumberFormat="1" applyFont="1" applyFill="1" applyBorder="1" applyAlignment="1">
      <alignment horizontal="right" vertical="center"/>
    </xf>
    <xf numFmtId="169" fontId="60" fillId="41" borderId="1" xfId="0" applyNumberFormat="1" applyFont="1" applyFill="1" applyBorder="1" applyAlignment="1">
      <alignment vertical="center"/>
    </xf>
    <xf numFmtId="170" fontId="60" fillId="41" borderId="1" xfId="0" applyNumberFormat="1" applyFont="1" applyFill="1" applyBorder="1" applyAlignment="1">
      <alignment vertical="center"/>
    </xf>
    <xf numFmtId="170" fontId="59" fillId="0" borderId="10" xfId="1" applyNumberFormat="1" applyFont="1" applyFill="1" applyBorder="1" applyAlignment="1">
      <alignment vertical="center"/>
    </xf>
    <xf numFmtId="3" fontId="59" fillId="0" borderId="5" xfId="0" applyNumberFormat="1" applyFont="1" applyBorder="1" applyAlignment="1">
      <alignment vertical="center"/>
    </xf>
    <xf numFmtId="3" fontId="59" fillId="0" borderId="7" xfId="1" applyNumberFormat="1" applyFont="1" applyFill="1" applyBorder="1" applyAlignment="1">
      <alignment vertical="center"/>
    </xf>
    <xf numFmtId="169" fontId="59" fillId="0" borderId="1" xfId="1" applyNumberFormat="1" applyFont="1" applyFill="1" applyBorder="1" applyAlignment="1">
      <alignment vertical="center"/>
    </xf>
    <xf numFmtId="164" fontId="59" fillId="44" borderId="1" xfId="1" applyNumberFormat="1" applyFont="1" applyFill="1" applyBorder="1" applyAlignment="1">
      <alignment vertical="center"/>
    </xf>
    <xf numFmtId="3" fontId="59" fillId="0" borderId="1" xfId="1" applyNumberFormat="1" applyFont="1" applyBorder="1" applyAlignment="1">
      <alignment vertical="center"/>
    </xf>
    <xf numFmtId="169" fontId="59" fillId="0" borderId="1" xfId="1" applyNumberFormat="1" applyFont="1" applyBorder="1" applyAlignment="1">
      <alignment horizontal="right" vertical="center"/>
    </xf>
    <xf numFmtId="164" fontId="59" fillId="6" borderId="6" xfId="1" applyNumberFormat="1" applyFont="1" applyFill="1" applyBorder="1" applyAlignment="1">
      <alignment vertical="center"/>
    </xf>
    <xf numFmtId="3" fontId="59" fillId="0" borderId="5" xfId="1" applyNumberFormat="1" applyFont="1" applyBorder="1" applyAlignment="1">
      <alignment vertical="center"/>
    </xf>
    <xf numFmtId="3" fontId="60" fillId="41" borderId="8" xfId="0" applyNumberFormat="1" applyFont="1" applyFill="1" applyBorder="1" applyAlignment="1">
      <alignment vertical="center"/>
    </xf>
    <xf numFmtId="3" fontId="33" fillId="6" borderId="10" xfId="1" applyNumberFormat="1" applyFont="1" applyFill="1" applyBorder="1" applyAlignment="1">
      <alignment vertical="center"/>
    </xf>
    <xf numFmtId="3" fontId="33" fillId="44" borderId="11" xfId="1" applyNumberFormat="1" applyFont="1" applyFill="1" applyBorder="1" applyAlignment="1">
      <alignment vertical="center"/>
    </xf>
    <xf numFmtId="0" fontId="59" fillId="0" borderId="1" xfId="0" applyFont="1" applyBorder="1" applyAlignment="1">
      <alignment horizontal="left" vertical="center" wrapText="1"/>
    </xf>
    <xf numFmtId="165" fontId="59" fillId="0" borderId="10" xfId="1" applyNumberFormat="1" applyFont="1" applyFill="1" applyBorder="1" applyAlignment="1">
      <alignment vertical="center"/>
    </xf>
    <xf numFmtId="169" fontId="59" fillId="0" borderId="10" xfId="1" applyNumberFormat="1" applyFont="1" applyFill="1" applyBorder="1" applyAlignment="1">
      <alignment vertical="center"/>
    </xf>
    <xf numFmtId="3" fontId="33" fillId="6" borderId="2" xfId="1" applyNumberFormat="1" applyFont="1" applyFill="1" applyBorder="1" applyAlignment="1">
      <alignment vertical="center"/>
    </xf>
    <xf numFmtId="0" fontId="63" fillId="0" borderId="1" xfId="0" applyFont="1" applyBorder="1"/>
    <xf numFmtId="3" fontId="63" fillId="0" borderId="5" xfId="0" applyNumberFormat="1" applyFont="1" applyBorder="1"/>
    <xf numFmtId="3" fontId="63" fillId="0" borderId="6" xfId="0" applyNumberFormat="1" applyFont="1" applyBorder="1"/>
    <xf numFmtId="0" fontId="64" fillId="3" borderId="6" xfId="0" applyFont="1" applyFill="1" applyBorder="1"/>
    <xf numFmtId="0" fontId="64" fillId="3" borderId="10" xfId="0" applyFont="1" applyFill="1" applyBorder="1"/>
    <xf numFmtId="3" fontId="64" fillId="0" borderId="1" xfId="0" applyNumberFormat="1" applyFont="1" applyBorder="1"/>
    <xf numFmtId="167" fontId="64" fillId="0" borderId="1" xfId="19" applyNumberFormat="1" applyFont="1" applyBorder="1"/>
    <xf numFmtId="0" fontId="60" fillId="0" borderId="4" xfId="0" applyFont="1" applyBorder="1"/>
    <xf numFmtId="0" fontId="60" fillId="0" borderId="13" xfId="0" applyFont="1" applyBorder="1"/>
    <xf numFmtId="3" fontId="60" fillId="0" borderId="1" xfId="0" applyNumberFormat="1" applyFont="1" applyBorder="1"/>
    <xf numFmtId="164" fontId="60" fillId="41" borderId="3" xfId="0" applyNumberFormat="1" applyFont="1" applyFill="1" applyBorder="1" applyAlignment="1">
      <alignment vertical="center"/>
    </xf>
    <xf numFmtId="0" fontId="43" fillId="2" borderId="10" xfId="0" applyFont="1" applyFill="1" applyBorder="1"/>
    <xf numFmtId="3" fontId="66" fillId="48" borderId="1" xfId="1" applyNumberFormat="1" applyFont="1" applyFill="1" applyBorder="1" applyAlignment="1">
      <alignment vertical="center"/>
    </xf>
    <xf numFmtId="0" fontId="63" fillId="0" borderId="6" xfId="0" applyFont="1" applyBorder="1"/>
    <xf numFmtId="3" fontId="63" fillId="0" borderId="1" xfId="0" applyNumberFormat="1" applyFont="1" applyBorder="1"/>
    <xf numFmtId="3" fontId="59" fillId="0" borderId="3" xfId="1" applyNumberFormat="1" applyFont="1" applyFill="1" applyBorder="1" applyAlignment="1">
      <alignment vertical="center"/>
    </xf>
    <xf numFmtId="3" fontId="63" fillId="0" borderId="1" xfId="1" applyNumberFormat="1" applyFont="1" applyBorder="1"/>
    <xf numFmtId="3" fontId="63" fillId="0" borderId="1" xfId="1" applyNumberFormat="1" applyFont="1" applyFill="1" applyBorder="1"/>
    <xf numFmtId="3" fontId="63" fillId="0" borderId="4" xfId="0" applyNumberFormat="1" applyFont="1" applyBorder="1"/>
    <xf numFmtId="3" fontId="63" fillId="0" borderId="26" xfId="0" applyNumberFormat="1" applyFont="1" applyBorder="1"/>
    <xf numFmtId="10" fontId="63" fillId="0" borderId="4" xfId="19" applyNumberFormat="1" applyFont="1" applyBorder="1"/>
    <xf numFmtId="167" fontId="63" fillId="0" borderId="5" xfId="19" applyNumberFormat="1" applyFont="1" applyFill="1" applyBorder="1"/>
    <xf numFmtId="167" fontId="63" fillId="0" borderId="2" xfId="19" applyNumberFormat="1" applyFont="1" applyBorder="1"/>
    <xf numFmtId="167" fontId="63" fillId="0" borderId="4" xfId="19" applyNumberFormat="1" applyFont="1" applyBorder="1"/>
    <xf numFmtId="3" fontId="63" fillId="6" borderId="1" xfId="19" applyNumberFormat="1" applyFont="1" applyFill="1" applyBorder="1"/>
    <xf numFmtId="3" fontId="63" fillId="0" borderId="6" xfId="1" applyNumberFormat="1" applyFont="1" applyBorder="1"/>
    <xf numFmtId="3" fontId="63" fillId="0" borderId="4" xfId="1" applyNumberFormat="1" applyFont="1" applyBorder="1"/>
    <xf numFmtId="0" fontId="63" fillId="3" borderId="1" xfId="10" applyFont="1" applyFill="1" applyBorder="1"/>
    <xf numFmtId="14" fontId="63" fillId="3" borderId="1" xfId="10" applyNumberFormat="1" applyFont="1" applyFill="1" applyBorder="1" applyAlignment="1">
      <alignment horizontal="left"/>
    </xf>
    <xf numFmtId="0" fontId="63" fillId="0" borderId="1" xfId="10" applyFont="1" applyBorder="1"/>
    <xf numFmtId="0" fontId="59" fillId="3" borderId="1" xfId="9" applyFont="1" applyFill="1" applyBorder="1"/>
    <xf numFmtId="0" fontId="43" fillId="2" borderId="10" xfId="0" applyFont="1" applyFill="1" applyBorder="1" applyAlignment="1">
      <alignment vertical="center"/>
    </xf>
    <xf numFmtId="3" fontId="63" fillId="3" borderId="11" xfId="1" applyNumberFormat="1" applyFont="1" applyFill="1" applyBorder="1"/>
    <xf numFmtId="3" fontId="63" fillId="3" borderId="6" xfId="0" applyNumberFormat="1" applyFont="1" applyFill="1" applyBorder="1"/>
    <xf numFmtId="3" fontId="60" fillId="3" borderId="0" xfId="0" applyNumberFormat="1" applyFont="1" applyFill="1" applyAlignment="1">
      <alignment vertical="center"/>
    </xf>
    <xf numFmtId="0" fontId="60" fillId="41" borderId="11" xfId="0" applyFont="1" applyFill="1" applyBorder="1" applyAlignment="1">
      <alignment vertical="center"/>
    </xf>
    <xf numFmtId="0" fontId="60" fillId="0" borderId="0" xfId="0" applyFont="1"/>
    <xf numFmtId="0" fontId="2" fillId="2" borderId="13" xfId="0" applyFont="1" applyFill="1" applyBorder="1" applyAlignment="1">
      <alignment horizontal="left" vertical="center"/>
    </xf>
    <xf numFmtId="165" fontId="59" fillId="0" borderId="1" xfId="0" applyNumberFormat="1" applyFont="1" applyBorder="1" applyAlignment="1">
      <alignment horizontal="right" vertical="center"/>
    </xf>
    <xf numFmtId="3" fontId="59" fillId="0" borderId="1" xfId="16" applyNumberFormat="1" applyFont="1" applyFill="1" applyBorder="1" applyAlignment="1">
      <alignment horizontal="right" vertical="center"/>
    </xf>
    <xf numFmtId="168" fontId="59" fillId="0" borderId="6" xfId="16" applyNumberFormat="1" applyFont="1" applyFill="1" applyBorder="1" applyAlignment="1">
      <alignment horizontal="right" vertical="center"/>
    </xf>
    <xf numFmtId="164" fontId="59" fillId="50" borderId="1" xfId="16" applyNumberFormat="1" applyFont="1" applyFill="1" applyBorder="1" applyAlignment="1">
      <alignment horizontal="right" vertical="center"/>
    </xf>
    <xf numFmtId="3" fontId="59" fillId="0" borderId="10" xfId="16" applyNumberFormat="1" applyFont="1" applyFill="1" applyBorder="1" applyAlignment="1">
      <alignment horizontal="right" vertical="center"/>
    </xf>
    <xf numFmtId="0" fontId="60" fillId="41" borderId="6" xfId="0" applyFont="1" applyFill="1" applyBorder="1" applyAlignment="1">
      <alignment horizontal="left" vertical="center"/>
    </xf>
    <xf numFmtId="165" fontId="60" fillId="41" borderId="10" xfId="0" applyNumberFormat="1" applyFont="1" applyFill="1" applyBorder="1" applyAlignment="1">
      <alignment horizontal="right" vertical="center"/>
    </xf>
    <xf numFmtId="3" fontId="60" fillId="42" borderId="1" xfId="0" applyNumberFormat="1" applyFont="1" applyFill="1" applyBorder="1" applyAlignment="1">
      <alignment horizontal="right" vertical="center"/>
    </xf>
    <xf numFmtId="168" fontId="60" fillId="42" borderId="1" xfId="0" applyNumberFormat="1" applyFont="1" applyFill="1" applyBorder="1" applyAlignment="1">
      <alignment horizontal="right" vertical="center"/>
    </xf>
    <xf numFmtId="164" fontId="60" fillId="49" borderId="10" xfId="16" applyNumberFormat="1" applyFont="1" applyFill="1" applyBorder="1" applyAlignment="1">
      <alignment horizontal="right" vertical="center"/>
    </xf>
    <xf numFmtId="164" fontId="60" fillId="49" borderId="1" xfId="16" applyNumberFormat="1" applyFont="1" applyFill="1" applyBorder="1" applyAlignment="1">
      <alignment horizontal="right" vertical="center"/>
    </xf>
    <xf numFmtId="164" fontId="60" fillId="49" borderId="6" xfId="16" applyNumberFormat="1" applyFont="1" applyFill="1" applyBorder="1" applyAlignment="1">
      <alignment horizontal="right" vertical="center"/>
    </xf>
    <xf numFmtId="3" fontId="60" fillId="41" borderId="10" xfId="0" applyNumberFormat="1" applyFont="1" applyFill="1" applyBorder="1" applyAlignment="1">
      <alignment horizontal="right" vertical="center"/>
    </xf>
    <xf numFmtId="0" fontId="60" fillId="41" borderId="7" xfId="0" applyFont="1" applyFill="1" applyBorder="1" applyAlignment="1">
      <alignment horizontal="right" vertical="center"/>
    </xf>
    <xf numFmtId="164" fontId="60" fillId="42" borderId="7" xfId="0" applyNumberFormat="1" applyFont="1" applyFill="1" applyBorder="1" applyAlignment="1">
      <alignment horizontal="right" vertical="center"/>
    </xf>
    <xf numFmtId="164" fontId="60" fillId="42" borderId="10" xfId="0" applyNumberFormat="1" applyFont="1" applyFill="1" applyBorder="1" applyAlignment="1">
      <alignment horizontal="right" vertical="center"/>
    </xf>
    <xf numFmtId="3" fontId="60" fillId="3" borderId="0" xfId="0" applyNumberFormat="1" applyFont="1" applyFill="1" applyAlignment="1">
      <alignment horizontal="right" vertical="center"/>
    </xf>
    <xf numFmtId="0" fontId="60" fillId="41" borderId="11" xfId="0" applyFont="1" applyFill="1" applyBorder="1" applyAlignment="1">
      <alignment horizontal="left" vertical="center"/>
    </xf>
    <xf numFmtId="165" fontId="60" fillId="41" borderId="1" xfId="0" applyNumberFormat="1" applyFont="1" applyFill="1" applyBorder="1" applyAlignment="1">
      <alignment horizontal="right" vertical="center"/>
    </xf>
    <xf numFmtId="0" fontId="60" fillId="3" borderId="13" xfId="0" applyFont="1" applyFill="1" applyBorder="1" applyAlignment="1">
      <alignment horizontal="right" vertical="center"/>
    </xf>
    <xf numFmtId="0" fontId="60" fillId="3" borderId="26" xfId="0" applyFont="1" applyFill="1" applyBorder="1" applyAlignment="1">
      <alignment horizontal="right" vertical="center"/>
    </xf>
    <xf numFmtId="0" fontId="60" fillId="3" borderId="0" xfId="0" applyFont="1" applyFill="1" applyAlignment="1">
      <alignment horizontal="right" vertical="center"/>
    </xf>
    <xf numFmtId="0" fontId="60" fillId="0" borderId="0" xfId="0" applyFont="1" applyAlignment="1">
      <alignment horizontal="right" vertical="center"/>
    </xf>
    <xf numFmtId="3" fontId="59" fillId="0" borderId="5" xfId="16" applyNumberFormat="1" applyFont="1" applyFill="1" applyBorder="1" applyAlignment="1">
      <alignment horizontal="right" vertical="center"/>
    </xf>
    <xf numFmtId="0" fontId="43" fillId="2" borderId="26" xfId="0" applyFont="1" applyFill="1" applyBorder="1" applyAlignment="1">
      <alignment horizontal="center"/>
    </xf>
    <xf numFmtId="0" fontId="60" fillId="9" borderId="6" xfId="0" applyFont="1" applyFill="1" applyBorder="1" applyAlignment="1">
      <alignment vertical="center"/>
    </xf>
    <xf numFmtId="0" fontId="60" fillId="9" borderId="10" xfId="0" applyFont="1" applyFill="1" applyBorder="1" applyAlignment="1">
      <alignment vertical="center"/>
    </xf>
    <xf numFmtId="3" fontId="60" fillId="46" borderId="1" xfId="0" applyNumberFormat="1" applyFont="1" applyFill="1" applyBorder="1" applyAlignment="1">
      <alignment vertical="center"/>
    </xf>
    <xf numFmtId="169" fontId="60" fillId="46" borderId="6" xfId="0" applyNumberFormat="1" applyFont="1" applyFill="1" applyBorder="1" applyAlignment="1">
      <alignment vertical="center"/>
    </xf>
    <xf numFmtId="164" fontId="60" fillId="45" borderId="1" xfId="1" applyNumberFormat="1" applyFont="1" applyFill="1" applyBorder="1" applyAlignment="1">
      <alignment vertical="center"/>
    </xf>
    <xf numFmtId="3" fontId="60" fillId="9" borderId="1" xfId="0" applyNumberFormat="1" applyFont="1" applyFill="1" applyBorder="1" applyAlignment="1">
      <alignment vertical="center"/>
    </xf>
    <xf numFmtId="0" fontId="61" fillId="0" borderId="0" xfId="0" applyFont="1"/>
    <xf numFmtId="0" fontId="33" fillId="2" borderId="6" xfId="0" applyFont="1" applyFill="1" applyBorder="1" applyAlignment="1">
      <alignment wrapText="1"/>
    </xf>
    <xf numFmtId="0" fontId="33" fillId="2" borderId="7" xfId="0" applyFont="1" applyFill="1" applyBorder="1" applyAlignment="1">
      <alignment wrapText="1"/>
    </xf>
    <xf numFmtId="0" fontId="33" fillId="2" borderId="7" xfId="0" applyFont="1" applyFill="1" applyBorder="1" applyAlignment="1">
      <alignment horizontal="left" wrapText="1"/>
    </xf>
    <xf numFmtId="0" fontId="33" fillId="2" borderId="10" xfId="0" applyFont="1" applyFill="1" applyBorder="1" applyAlignment="1">
      <alignment horizontal="left" wrapText="1"/>
    </xf>
    <xf numFmtId="0" fontId="43" fillId="2" borderId="1" xfId="0" applyFont="1" applyFill="1" applyBorder="1" applyAlignment="1">
      <alignment horizontal="center" vertical="center"/>
    </xf>
    <xf numFmtId="0" fontId="2" fillId="2" borderId="4" xfId="9" applyFont="1" applyFill="1" applyBorder="1" applyAlignment="1">
      <alignment horizontal="center" vertical="center"/>
    </xf>
    <xf numFmtId="0" fontId="2" fillId="2" borderId="10" xfId="9" applyFont="1" applyFill="1" applyBorder="1"/>
    <xf numFmtId="0" fontId="43" fillId="2" borderId="6" xfId="9" applyFont="1" applyFill="1" applyBorder="1"/>
    <xf numFmtId="0" fontId="43" fillId="2" borderId="7" xfId="9" applyFont="1" applyFill="1" applyBorder="1"/>
    <xf numFmtId="0" fontId="43" fillId="2" borderId="10" xfId="9" applyFont="1" applyFill="1" applyBorder="1"/>
    <xf numFmtId="0" fontId="43" fillId="2" borderId="10" xfId="135" applyFont="1" applyFill="1" applyBorder="1" applyAlignment="1">
      <alignment horizontal="left"/>
    </xf>
    <xf numFmtId="0" fontId="2" fillId="2" borderId="10" xfId="0" applyFont="1" applyFill="1" applyBorder="1" applyAlignment="1">
      <alignment horizontal="left"/>
    </xf>
    <xf numFmtId="0" fontId="2" fillId="2" borderId="10" xfId="0" applyFont="1" applyFill="1" applyBorder="1"/>
    <xf numFmtId="0" fontId="43" fillId="2" borderId="26" xfId="135" applyFont="1" applyFill="1" applyBorder="1"/>
    <xf numFmtId="0" fontId="43" fillId="2" borderId="2" xfId="135" applyFont="1" applyFill="1" applyBorder="1"/>
    <xf numFmtId="0" fontId="43" fillId="2" borderId="7" xfId="135" applyFont="1" applyFill="1" applyBorder="1"/>
    <xf numFmtId="0" fontId="58" fillId="3" borderId="0" xfId="135" applyFont="1" applyFill="1"/>
    <xf numFmtId="0" fontId="60" fillId="42" borderId="6" xfId="0" applyFont="1" applyFill="1" applyBorder="1" applyAlignment="1">
      <alignment vertical="center"/>
    </xf>
    <xf numFmtId="0" fontId="28" fillId="0" borderId="0" xfId="135" applyFont="1"/>
    <xf numFmtId="0" fontId="63" fillId="0" borderId="1" xfId="0" applyFont="1" applyBorder="1" applyAlignment="1">
      <alignment horizontal="left" vertical="center"/>
    </xf>
    <xf numFmtId="165" fontId="63" fillId="0" borderId="1" xfId="0" applyNumberFormat="1" applyFont="1" applyBorder="1" applyAlignment="1">
      <alignment horizontal="right" vertical="center"/>
    </xf>
    <xf numFmtId="3" fontId="63" fillId="0" borderId="1" xfId="0" applyNumberFormat="1" applyFont="1" applyBorder="1" applyAlignment="1">
      <alignment horizontal="right" vertical="center"/>
    </xf>
    <xf numFmtId="168" fontId="63" fillId="0" borderId="1" xfId="0" applyNumberFormat="1" applyFont="1" applyBorder="1" applyAlignment="1">
      <alignment horizontal="right" vertical="center"/>
    </xf>
    <xf numFmtId="3" fontId="63" fillId="0" borderId="1" xfId="0" applyNumberFormat="1" applyFont="1" applyBorder="1" applyAlignment="1">
      <alignment horizontal="center" vertical="center"/>
    </xf>
    <xf numFmtId="0" fontId="60" fillId="41" borderId="6" xfId="0" applyFont="1" applyFill="1" applyBorder="1" applyAlignment="1">
      <alignment horizontal="justify" vertical="center"/>
    </xf>
    <xf numFmtId="170" fontId="60" fillId="41" borderId="10" xfId="0" applyNumberFormat="1" applyFont="1" applyFill="1" applyBorder="1" applyAlignment="1">
      <alignment horizontal="justify" vertical="center"/>
    </xf>
    <xf numFmtId="3" fontId="60" fillId="41" borderId="1" xfId="0" applyNumberFormat="1" applyFont="1" applyFill="1" applyBorder="1" applyAlignment="1">
      <alignment horizontal="right" vertical="center"/>
    </xf>
    <xf numFmtId="168" fontId="60" fillId="41" borderId="1" xfId="0" applyNumberFormat="1" applyFont="1" applyFill="1" applyBorder="1" applyAlignment="1">
      <alignment horizontal="right" vertical="center"/>
    </xf>
    <xf numFmtId="3" fontId="60" fillId="41" borderId="1" xfId="0" applyNumberFormat="1" applyFont="1" applyFill="1" applyBorder="1" applyAlignment="1">
      <alignment horizontal="center" vertical="center"/>
    </xf>
    <xf numFmtId="170" fontId="60" fillId="41" borderId="7" xfId="0" applyNumberFormat="1" applyFont="1" applyFill="1" applyBorder="1" applyAlignment="1">
      <alignment horizontal="justify" vertical="center"/>
    </xf>
    <xf numFmtId="3" fontId="60" fillId="41" borderId="7" xfId="0" applyNumberFormat="1" applyFont="1" applyFill="1" applyBorder="1" applyAlignment="1">
      <alignment horizontal="right" vertical="center"/>
    </xf>
    <xf numFmtId="168" fontId="60" fillId="41" borderId="10" xfId="0" applyNumberFormat="1" applyFont="1" applyFill="1" applyBorder="1" applyAlignment="1">
      <alignment horizontal="right" vertical="center"/>
    </xf>
    <xf numFmtId="3" fontId="60" fillId="0" borderId="0" xfId="0" applyNumberFormat="1" applyFont="1"/>
    <xf numFmtId="0" fontId="60" fillId="41" borderId="1" xfId="0" applyFont="1" applyFill="1" applyBorder="1" applyAlignment="1">
      <alignment horizontal="justify" vertical="center"/>
    </xf>
    <xf numFmtId="170" fontId="60" fillId="41" borderId="1" xfId="0" applyNumberFormat="1" applyFont="1" applyFill="1" applyBorder="1" applyAlignment="1">
      <alignment horizontal="right" vertical="center"/>
    </xf>
    <xf numFmtId="0" fontId="60" fillId="0" borderId="0" xfId="0" applyFont="1" applyAlignment="1">
      <alignment horizontal="center"/>
    </xf>
    <xf numFmtId="3" fontId="59" fillId="6" borderId="10" xfId="1" applyNumberFormat="1" applyFont="1" applyFill="1" applyBorder="1" applyAlignment="1">
      <alignment vertical="center"/>
    </xf>
    <xf numFmtId="170" fontId="59" fillId="0" borderId="6" xfId="0" applyNumberFormat="1" applyFont="1" applyBorder="1" applyAlignment="1">
      <alignment horizontal="right" vertical="center"/>
    </xf>
    <xf numFmtId="3" fontId="59" fillId="0" borderId="1" xfId="0" applyNumberFormat="1" applyFont="1" applyBorder="1" applyAlignment="1">
      <alignment horizontal="right" vertical="center"/>
    </xf>
    <xf numFmtId="0" fontId="63" fillId="0" borderId="1" xfId="0" applyFont="1" applyBorder="1" applyAlignment="1">
      <alignment horizontal="justify" vertical="center"/>
    </xf>
    <xf numFmtId="170" fontId="63" fillId="0" borderId="1" xfId="0" applyNumberFormat="1" applyFont="1" applyBorder="1" applyAlignment="1">
      <alignment horizontal="right" vertical="center"/>
    </xf>
    <xf numFmtId="169" fontId="63" fillId="0" borderId="1" xfId="0" applyNumberFormat="1" applyFont="1" applyBorder="1" applyAlignment="1">
      <alignment horizontal="right" vertical="center"/>
    </xf>
    <xf numFmtId="0" fontId="60" fillId="41" borderId="1" xfId="0" applyFont="1" applyFill="1" applyBorder="1" applyAlignment="1">
      <alignment horizontal="left" vertical="center"/>
    </xf>
    <xf numFmtId="0" fontId="61" fillId="0" borderId="0" xfId="0" applyFont="1" applyAlignment="1">
      <alignment horizontal="center"/>
    </xf>
    <xf numFmtId="3" fontId="59" fillId="0" borderId="3" xfId="0" applyNumberFormat="1" applyFont="1" applyBorder="1" applyAlignment="1">
      <alignment vertical="center"/>
    </xf>
    <xf numFmtId="3" fontId="59" fillId="0" borderId="2" xfId="1" applyNumberFormat="1" applyFont="1" applyFill="1" applyBorder="1" applyAlignment="1">
      <alignment vertical="center"/>
    </xf>
    <xf numFmtId="168" fontId="59" fillId="0" borderId="1" xfId="1" applyNumberFormat="1" applyFont="1" applyFill="1" applyBorder="1" applyAlignment="1">
      <alignment horizontal="right" vertical="center"/>
    </xf>
    <xf numFmtId="169" fontId="59" fillId="0" borderId="10" xfId="1" applyNumberFormat="1" applyFont="1" applyBorder="1" applyAlignment="1">
      <alignment horizontal="right" vertical="center"/>
    </xf>
    <xf numFmtId="164" fontId="59" fillId="6" borderId="2" xfId="1" applyNumberFormat="1" applyFont="1" applyFill="1" applyBorder="1" applyAlignment="1">
      <alignment vertical="center"/>
    </xf>
    <xf numFmtId="169" fontId="60" fillId="42" borderId="6" xfId="0" applyNumberFormat="1" applyFont="1" applyFill="1" applyBorder="1" applyAlignment="1">
      <alignment vertical="center"/>
    </xf>
    <xf numFmtId="164" fontId="60" fillId="44" borderId="6" xfId="1" applyNumberFormat="1" applyFont="1" applyFill="1" applyBorder="1" applyAlignment="1">
      <alignment vertical="center"/>
    </xf>
    <xf numFmtId="166" fontId="60" fillId="41" borderId="5" xfId="0" applyNumberFormat="1" applyFont="1" applyFill="1" applyBorder="1" applyAlignment="1">
      <alignment vertical="center"/>
    </xf>
    <xf numFmtId="0" fontId="59" fillId="0" borderId="1" xfId="0" applyFont="1" applyBorder="1" applyAlignment="1">
      <alignment horizontal="justify" vertical="center" wrapText="1"/>
    </xf>
    <xf numFmtId="0" fontId="62" fillId="3" borderId="0" xfId="0" applyFont="1" applyFill="1"/>
    <xf numFmtId="3" fontId="61" fillId="3" borderId="0" xfId="0" applyNumberFormat="1" applyFont="1" applyFill="1"/>
    <xf numFmtId="169" fontId="60" fillId="42" borderId="1" xfId="0" applyNumberFormat="1" applyFont="1" applyFill="1" applyBorder="1" applyAlignment="1">
      <alignment vertical="center"/>
    </xf>
    <xf numFmtId="165" fontId="59" fillId="0" borderId="7" xfId="1" applyNumberFormat="1" applyFont="1" applyFill="1" applyBorder="1" applyAlignment="1">
      <alignment vertical="center"/>
    </xf>
    <xf numFmtId="169" fontId="60" fillId="41" borderId="5" xfId="0" applyNumberFormat="1" applyFont="1" applyFill="1" applyBorder="1" applyAlignment="1">
      <alignment vertical="center"/>
    </xf>
    <xf numFmtId="169" fontId="59" fillId="0" borderId="1" xfId="1" applyNumberFormat="1" applyFont="1" applyFill="1" applyBorder="1" applyAlignment="1">
      <alignment horizontal="right" vertical="center"/>
    </xf>
    <xf numFmtId="164" fontId="60" fillId="0" borderId="0" xfId="0" applyNumberFormat="1" applyFont="1" applyAlignment="1">
      <alignment vertical="center"/>
    </xf>
    <xf numFmtId="3" fontId="59" fillId="0" borderId="7" xfId="1" applyNumberFormat="1" applyFont="1" applyFill="1" applyBorder="1" applyAlignment="1">
      <alignment horizontal="right" vertical="center"/>
    </xf>
    <xf numFmtId="0" fontId="60" fillId="41" borderId="26" xfId="0" applyFont="1" applyFill="1" applyBorder="1" applyAlignment="1">
      <alignment vertical="center"/>
    </xf>
    <xf numFmtId="170" fontId="60" fillId="42" borderId="1" xfId="0" applyNumberFormat="1" applyFont="1" applyFill="1" applyBorder="1" applyAlignment="1">
      <alignment vertical="center"/>
    </xf>
    <xf numFmtId="3" fontId="59" fillId="0" borderId="10" xfId="1" applyNumberFormat="1" applyFont="1" applyBorder="1" applyAlignment="1">
      <alignment vertical="center"/>
    </xf>
    <xf numFmtId="3" fontId="60" fillId="42" borderId="10" xfId="0" applyNumberFormat="1" applyFont="1" applyFill="1" applyBorder="1" applyAlignment="1">
      <alignment vertical="center"/>
    </xf>
    <xf numFmtId="0" fontId="60" fillId="42" borderId="11" xfId="0" applyFont="1" applyFill="1" applyBorder="1" applyAlignment="1">
      <alignment vertical="center"/>
    </xf>
    <xf numFmtId="164" fontId="60" fillId="44" borderId="5" xfId="1" applyNumberFormat="1" applyFont="1" applyFill="1" applyBorder="1" applyAlignment="1">
      <alignment vertical="center"/>
    </xf>
    <xf numFmtId="164" fontId="60" fillId="44" borderId="11" xfId="1" applyNumberFormat="1" applyFont="1" applyFill="1" applyBorder="1" applyAlignment="1">
      <alignment vertical="center"/>
    </xf>
    <xf numFmtId="0" fontId="60" fillId="41" borderId="3" xfId="0" applyFont="1" applyFill="1" applyBorder="1" applyAlignment="1">
      <alignment vertical="center"/>
    </xf>
    <xf numFmtId="3" fontId="60" fillId="42" borderId="12" xfId="0" applyNumberFormat="1" applyFont="1" applyFill="1" applyBorder="1" applyAlignment="1">
      <alignment vertical="center"/>
    </xf>
    <xf numFmtId="169" fontId="60" fillId="42" borderId="5" xfId="0" applyNumberFormat="1" applyFont="1" applyFill="1" applyBorder="1" applyAlignment="1">
      <alignment vertical="center"/>
    </xf>
    <xf numFmtId="169" fontId="59" fillId="0" borderId="5" xfId="1" applyNumberFormat="1" applyFont="1" applyBorder="1" applyAlignment="1">
      <alignment horizontal="right" vertical="center"/>
    </xf>
    <xf numFmtId="169" fontId="60" fillId="42" borderId="11" xfId="0" applyNumberFormat="1" applyFont="1" applyFill="1" applyBorder="1" applyAlignment="1">
      <alignment vertical="center"/>
    </xf>
    <xf numFmtId="0" fontId="63" fillId="0" borderId="1" xfId="0" applyFont="1" applyBorder="1" applyAlignment="1">
      <alignment vertical="center"/>
    </xf>
    <xf numFmtId="0" fontId="63" fillId="0" borderId="1" xfId="0" applyFont="1" applyBorder="1" applyAlignment="1">
      <alignment horizontal="left" vertical="center" wrapText="1"/>
    </xf>
    <xf numFmtId="0" fontId="63" fillId="0" borderId="1" xfId="0" applyFont="1" applyBorder="1" applyAlignment="1">
      <alignment vertical="center" wrapText="1"/>
    </xf>
    <xf numFmtId="0" fontId="63" fillId="3" borderId="0" xfId="0" applyFont="1" applyFill="1"/>
    <xf numFmtId="0" fontId="63" fillId="3" borderId="0" xfId="0" applyFont="1" applyFill="1" applyAlignment="1">
      <alignment wrapText="1"/>
    </xf>
    <xf numFmtId="3" fontId="43" fillId="2" borderId="6" xfId="0" applyNumberFormat="1" applyFont="1" applyFill="1" applyBorder="1" applyAlignment="1">
      <alignment horizontal="center"/>
    </xf>
    <xf numFmtId="171" fontId="59" fillId="0" borderId="10" xfId="1" applyNumberFormat="1" applyFont="1" applyFill="1" applyBorder="1" applyAlignment="1">
      <alignment vertical="center"/>
    </xf>
    <xf numFmtId="0" fontId="61" fillId="0" borderId="0" xfId="9" applyFont="1"/>
    <xf numFmtId="0" fontId="61" fillId="3" borderId="0" xfId="9" applyFont="1" applyFill="1"/>
    <xf numFmtId="164" fontId="33" fillId="43" borderId="6" xfId="1" applyNumberFormat="1" applyFont="1" applyFill="1" applyBorder="1" applyAlignment="1">
      <alignment vertical="center"/>
    </xf>
    <xf numFmtId="164" fontId="33" fillId="43" borderId="11" xfId="1" applyNumberFormat="1" applyFont="1" applyFill="1" applyBorder="1" applyAlignment="1">
      <alignment vertical="center"/>
    </xf>
    <xf numFmtId="3" fontId="59" fillId="0" borderId="5" xfId="0" applyNumberFormat="1" applyFont="1" applyBorder="1" applyAlignment="1">
      <alignment horizontal="right" vertical="center"/>
    </xf>
    <xf numFmtId="171" fontId="59" fillId="0" borderId="10" xfId="1" applyNumberFormat="1" applyFont="1" applyFill="1" applyBorder="1" applyAlignment="1">
      <alignment horizontal="right" vertical="center"/>
    </xf>
    <xf numFmtId="3" fontId="60" fillId="41" borderId="4" xfId="0" applyNumberFormat="1" applyFont="1" applyFill="1" applyBorder="1" applyAlignment="1">
      <alignment horizontal="right" vertical="center"/>
    </xf>
    <xf numFmtId="3" fontId="60" fillId="41" borderId="2" xfId="0" applyNumberFormat="1" applyFont="1" applyFill="1" applyBorder="1" applyAlignment="1">
      <alignment horizontal="right" vertical="center"/>
    </xf>
    <xf numFmtId="3" fontId="48" fillId="3" borderId="0" xfId="0" applyNumberFormat="1" applyFont="1" applyFill="1" applyAlignment="1">
      <alignment horizontal="right" vertical="center"/>
    </xf>
    <xf numFmtId="3" fontId="45" fillId="3" borderId="0" xfId="0" applyNumberFormat="1" applyFont="1" applyFill="1" applyAlignment="1">
      <alignment horizontal="right" vertical="center"/>
    </xf>
    <xf numFmtId="0" fontId="2" fillId="2" borderId="7" xfId="0" applyFont="1" applyFill="1" applyBorder="1" applyAlignment="1">
      <alignment vertical="center" wrapText="1"/>
    </xf>
    <xf numFmtId="169" fontId="60" fillId="41" borderId="1" xfId="0" applyNumberFormat="1" applyFont="1" applyFill="1" applyBorder="1" applyAlignment="1">
      <alignment horizontal="right" vertical="center"/>
    </xf>
    <xf numFmtId="0" fontId="59" fillId="0" borderId="1" xfId="0" applyFont="1" applyBorder="1" applyAlignment="1">
      <alignment vertical="center"/>
    </xf>
    <xf numFmtId="3" fontId="60" fillId="0" borderId="1" xfId="0" applyNumberFormat="1" applyFont="1" applyBorder="1" applyAlignment="1">
      <alignment horizontal="right" vertical="center" wrapText="1"/>
    </xf>
    <xf numFmtId="3" fontId="64" fillId="0" borderId="1" xfId="0" applyNumberFormat="1" applyFont="1" applyBorder="1" applyAlignment="1">
      <alignment horizontal="right" vertical="center" wrapText="1"/>
    </xf>
    <xf numFmtId="164" fontId="68" fillId="6" borderId="10" xfId="1" applyNumberFormat="1" applyFont="1" applyFill="1" applyBorder="1" applyAlignment="1">
      <alignment vertical="center"/>
    </xf>
    <xf numFmtId="167" fontId="64" fillId="0" borderId="1" xfId="19" applyNumberFormat="1" applyFont="1" applyBorder="1" applyAlignment="1">
      <alignment horizontal="right" vertical="center" wrapText="1"/>
    </xf>
    <xf numFmtId="3" fontId="59" fillId="0" borderId="5" xfId="0" applyNumberFormat="1" applyFont="1" applyBorder="1" applyAlignment="1">
      <alignment horizontal="right" vertical="center" wrapText="1"/>
    </xf>
    <xf numFmtId="3" fontId="64" fillId="51" borderId="1" xfId="0" applyNumberFormat="1" applyFont="1" applyFill="1" applyBorder="1"/>
    <xf numFmtId="10" fontId="63" fillId="0" borderId="4" xfId="19" applyNumberFormat="1" applyFont="1" applyFill="1" applyBorder="1"/>
    <xf numFmtId="3" fontId="56" fillId="51" borderId="1" xfId="1" applyNumberFormat="1" applyFont="1" applyFill="1" applyBorder="1"/>
    <xf numFmtId="3" fontId="64" fillId="51" borderId="26" xfId="0" applyNumberFormat="1" applyFont="1" applyFill="1" applyBorder="1"/>
    <xf numFmtId="3" fontId="64" fillId="51" borderId="4" xfId="0" applyNumberFormat="1" applyFont="1" applyFill="1" applyBorder="1"/>
    <xf numFmtId="3" fontId="64" fillId="51" borderId="1" xfId="1" applyNumberFormat="1" applyFont="1" applyFill="1" applyBorder="1"/>
    <xf numFmtId="171" fontId="60" fillId="41" borderId="10" xfId="1" applyNumberFormat="1" applyFont="1" applyFill="1" applyBorder="1" applyAlignment="1">
      <alignment vertical="center"/>
    </xf>
    <xf numFmtId="171" fontId="60" fillId="41" borderId="1" xfId="1" applyNumberFormat="1" applyFont="1" applyFill="1" applyBorder="1" applyAlignment="1">
      <alignment vertical="center"/>
    </xf>
    <xf numFmtId="164" fontId="59" fillId="44" borderId="6" xfId="1" applyNumberFormat="1" applyFont="1" applyFill="1" applyBorder="1" applyAlignment="1">
      <alignment vertical="center"/>
    </xf>
    <xf numFmtId="171" fontId="59" fillId="0" borderId="2" xfId="1" applyNumberFormat="1" applyFont="1" applyFill="1" applyBorder="1" applyAlignment="1">
      <alignment vertical="center"/>
    </xf>
    <xf numFmtId="171" fontId="59" fillId="0" borderId="7" xfId="1" applyNumberFormat="1" applyFont="1" applyFill="1" applyBorder="1" applyAlignment="1">
      <alignment vertical="center"/>
    </xf>
    <xf numFmtId="169" fontId="60" fillId="41" borderId="11" xfId="0" applyNumberFormat="1" applyFont="1" applyFill="1" applyBorder="1" applyAlignment="1">
      <alignment vertical="center"/>
    </xf>
    <xf numFmtId="164" fontId="59" fillId="44" borderId="5" xfId="1" applyNumberFormat="1" applyFont="1" applyFill="1" applyBorder="1" applyAlignment="1">
      <alignment vertical="center"/>
    </xf>
    <xf numFmtId="164" fontId="59" fillId="44" borderId="11" xfId="1" applyNumberFormat="1" applyFont="1" applyFill="1" applyBorder="1" applyAlignment="1">
      <alignment vertical="center"/>
    </xf>
    <xf numFmtId="171" fontId="59" fillId="0" borderId="1" xfId="1" applyNumberFormat="1" applyFont="1" applyFill="1" applyBorder="1" applyAlignment="1">
      <alignment vertical="center"/>
    </xf>
    <xf numFmtId="165" fontId="59" fillId="0" borderId="10" xfId="1" applyNumberFormat="1" applyFont="1" applyFill="1" applyBorder="1" applyAlignment="1">
      <alignment horizontal="right" vertical="center"/>
    </xf>
    <xf numFmtId="169" fontId="60" fillId="41" borderId="6" xfId="0" applyNumberFormat="1" applyFont="1" applyFill="1" applyBorder="1" applyAlignment="1">
      <alignment vertical="center"/>
    </xf>
    <xf numFmtId="3" fontId="59" fillId="6" borderId="1" xfId="1" applyNumberFormat="1" applyFont="1" applyFill="1" applyBorder="1" applyAlignment="1">
      <alignment vertical="center"/>
    </xf>
    <xf numFmtId="0" fontId="63" fillId="52" borderId="28" xfId="0" applyFont="1" applyFill="1" applyBorder="1" applyAlignment="1">
      <alignment vertical="top"/>
    </xf>
    <xf numFmtId="0" fontId="63" fillId="52" borderId="0" xfId="0" applyFont="1" applyFill="1" applyAlignment="1">
      <alignment vertical="top"/>
    </xf>
    <xf numFmtId="0" fontId="63" fillId="52" borderId="11" xfId="0" applyFont="1" applyFill="1" applyBorder="1" applyAlignment="1">
      <alignment vertical="top"/>
    </xf>
    <xf numFmtId="0" fontId="63" fillId="52" borderId="12" xfId="0" applyFont="1" applyFill="1" applyBorder="1" applyAlignment="1">
      <alignment vertical="top"/>
    </xf>
    <xf numFmtId="0" fontId="63" fillId="53" borderId="28" xfId="0" applyFont="1" applyFill="1" applyBorder="1" applyAlignment="1">
      <alignment vertical="top"/>
    </xf>
    <xf numFmtId="0" fontId="63" fillId="53" borderId="0" xfId="0" applyFont="1" applyFill="1" applyAlignment="1">
      <alignment vertical="top"/>
    </xf>
    <xf numFmtId="0" fontId="63" fillId="51" borderId="28" xfId="0" applyFont="1" applyFill="1" applyBorder="1" applyAlignment="1">
      <alignment vertical="top"/>
    </xf>
    <xf numFmtId="0" fontId="63" fillId="51" borderId="0" xfId="0" applyFont="1" applyFill="1" applyAlignment="1">
      <alignment vertical="top"/>
    </xf>
    <xf numFmtId="3" fontId="63" fillId="0" borderId="11" xfId="1" applyNumberFormat="1" applyFont="1" applyFill="1" applyBorder="1"/>
    <xf numFmtId="171" fontId="59" fillId="0" borderId="2" xfId="1" applyNumberFormat="1" applyFont="1" applyFill="1" applyBorder="1" applyAlignment="1">
      <alignment horizontal="right" vertical="center"/>
    </xf>
    <xf numFmtId="171" fontId="60" fillId="41" borderId="1" xfId="1" applyNumberFormat="1" applyFont="1" applyFill="1" applyBorder="1" applyAlignment="1">
      <alignment horizontal="right" vertical="center"/>
    </xf>
    <xf numFmtId="171" fontId="60" fillId="41" borderId="2" xfId="1" applyNumberFormat="1" applyFont="1" applyFill="1" applyBorder="1" applyAlignment="1">
      <alignment horizontal="right" vertical="center"/>
    </xf>
    <xf numFmtId="0" fontId="60" fillId="0" borderId="6" xfId="0" applyFont="1" applyBorder="1"/>
    <xf numFmtId="0" fontId="60" fillId="0" borderId="1" xfId="0" applyFont="1" applyBorder="1"/>
    <xf numFmtId="9" fontId="60" fillId="0" borderId="1" xfId="19" applyFont="1" applyFill="1" applyBorder="1"/>
    <xf numFmtId="1" fontId="0" fillId="0" borderId="0" xfId="19" applyNumberFormat="1" applyFont="1"/>
    <xf numFmtId="0" fontId="64" fillId="53" borderId="0" xfId="0" applyFont="1" applyFill="1" applyAlignment="1">
      <alignment vertical="top"/>
    </xf>
    <xf numFmtId="0" fontId="64" fillId="51" borderId="0" xfId="0" applyFont="1" applyFill="1" applyAlignment="1">
      <alignment vertical="top"/>
    </xf>
    <xf numFmtId="0" fontId="64" fillId="52" borderId="0" xfId="0" applyFont="1" applyFill="1" applyAlignment="1">
      <alignment vertical="top"/>
    </xf>
    <xf numFmtId="0" fontId="64" fillId="52" borderId="12" xfId="0" applyFont="1" applyFill="1" applyBorder="1" applyAlignment="1">
      <alignment vertical="top"/>
    </xf>
    <xf numFmtId="0" fontId="63" fillId="3" borderId="1" xfId="0" applyFont="1" applyFill="1" applyBorder="1"/>
    <xf numFmtId="3" fontId="63" fillId="3" borderId="1" xfId="0" applyNumberFormat="1" applyFont="1" applyFill="1" applyBorder="1"/>
    <xf numFmtId="0" fontId="63" fillId="54" borderId="1" xfId="0" applyFont="1" applyFill="1" applyBorder="1"/>
    <xf numFmtId="171" fontId="60" fillId="41" borderId="10" xfId="1" applyNumberFormat="1" applyFont="1" applyFill="1" applyBorder="1" applyAlignment="1">
      <alignment horizontal="right" vertical="center"/>
    </xf>
    <xf numFmtId="9" fontId="60" fillId="0" borderId="1" xfId="19" applyFont="1" applyBorder="1"/>
    <xf numFmtId="0" fontId="43" fillId="2" borderId="29" xfId="0" applyFont="1" applyFill="1" applyBorder="1" applyAlignment="1">
      <alignment horizontal="left"/>
    </xf>
    <xf numFmtId="0" fontId="43" fillId="2" borderId="6" xfId="0" applyFont="1" applyFill="1" applyBorder="1" applyAlignment="1">
      <alignment horizontal="left" vertical="center"/>
    </xf>
    <xf numFmtId="169" fontId="0" fillId="3" borderId="0" xfId="0" applyNumberFormat="1" applyFill="1"/>
    <xf numFmtId="9" fontId="0" fillId="0" borderId="0" xfId="19" applyFont="1"/>
    <xf numFmtId="172" fontId="0" fillId="0" borderId="0" xfId="0" applyNumberFormat="1"/>
    <xf numFmtId="0" fontId="43" fillId="2" borderId="6" xfId="0" applyFont="1" applyFill="1" applyBorder="1" applyAlignment="1">
      <alignment horizontal="center" vertical="center"/>
    </xf>
    <xf numFmtId="0" fontId="2" fillId="2" borderId="30" xfId="0" applyFont="1" applyFill="1" applyBorder="1" applyAlignment="1">
      <alignment horizontal="left"/>
    </xf>
    <xf numFmtId="0" fontId="43" fillId="2" borderId="31" xfId="0" applyFont="1" applyFill="1" applyBorder="1"/>
    <xf numFmtId="0" fontId="43" fillId="2" borderId="32" xfId="0" applyFont="1" applyFill="1" applyBorder="1"/>
    <xf numFmtId="0" fontId="0" fillId="3" borderId="7" xfId="0" applyFill="1" applyBorder="1"/>
    <xf numFmtId="0" fontId="2" fillId="4" borderId="6" xfId="10" applyFont="1" applyFill="1" applyBorder="1" applyAlignment="1">
      <alignment horizontal="left"/>
    </xf>
    <xf numFmtId="0" fontId="2" fillId="4" borderId="10" xfId="10" applyFont="1" applyFill="1" applyBorder="1" applyAlignment="1">
      <alignment horizontal="left"/>
    </xf>
    <xf numFmtId="3" fontId="43" fillId="2" borderId="6" xfId="0" applyNumberFormat="1" applyFont="1" applyFill="1" applyBorder="1" applyAlignment="1">
      <alignment horizontal="center"/>
    </xf>
    <xf numFmtId="3" fontId="43" fillId="2" borderId="7" xfId="0" applyNumberFormat="1" applyFont="1" applyFill="1" applyBorder="1" applyAlignment="1">
      <alignment horizontal="center"/>
    </xf>
    <xf numFmtId="3" fontId="43" fillId="2" borderId="10" xfId="0" applyNumberFormat="1" applyFont="1" applyFill="1" applyBorder="1" applyAlignment="1">
      <alignment horizontal="center"/>
    </xf>
    <xf numFmtId="0" fontId="63" fillId="3" borderId="0" xfId="0" applyFont="1" applyFill="1" applyAlignment="1">
      <alignment horizontal="left" vertical="center" wrapText="1"/>
    </xf>
    <xf numFmtId="0" fontId="65" fillId="3" borderId="28" xfId="0" applyFont="1" applyFill="1" applyBorder="1" applyAlignment="1">
      <alignment horizontal="left" vertical="top"/>
    </xf>
    <xf numFmtId="0" fontId="65" fillId="3" borderId="0" xfId="0" applyFont="1" applyFill="1" applyAlignment="1">
      <alignment horizontal="left" vertical="top"/>
    </xf>
    <xf numFmtId="0" fontId="63" fillId="3" borderId="28" xfId="0" applyFont="1" applyFill="1" applyBorder="1" applyAlignment="1">
      <alignment horizontal="left" vertical="top"/>
    </xf>
    <xf numFmtId="0" fontId="63" fillId="3" borderId="0" xfId="0" applyFont="1" applyFill="1" applyAlignment="1">
      <alignment horizontal="left" vertical="top"/>
    </xf>
    <xf numFmtId="0" fontId="43" fillId="2" borderId="6" xfId="0" applyFont="1" applyFill="1" applyBorder="1" applyAlignment="1">
      <alignment horizontal="center"/>
    </xf>
    <xf numFmtId="0" fontId="43" fillId="2" borderId="7" xfId="0" applyFont="1" applyFill="1" applyBorder="1" applyAlignment="1">
      <alignment horizontal="center"/>
    </xf>
    <xf numFmtId="0" fontId="43" fillId="2" borderId="10" xfId="0" applyFont="1" applyFill="1" applyBorder="1" applyAlignment="1">
      <alignment horizontal="center"/>
    </xf>
    <xf numFmtId="37" fontId="60" fillId="0" borderId="6" xfId="0" applyNumberFormat="1" applyFont="1" applyBorder="1" applyAlignment="1">
      <alignment horizontal="center"/>
    </xf>
    <xf numFmtId="37" fontId="60" fillId="0" borderId="7" xfId="0" applyNumberFormat="1" applyFont="1" applyBorder="1" applyAlignment="1">
      <alignment horizontal="center"/>
    </xf>
    <xf numFmtId="37" fontId="60" fillId="0" borderId="10" xfId="0" applyNumberFormat="1" applyFont="1" applyBorder="1" applyAlignment="1">
      <alignment horizontal="center"/>
    </xf>
    <xf numFmtId="37" fontId="64" fillId="0" borderId="6" xfId="0" applyNumberFormat="1" applyFont="1" applyBorder="1" applyAlignment="1">
      <alignment horizontal="center"/>
    </xf>
    <xf numFmtId="37" fontId="64" fillId="0" borderId="7" xfId="0" applyNumberFormat="1" applyFont="1" applyBorder="1" applyAlignment="1">
      <alignment horizontal="center"/>
    </xf>
    <xf numFmtId="37" fontId="64" fillId="0" borderId="10" xfId="0" applyNumberFormat="1" applyFont="1" applyBorder="1" applyAlignment="1">
      <alignment horizontal="center"/>
    </xf>
    <xf numFmtId="167" fontId="64" fillId="0" borderId="6" xfId="19" applyNumberFormat="1" applyFont="1" applyBorder="1" applyAlignment="1">
      <alignment horizontal="center"/>
    </xf>
    <xf numFmtId="167" fontId="64" fillId="0" borderId="7" xfId="19" applyNumberFormat="1" applyFont="1" applyBorder="1" applyAlignment="1">
      <alignment horizontal="center"/>
    </xf>
    <xf numFmtId="167" fontId="64" fillId="0" borderId="10" xfId="19" applyNumberFormat="1" applyFont="1" applyBorder="1" applyAlignment="1">
      <alignment horizontal="center"/>
    </xf>
    <xf numFmtId="0" fontId="59" fillId="3" borderId="13" xfId="0" applyFont="1" applyFill="1" applyBorder="1" applyAlignment="1">
      <alignment horizontal="left" vertical="top" wrapText="1"/>
    </xf>
    <xf numFmtId="0" fontId="59" fillId="3" borderId="26" xfId="0" applyFont="1" applyFill="1" applyBorder="1" applyAlignment="1">
      <alignment horizontal="left" vertical="top" wrapText="1"/>
    </xf>
    <xf numFmtId="0" fontId="59" fillId="3" borderId="2" xfId="0" applyFont="1" applyFill="1" applyBorder="1" applyAlignment="1">
      <alignment horizontal="left" vertical="top" wrapText="1"/>
    </xf>
    <xf numFmtId="0" fontId="59" fillId="3" borderId="11" xfId="0" applyFont="1" applyFill="1" applyBorder="1" applyAlignment="1">
      <alignment horizontal="left" vertical="top" wrapText="1"/>
    </xf>
    <xf numFmtId="0" fontId="59" fillId="3" borderId="12" xfId="0" applyFont="1" applyFill="1" applyBorder="1" applyAlignment="1">
      <alignment horizontal="left" vertical="top" wrapText="1"/>
    </xf>
    <xf numFmtId="0" fontId="59" fillId="3" borderId="3" xfId="0" applyFont="1" applyFill="1" applyBorder="1" applyAlignment="1">
      <alignment horizontal="left" vertical="top" wrapText="1"/>
    </xf>
    <xf numFmtId="0" fontId="64" fillId="0" borderId="6" xfId="0" applyFont="1" applyBorder="1" applyAlignment="1">
      <alignment horizontal="left" vertical="center" wrapText="1"/>
    </xf>
    <xf numFmtId="0" fontId="64" fillId="0" borderId="10" xfId="0" applyFont="1" applyBorder="1" applyAlignment="1">
      <alignment horizontal="left" vertical="center" wrapText="1"/>
    </xf>
    <xf numFmtId="0" fontId="43" fillId="2" borderId="4" xfId="0" applyFont="1" applyFill="1" applyBorder="1" applyAlignment="1">
      <alignment horizontal="center" vertical="center" wrapText="1"/>
    </xf>
    <xf numFmtId="0" fontId="43" fillId="2" borderId="8" xfId="0" applyFont="1" applyFill="1" applyBorder="1" applyAlignment="1">
      <alignment horizontal="center" vertical="center" wrapText="1"/>
    </xf>
    <xf numFmtId="0" fontId="43" fillId="2" borderId="5" xfId="0" applyFont="1" applyFill="1" applyBorder="1" applyAlignment="1">
      <alignment horizontal="center" vertical="center" wrapText="1"/>
    </xf>
    <xf numFmtId="0" fontId="43" fillId="2" borderId="13"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43" fillId="2" borderId="11" xfId="0" applyFont="1" applyFill="1" applyBorder="1" applyAlignment="1">
      <alignment horizontal="center" vertical="center" wrapText="1"/>
    </xf>
    <xf numFmtId="0" fontId="43" fillId="2" borderId="3" xfId="0" applyFont="1" applyFill="1" applyBorder="1" applyAlignment="1">
      <alignment horizontal="center" vertical="center" wrapText="1"/>
    </xf>
    <xf numFmtId="3" fontId="64" fillId="0" borderId="6" xfId="0" applyNumberFormat="1" applyFont="1" applyBorder="1" applyAlignment="1">
      <alignment horizontal="center" vertical="center" wrapText="1"/>
    </xf>
    <xf numFmtId="3" fontId="64" fillId="0" borderId="10" xfId="0" applyNumberFormat="1" applyFont="1" applyBorder="1" applyAlignment="1">
      <alignment horizontal="center" vertical="center" wrapText="1"/>
    </xf>
    <xf numFmtId="167" fontId="64" fillId="0" borderId="6" xfId="19" applyNumberFormat="1" applyFont="1" applyBorder="1" applyAlignment="1">
      <alignment horizontal="center" vertical="center" wrapText="1"/>
    </xf>
    <xf numFmtId="167" fontId="64" fillId="0" borderId="10" xfId="19" applyNumberFormat="1" applyFont="1" applyBorder="1" applyAlignment="1">
      <alignment horizontal="center" vertical="center" wrapText="1"/>
    </xf>
    <xf numFmtId="0" fontId="43" fillId="2" borderId="4" xfId="0" applyFont="1" applyFill="1" applyBorder="1" applyAlignment="1">
      <alignment horizontal="center" vertical="center"/>
    </xf>
    <xf numFmtId="0" fontId="43" fillId="2" borderId="5" xfId="0" applyFont="1" applyFill="1" applyBorder="1" applyAlignment="1">
      <alignment horizontal="center" vertical="center"/>
    </xf>
    <xf numFmtId="0" fontId="43" fillId="2" borderId="13" xfId="0" applyFont="1" applyFill="1" applyBorder="1" applyAlignment="1">
      <alignment horizontal="center" vertical="center"/>
    </xf>
    <xf numFmtId="0" fontId="43" fillId="2" borderId="11" xfId="0" applyFont="1" applyFill="1" applyBorder="1" applyAlignment="1">
      <alignment horizontal="center" vertical="center"/>
    </xf>
    <xf numFmtId="0" fontId="60" fillId="0" borderId="6" xfId="0" applyFont="1" applyBorder="1" applyAlignment="1">
      <alignment horizontal="left" vertical="center"/>
    </xf>
    <xf numFmtId="0" fontId="60" fillId="0" borderId="10" xfId="0" applyFont="1" applyBorder="1" applyAlignment="1">
      <alignment horizontal="left" vertical="center"/>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2" fillId="2" borderId="1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 xfId="0" applyFont="1" applyFill="1" applyBorder="1" applyAlignment="1">
      <alignment horizontal="center" wrapText="1"/>
    </xf>
    <xf numFmtId="0" fontId="2" fillId="2" borderId="9" xfId="0" applyFont="1" applyFill="1" applyBorder="1" applyAlignment="1">
      <alignment horizontal="center" wrapText="1"/>
    </xf>
    <xf numFmtId="0" fontId="2" fillId="2" borderId="11" xfId="0" applyFont="1" applyFill="1" applyBorder="1" applyAlignment="1">
      <alignment horizontal="left" wrapText="1"/>
    </xf>
    <xf numFmtId="0" fontId="2" fillId="2" borderId="12" xfId="0" applyFont="1" applyFill="1" applyBorder="1" applyAlignment="1">
      <alignment horizontal="left" wrapText="1"/>
    </xf>
    <xf numFmtId="0" fontId="59" fillId="0" borderId="6" xfId="0" applyFont="1" applyBorder="1" applyAlignment="1">
      <alignment horizontal="left" vertical="top" wrapText="1"/>
    </xf>
    <xf numFmtId="0" fontId="59" fillId="0" borderId="7" xfId="0" applyFont="1" applyBorder="1" applyAlignment="1">
      <alignment horizontal="left" vertical="top" wrapText="1"/>
    </xf>
    <xf numFmtId="0" fontId="59" fillId="0" borderId="10" xfId="0" applyFont="1" applyBorder="1" applyAlignment="1">
      <alignment horizontal="left" vertical="top" wrapText="1"/>
    </xf>
    <xf numFmtId="0" fontId="2" fillId="2" borderId="4" xfId="9" applyFont="1" applyFill="1" applyBorder="1" applyAlignment="1">
      <alignment horizontal="left" vertical="center" wrapText="1"/>
    </xf>
    <xf numFmtId="0" fontId="2" fillId="2" borderId="8" xfId="9" applyFont="1" applyFill="1" applyBorder="1" applyAlignment="1">
      <alignment horizontal="left" vertical="center" wrapText="1"/>
    </xf>
    <xf numFmtId="0" fontId="2" fillId="2" borderId="4" xfId="9" applyFont="1" applyFill="1" applyBorder="1" applyAlignment="1">
      <alignment horizontal="center" vertical="center" wrapText="1"/>
    </xf>
    <xf numFmtId="0" fontId="2" fillId="2" borderId="8" xfId="9" applyFont="1" applyFill="1" applyBorder="1" applyAlignment="1">
      <alignment horizontal="center" vertical="center" wrapText="1"/>
    </xf>
    <xf numFmtId="0" fontId="2" fillId="2" borderId="5" xfId="9" applyFont="1" applyFill="1" applyBorder="1" applyAlignment="1">
      <alignment horizontal="center" vertical="center" wrapText="1"/>
    </xf>
    <xf numFmtId="0" fontId="2" fillId="2" borderId="2" xfId="9" applyFont="1" applyFill="1" applyBorder="1" applyAlignment="1">
      <alignment horizontal="center" wrapText="1"/>
    </xf>
    <xf numFmtId="0" fontId="2" fillId="2" borderId="9" xfId="9" applyFont="1" applyFill="1" applyBorder="1" applyAlignment="1">
      <alignment horizontal="center" wrapText="1"/>
    </xf>
    <xf numFmtId="0" fontId="43" fillId="3" borderId="28" xfId="0" applyFont="1" applyFill="1" applyBorder="1" applyAlignment="1">
      <alignment horizontal="left"/>
    </xf>
    <xf numFmtId="0" fontId="43" fillId="3" borderId="0" xfId="0" applyFont="1" applyFill="1" applyAlignment="1">
      <alignment horizontal="left"/>
    </xf>
    <xf numFmtId="0" fontId="59" fillId="3" borderId="1" xfId="0" applyFont="1" applyFill="1" applyBorder="1" applyAlignment="1">
      <alignment horizontal="left" vertical="top" wrapText="1"/>
    </xf>
    <xf numFmtId="0" fontId="59" fillId="3" borderId="6" xfId="0" applyFont="1" applyFill="1" applyBorder="1" applyAlignment="1">
      <alignment horizontal="left" vertical="top" wrapText="1"/>
    </xf>
    <xf numFmtId="0" fontId="59" fillId="3" borderId="7" xfId="0" applyFont="1" applyFill="1" applyBorder="1" applyAlignment="1">
      <alignment horizontal="left" vertical="top" wrapText="1"/>
    </xf>
    <xf numFmtId="0" fontId="59" fillId="3" borderId="10" xfId="0" applyFont="1" applyFill="1" applyBorder="1" applyAlignment="1">
      <alignment horizontal="left" vertical="top" wrapText="1"/>
    </xf>
    <xf numFmtId="0" fontId="59" fillId="0" borderId="6" xfId="98" applyFont="1" applyBorder="1" applyAlignment="1">
      <alignment horizontal="left" vertical="top" wrapText="1"/>
    </xf>
    <xf numFmtId="0" fontId="59" fillId="0" borderId="7" xfId="98" applyFont="1" applyBorder="1" applyAlignment="1">
      <alignment horizontal="left" vertical="top" wrapText="1"/>
    </xf>
    <xf numFmtId="0" fontId="59" fillId="0" borderId="10" xfId="98" applyFont="1" applyBorder="1" applyAlignment="1">
      <alignment horizontal="left" vertical="top" wrapText="1"/>
    </xf>
    <xf numFmtId="0" fontId="43" fillId="2" borderId="4" xfId="9" applyFont="1" applyFill="1" applyBorder="1" applyAlignment="1">
      <alignment horizontal="center" vertical="center" wrapText="1"/>
    </xf>
    <xf numFmtId="0" fontId="43" fillId="2" borderId="5" xfId="9" applyFont="1" applyFill="1" applyBorder="1" applyAlignment="1">
      <alignment horizontal="center" vertical="center" wrapText="1"/>
    </xf>
    <xf numFmtId="0" fontId="43" fillId="2" borderId="6" xfId="9" applyFont="1" applyFill="1" applyBorder="1" applyAlignment="1">
      <alignment horizontal="left"/>
    </xf>
    <xf numFmtId="0" fontId="43" fillId="2" borderId="7" xfId="9" applyFont="1" applyFill="1" applyBorder="1" applyAlignment="1">
      <alignment horizontal="left"/>
    </xf>
    <xf numFmtId="0" fontId="43" fillId="2" borderId="10" xfId="9" applyFont="1" applyFill="1" applyBorder="1" applyAlignment="1">
      <alignment horizontal="left"/>
    </xf>
    <xf numFmtId="0" fontId="59" fillId="0" borderId="5" xfId="9" applyFont="1" applyBorder="1" applyAlignment="1">
      <alignment horizontal="left" vertical="top" wrapText="1"/>
    </xf>
    <xf numFmtId="0" fontId="43" fillId="2" borderId="13" xfId="0" applyFont="1" applyFill="1" applyBorder="1" applyAlignment="1">
      <alignment horizontal="left"/>
    </xf>
    <xf numFmtId="0" fontId="43" fillId="2" borderId="26" xfId="0" applyFont="1" applyFill="1" applyBorder="1" applyAlignment="1">
      <alignment horizontal="left"/>
    </xf>
    <xf numFmtId="0" fontId="43" fillId="2" borderId="2" xfId="0" applyFont="1" applyFill="1" applyBorder="1" applyAlignment="1">
      <alignment horizontal="left"/>
    </xf>
    <xf numFmtId="0" fontId="2" fillId="2" borderId="28" xfId="10" applyFont="1" applyFill="1" applyBorder="1" applyAlignment="1">
      <alignment horizontal="center" wrapText="1"/>
    </xf>
    <xf numFmtId="0" fontId="2" fillId="2" borderId="0" xfId="10" applyFont="1" applyFill="1" applyAlignment="1">
      <alignment horizontal="center" wrapText="1"/>
    </xf>
    <xf numFmtId="0" fontId="59" fillId="0" borderId="6" xfId="10" applyFont="1" applyBorder="1" applyAlignment="1">
      <alignment horizontal="left" vertical="top" wrapText="1"/>
    </xf>
    <xf numFmtId="0" fontId="59" fillId="0" borderId="7" xfId="10" applyFont="1" applyBorder="1" applyAlignment="1">
      <alignment horizontal="left" vertical="top" wrapText="1"/>
    </xf>
    <xf numFmtId="0" fontId="59" fillId="0" borderId="10" xfId="10" applyFont="1" applyBorder="1" applyAlignment="1">
      <alignment horizontal="left" vertical="top" wrapText="1"/>
    </xf>
    <xf numFmtId="0" fontId="59" fillId="0" borderId="6" xfId="0" quotePrefix="1" applyFont="1" applyBorder="1" applyAlignment="1">
      <alignment horizontal="left" vertical="top" wrapText="1"/>
    </xf>
    <xf numFmtId="0" fontId="43" fillId="2" borderId="4" xfId="0" applyFont="1" applyFill="1" applyBorder="1" applyAlignment="1">
      <alignment horizontal="center" wrapText="1"/>
    </xf>
    <xf numFmtId="0" fontId="43" fillId="2" borderId="5" xfId="0" applyFont="1" applyFill="1" applyBorder="1" applyAlignment="1">
      <alignment horizontal="center" wrapText="1"/>
    </xf>
    <xf numFmtId="0" fontId="43" fillId="2" borderId="4" xfId="135" applyFont="1" applyFill="1" applyBorder="1" applyAlignment="1">
      <alignment horizontal="center" vertical="center" wrapText="1"/>
    </xf>
    <xf numFmtId="0" fontId="43" fillId="2" borderId="8" xfId="135" applyFont="1" applyFill="1" applyBorder="1" applyAlignment="1">
      <alignment horizontal="center" vertical="center" wrapText="1"/>
    </xf>
    <xf numFmtId="0" fontId="43" fillId="2" borderId="4" xfId="135" applyFont="1" applyFill="1" applyBorder="1" applyAlignment="1">
      <alignment horizontal="left" vertical="center"/>
    </xf>
    <xf numFmtId="0" fontId="43" fillId="2" borderId="8" xfId="135" applyFont="1" applyFill="1" applyBorder="1" applyAlignment="1">
      <alignment horizontal="left" vertical="center"/>
    </xf>
    <xf numFmtId="0" fontId="43" fillId="2" borderId="4" xfId="135" applyFont="1" applyFill="1" applyBorder="1" applyAlignment="1">
      <alignment horizontal="center" vertical="center"/>
    </xf>
    <xf numFmtId="0" fontId="43" fillId="2" borderId="8" xfId="135" applyFont="1" applyFill="1" applyBorder="1" applyAlignment="1">
      <alignment horizontal="center" vertical="center"/>
    </xf>
    <xf numFmtId="0" fontId="43" fillId="2" borderId="13" xfId="135" applyFont="1" applyFill="1" applyBorder="1" applyAlignment="1">
      <alignment horizontal="center" vertical="center"/>
    </xf>
    <xf numFmtId="0" fontId="43" fillId="2" borderId="11" xfId="135" applyFont="1" applyFill="1" applyBorder="1" applyAlignment="1">
      <alignment horizontal="center" vertical="center"/>
    </xf>
    <xf numFmtId="0" fontId="43" fillId="2" borderId="5" xfId="135" applyFont="1" applyFill="1" applyBorder="1" applyAlignment="1">
      <alignment horizontal="left" vertical="center"/>
    </xf>
    <xf numFmtId="0" fontId="43" fillId="2" borderId="5" xfId="135" applyFont="1" applyFill="1" applyBorder="1" applyAlignment="1">
      <alignment horizontal="center" vertical="center"/>
    </xf>
    <xf numFmtId="0" fontId="43" fillId="2" borderId="4" xfId="0" applyFont="1" applyFill="1" applyBorder="1" applyAlignment="1">
      <alignment horizontal="left" vertical="center"/>
    </xf>
    <xf numFmtId="0" fontId="43" fillId="2" borderId="5" xfId="0" applyFont="1" applyFill="1" applyBorder="1" applyAlignment="1">
      <alignment horizontal="left" vertical="center"/>
    </xf>
  </cellXfs>
  <cellStyles count="136">
    <cellStyle name="20% - Accent1" xfId="39" builtinId="30" customBuiltin="1"/>
    <cellStyle name="20% - Accent2" xfId="42" builtinId="34" customBuiltin="1"/>
    <cellStyle name="20% - Accent3" xfId="45" builtinId="38" customBuiltin="1"/>
    <cellStyle name="20% - Accent4" xfId="48" builtinId="42" customBuiltin="1"/>
    <cellStyle name="20% - Accent5" xfId="51" builtinId="46" customBuiltin="1"/>
    <cellStyle name="20% - Accent6" xfId="54" builtinId="50" customBuiltin="1"/>
    <cellStyle name="40% - Accent1" xfId="40" builtinId="31" customBuiltin="1"/>
    <cellStyle name="40% - Accent2" xfId="43" builtinId="35" customBuiltin="1"/>
    <cellStyle name="40% - Accent3" xfId="46" builtinId="39" customBuiltin="1"/>
    <cellStyle name="40% - Accent4" xfId="49" builtinId="43" customBuiltin="1"/>
    <cellStyle name="40% - Accent5" xfId="52" builtinId="47" customBuiltin="1"/>
    <cellStyle name="40% - Accent6" xfId="55" builtinId="51" customBuiltin="1"/>
    <cellStyle name="60% - Accent1 2" xfId="57" xr:uid="{31DA3C4E-353C-4936-9FCA-6EE3001A945B}"/>
    <cellStyle name="60% - Accent2 2" xfId="58" xr:uid="{AD5678FE-738F-4DD0-9A4C-6D3F53FB8270}"/>
    <cellStyle name="60% - Accent3 2" xfId="59" xr:uid="{FC361621-B8EF-4D6B-9BC9-D72F0305FDB1}"/>
    <cellStyle name="60% - Accent4 2" xfId="60" xr:uid="{00852D45-883A-42A9-955B-D28BB60483EB}"/>
    <cellStyle name="60% - Accent5 2" xfId="61" xr:uid="{886B736F-7F46-46D4-B1FC-96A41FC4987F}"/>
    <cellStyle name="60% - Accent6 2" xfId="62" xr:uid="{DF818C2A-0613-4A8B-BD7C-34C4E625F8F0}"/>
    <cellStyle name="Accent1" xfId="38" builtinId="29" customBuiltin="1"/>
    <cellStyle name="Accent2" xfId="41" builtinId="33" customBuiltin="1"/>
    <cellStyle name="Accent3" xfId="44" builtinId="37" customBuiltin="1"/>
    <cellStyle name="Accent4" xfId="47" builtinId="41" customBuiltin="1"/>
    <cellStyle name="Accent5" xfId="50" builtinId="45" customBuiltin="1"/>
    <cellStyle name="Accent6" xfId="53" builtinId="49" customBuiltin="1"/>
    <cellStyle name="Bad" xfId="28" builtinId="27" customBuiltin="1"/>
    <cellStyle name="Body: normal cell" xfId="119" xr:uid="{761AF6F0-25CD-49CA-BF15-CFC02537ABFF}"/>
    <cellStyle name="Calculation" xfId="31" builtinId="22" customBuiltin="1"/>
    <cellStyle name="Check Cell" xfId="33" builtinId="23" customBuiltin="1"/>
    <cellStyle name="Comma" xfId="1" builtinId="3"/>
    <cellStyle name="Comma 100" xfId="21" xr:uid="{39A2773A-C5C2-4015-BB36-C09EFA0E30D4}"/>
    <cellStyle name="Comma 100 2" xfId="130" xr:uid="{ABC12C93-109F-4E5E-9503-2FF76181088B}"/>
    <cellStyle name="Comma 2" xfId="16" xr:uid="{00000000-0005-0000-0000-000001000000}"/>
    <cellStyle name="Comma 2 2" xfId="73" xr:uid="{7A5B54AB-85C7-43EB-AE57-14DE992AAA9A}"/>
    <cellStyle name="Comma 2 3" xfId="65" xr:uid="{3F9027C8-7F65-4680-901C-B9C278809775}"/>
    <cellStyle name="Comma 3" xfId="12" xr:uid="{00000000-0005-0000-0000-000002000000}"/>
    <cellStyle name="Comma 3 2" xfId="91" xr:uid="{B7FDB2E4-3041-446B-975F-F653C12448B9}"/>
    <cellStyle name="Comma 3 3" xfId="82" xr:uid="{7B8C26F4-8437-4861-862B-C120A9851DC9}"/>
    <cellStyle name="Comma 4" xfId="86" xr:uid="{157E81E1-207F-404A-A273-D739AAB07DEB}"/>
    <cellStyle name="Comma 4 2" xfId="94" xr:uid="{54B3B757-833B-4C50-AE59-62B11F39DD77}"/>
    <cellStyle name="Comma 4 2 2" xfId="112" xr:uid="{1D0C7554-B417-4248-A971-9B8CF5A6574F}"/>
    <cellStyle name="Comma 4 3" xfId="108" xr:uid="{801F585B-3379-4BC7-8075-28F4BB42BBA2}"/>
    <cellStyle name="Comma 5" xfId="97" xr:uid="{D308C879-C786-4AF8-B07A-4E3C8E684B99}"/>
    <cellStyle name="Comma 5 2" xfId="114" xr:uid="{DB3E7910-9287-46FD-86A3-EDFA39630FE9}"/>
    <cellStyle name="Comma 6" xfId="99" xr:uid="{03AFB451-34E2-43B5-878D-DC769F65FB55}"/>
    <cellStyle name="Comma 7" xfId="102" xr:uid="{03B32295-9B1D-423E-8F62-D053F4E9CE75}"/>
    <cellStyle name="Comma 8" xfId="104" xr:uid="{B361BCBF-DFB0-4BDD-AC15-BAA5590D3369}"/>
    <cellStyle name="Comma 9" xfId="95" xr:uid="{56B8D6C4-6F63-4507-9D88-AA5393524182}"/>
    <cellStyle name="Currency 2" xfId="66" xr:uid="{7D175863-E748-4A77-9C83-DA988AE203AA}"/>
    <cellStyle name="Currency 2 2" xfId="67" xr:uid="{256BE5E4-1D65-4B7C-836F-AA734937BC12}"/>
    <cellStyle name="Currency 2 3" xfId="122" xr:uid="{43526FA9-6F8A-407A-B107-F57960F36175}"/>
    <cellStyle name="Currency 3" xfId="125" xr:uid="{C84286B0-9B8B-4A66-B24F-17C153927EC9}"/>
    <cellStyle name="Explanatory Text" xfId="36" builtinId="53" customBuiltin="1"/>
    <cellStyle name="Footnotes: top row" xfId="121" xr:uid="{2A2AE4CB-4D26-4A64-B8DB-ECB67A280A48}"/>
    <cellStyle name="Good" xfId="27" builtinId="26" customBuiltin="1"/>
    <cellStyle name="Header: bottom row" xfId="118" xr:uid="{EC50FBF6-8CC5-4F4A-870C-EE9407019575}"/>
    <cellStyle name="Heading 1" xfId="23" builtinId="16" customBuiltin="1"/>
    <cellStyle name="Heading 2" xfId="24" builtinId="17" customBuiltin="1"/>
    <cellStyle name="Heading 3" xfId="25" builtinId="18" customBuiltin="1"/>
    <cellStyle name="Heading 4" xfId="26" builtinId="19" customBuiltin="1"/>
    <cellStyle name="Hyperlink" xfId="133" builtinId="8"/>
    <cellStyle name="Hyperlink 2" xfId="3" xr:uid="{00000000-0005-0000-0000-000003000000}"/>
    <cellStyle name="Hyperlink 2 2" xfId="92" xr:uid="{1519AD2A-D07B-49FB-A384-DEDD22D75D65}"/>
    <cellStyle name="Hyperlink 2 3" xfId="84" xr:uid="{30E08A5A-25E1-4F1E-AC00-30ED4710FC52}"/>
    <cellStyle name="Hyperlink 2 4" xfId="123" xr:uid="{5AD90570-079E-4F29-8763-1893D5BCB691}"/>
    <cellStyle name="Hyperlink 3" xfId="80" xr:uid="{A14B02CB-F7ED-476B-B4C4-D31DB7BED821}"/>
    <cellStyle name="Hyperlink 3 2" xfId="126" xr:uid="{86A7A646-0C80-48AE-B830-94AE5795C4A5}"/>
    <cellStyle name="Hyperlink 4" xfId="76" xr:uid="{6D23D49D-20B3-474B-A930-22A46941D6DF}"/>
    <cellStyle name="Input" xfId="29" builtinId="20" customBuiltin="1"/>
    <cellStyle name="Linked Cell" xfId="32" builtinId="24" customBuiltin="1"/>
    <cellStyle name="Neutral 2" xfId="56" xr:uid="{62BC2EE1-02DF-462F-91F0-ED36F8C67B62}"/>
    <cellStyle name="Normal" xfId="0" builtinId="0"/>
    <cellStyle name="Normal 10" xfId="10" xr:uid="{00000000-0005-0000-0000-000005000000}"/>
    <cellStyle name="Normal 10 2" xfId="128" xr:uid="{8AE4104C-7A4C-40E9-A209-BB9D646CC04B}"/>
    <cellStyle name="Normal 11" xfId="103" xr:uid="{65AC1F8C-3068-4FF8-9F08-35063D5D2CC6}"/>
    <cellStyle name="Normal 12" xfId="18" xr:uid="{00000000-0005-0000-0000-000006000000}"/>
    <cellStyle name="Normal 13" xfId="106" xr:uid="{3E78E2EF-19AE-4E03-A7E2-18AC9769D771}"/>
    <cellStyle name="Normal 14" xfId="109" xr:uid="{1EED23F1-8812-49C4-B55A-255A39C769CB}"/>
    <cellStyle name="Normal 15" xfId="113" xr:uid="{C1220D23-4D22-4CC9-9453-666D1AE94861}"/>
    <cellStyle name="Normal 16" xfId="70" xr:uid="{1126D2DA-8112-46C4-BC43-1727AAD2D10F}"/>
    <cellStyle name="Normal 17" xfId="127" xr:uid="{BED52AED-53F0-4499-9F2D-1811EDDFA3F9}"/>
    <cellStyle name="Normal 18" xfId="131" xr:uid="{DF77ABE3-13E1-45AE-86FF-20982CC39F89}"/>
    <cellStyle name="Normal 19" xfId="132" xr:uid="{27D8E0FA-8716-4008-B46C-38412A0EE8D1}"/>
    <cellStyle name="Normal 2" xfId="5" xr:uid="{00000000-0005-0000-0000-000007000000}"/>
    <cellStyle name="Normal 2 2" xfId="7" xr:uid="{00000000-0005-0000-0000-000008000000}"/>
    <cellStyle name="Normal 2 2 2" xfId="63" xr:uid="{70EE5887-564E-4926-97EF-49B258A1C760}"/>
    <cellStyle name="Normal 2 2 3" xfId="115" xr:uid="{E84B8F42-86DE-4FC6-B31F-A618A5C95653}"/>
    <cellStyle name="Normal 2 2 4" xfId="71" xr:uid="{77E13A47-12CD-4D36-93AA-A885C8208CF0}"/>
    <cellStyle name="Normal 2 3" xfId="87" xr:uid="{C41AEF4C-9721-47C7-A9E7-F86C298CF15E}"/>
    <cellStyle name="Normal 2 3 2" xfId="4" xr:uid="{00000000-0005-0000-0000-000009000000}"/>
    <cellStyle name="Normal 2 4" xfId="72" xr:uid="{4C5411D0-9F8D-4259-934A-E4C61A180F8F}"/>
    <cellStyle name="Normal 2 95" xfId="116" xr:uid="{9903D8FD-B9D7-468F-87B2-EC4DE8929B7B}"/>
    <cellStyle name="Normal 20" xfId="134" xr:uid="{8E5021C2-913C-4409-9CAD-C229542A89DF}"/>
    <cellStyle name="Normal 21" xfId="135" xr:uid="{C15128BE-3F20-481E-8E82-49C154AE1462}"/>
    <cellStyle name="Normal 26" xfId="64" xr:uid="{33481DA4-F001-4CAF-A968-3766DAB39B78}"/>
    <cellStyle name="Normal 3" xfId="2" xr:uid="{00000000-0005-0000-0000-00000A000000}"/>
    <cellStyle name="Normal 3 2" xfId="14" xr:uid="{00000000-0005-0000-0000-00000B000000}"/>
    <cellStyle name="Normal 3 2 2" xfId="77" xr:uid="{CF24702B-83DD-4939-801B-161073D02138}"/>
    <cellStyle name="Normal 3 3" xfId="79" xr:uid="{A87CF86C-E2FE-4034-925C-FF620408DC2C}"/>
    <cellStyle name="Normal 3 3 2" xfId="89" xr:uid="{723374A0-1AEB-4BE1-986D-4803332CC9CC}"/>
    <cellStyle name="Normal 3 3 2 2" xfId="110" xr:uid="{06E23D6B-C93C-494A-9F2C-3B9E6FED0683}"/>
    <cellStyle name="Normal 3 3 3" xfId="105" xr:uid="{2415D60C-4FAF-47CF-869A-8D68FFEAB0E7}"/>
    <cellStyle name="Normal 3 4" xfId="88" xr:uid="{C2C79A1A-5B70-453A-BBD1-613E10A4E382}"/>
    <cellStyle name="Normal 3 5" xfId="75" xr:uid="{D9E2557D-5B1A-4F1B-A745-9E5EB64539AD}"/>
    <cellStyle name="Normal 4" xfId="9" xr:uid="{00000000-0005-0000-0000-00000C000000}"/>
    <cellStyle name="Normal 4 2" xfId="15" xr:uid="{00000000-0005-0000-0000-00000D000000}"/>
    <cellStyle name="Normal 4 2 2" xfId="20" xr:uid="{DC2933F9-2BFC-47E2-BE17-49C94F10D46F}"/>
    <cellStyle name="Normal 4 2 2 2" xfId="129" xr:uid="{1A06ADF3-FAB1-40BB-8663-18B6C7DE7BA4}"/>
    <cellStyle name="Normal 4 2 3" xfId="78" xr:uid="{EB807BF2-5B06-4BDB-87E8-33FE4595D9C6}"/>
    <cellStyle name="Normal 5" xfId="17" xr:uid="{00000000-0005-0000-0000-00000E000000}"/>
    <cellStyle name="Normal 5 2" xfId="90" xr:uid="{380FE5C1-D6C7-4A35-BDEA-01203A18DB6A}"/>
    <cellStyle name="Normal 5 3" xfId="81" xr:uid="{F1E20562-D60F-45A6-BA3C-94151FF6FC8F}"/>
    <cellStyle name="Normal 5 4" xfId="124" xr:uid="{3D58B2E1-9BDF-417D-8C26-B9EDDD99BF97}"/>
    <cellStyle name="Normal 6" xfId="11" xr:uid="{00000000-0005-0000-0000-00000F000000}"/>
    <cellStyle name="Normal 6 2" xfId="93" xr:uid="{8A34D95F-FB31-425E-AC1B-46A385468D29}"/>
    <cellStyle name="Normal 6 2 2" xfId="111" xr:uid="{54687102-FC3A-4EE3-8224-D27BDBB60F23}"/>
    <cellStyle name="Normal 6 3" xfId="101" xr:uid="{C0520229-954D-41DF-97F7-71B1D27C3925}"/>
    <cellStyle name="Normal 6 4" xfId="107" xr:uid="{4814FCAF-EB88-4EA9-9D05-CA1488C5EB2D}"/>
    <cellStyle name="Normal 6 5" xfId="85" xr:uid="{F843255B-FEFE-482D-B6D1-DA63967C3ABF}"/>
    <cellStyle name="Normal 7" xfId="96" xr:uid="{4A2C63BB-AC12-4098-AE65-642CE3927DDC}"/>
    <cellStyle name="Normal 7 2" xfId="6" xr:uid="{00000000-0005-0000-0000-000010000000}"/>
    <cellStyle name="Normal 8" xfId="98" xr:uid="{3F9C66A2-D87E-48A0-9815-F7344B69B9A3}"/>
    <cellStyle name="Normal 9" xfId="69" xr:uid="{81742D99-0A3F-421A-9315-0B7A433936A1}"/>
    <cellStyle name="Normal 9 2" xfId="100" xr:uid="{B9FF315A-37D3-4ED4-8A3D-C8C856C8E1DD}"/>
    <cellStyle name="Note" xfId="35" builtinId="10" customBuiltin="1"/>
    <cellStyle name="Output" xfId="30" builtinId="21" customBuiltin="1"/>
    <cellStyle name="Parent row" xfId="120" xr:uid="{A306D0A9-C1E3-4A43-9D7E-58BFB5E15C76}"/>
    <cellStyle name="Percent" xfId="19" builtinId="5"/>
    <cellStyle name="Percent 2" xfId="8" xr:uid="{00000000-0005-0000-0000-000011000000}"/>
    <cellStyle name="Percent 2 2" xfId="74" xr:uid="{28F83382-676E-44AA-ABD5-1AFF826584E4}"/>
    <cellStyle name="Percent 2 3" xfId="68" xr:uid="{45407AE9-8366-49A3-892F-500AE1C9A5FB}"/>
    <cellStyle name="Percent 3" xfId="13" xr:uid="{00000000-0005-0000-0000-000012000000}"/>
    <cellStyle name="Percent 3 2" xfId="83" xr:uid="{ECD8BF63-4C08-47D9-BD9D-9FEFDB1588EB}"/>
    <cellStyle name="Table title" xfId="117" xr:uid="{E61C4C0B-4883-498C-A637-4541BFE51B2A}"/>
    <cellStyle name="Title" xfId="22" builtinId="15" customBuiltin="1"/>
    <cellStyle name="Total" xfId="37" builtinId="25" customBuiltin="1"/>
    <cellStyle name="Warning Text" xfId="34" builtinId="11" customBuiltin="1"/>
  </cellStyles>
  <dxfs count="18">
    <dxf>
      <font>
        <b/>
        <i val="0"/>
        <color theme="0"/>
      </font>
      <fill>
        <patternFill>
          <bgColor theme="5" tint="0.39994506668294322"/>
        </patternFill>
      </fill>
      <border diagonalUp="0" diagonalDown="0">
        <left/>
        <right/>
        <top/>
        <bottom/>
        <vertical/>
        <horizontal/>
      </border>
    </dxf>
    <dxf>
      <font>
        <b/>
        <i val="0"/>
        <color theme="0"/>
      </font>
      <fill>
        <patternFill>
          <bgColor theme="5" tint="0.39994506668294322"/>
        </patternFill>
      </fill>
      <border diagonalUp="0" diagonalDown="0">
        <left/>
        <right/>
        <top/>
        <bottom/>
        <vertical/>
        <horizontal/>
      </border>
    </dxf>
    <dxf>
      <fill>
        <patternFill>
          <bgColor theme="4" tint="0.79998168889431442"/>
        </patternFill>
      </fill>
      <border>
        <left/>
        <right/>
        <top/>
        <bottom style="thin">
          <color theme="1" tint="0.499984740745262"/>
        </bottom>
        <vertical/>
        <horizontal/>
      </border>
    </dxf>
    <dxf>
      <font>
        <b/>
        <i val="0"/>
        <color theme="0"/>
      </font>
      <fill>
        <patternFill>
          <bgColor theme="5"/>
        </patternFill>
      </fill>
    </dxf>
    <dxf>
      <fill>
        <patternFill>
          <bgColor theme="0"/>
        </patternFill>
      </fill>
      <border>
        <left/>
        <right/>
        <top/>
        <bottom style="thin">
          <color theme="0" tint="-0.24994659260841701"/>
        </bottom>
        <vertical/>
        <horizontal style="thin">
          <color theme="0" tint="-0.24994659260841701"/>
        </horizontal>
      </border>
    </dxf>
    <dxf>
      <fill>
        <patternFill>
          <bgColor theme="0"/>
        </patternFill>
      </fill>
      <border>
        <left/>
        <right/>
        <top/>
        <bottom style="thin">
          <color theme="0" tint="-0.24994659260841701"/>
        </bottom>
        <vertical/>
        <horizontal/>
      </border>
    </dxf>
    <dxf>
      <font>
        <b/>
        <i val="0"/>
        <color theme="0"/>
      </font>
      <fill>
        <patternFill>
          <bgColor theme="5" tint="-0.499984740745262"/>
        </patternFill>
      </fill>
      <border>
        <left/>
        <right/>
        <top style="thin">
          <color theme="1" tint="0.499984740745262"/>
        </top>
        <bottom/>
        <vertical/>
        <horizontal/>
      </border>
    </dxf>
    <dxf>
      <font>
        <b/>
        <i val="0"/>
        <color theme="0"/>
      </font>
      <fill>
        <patternFill>
          <bgColor theme="5"/>
        </patternFill>
      </fill>
      <border diagonalDown="1">
        <left/>
        <right/>
        <top/>
        <bottom style="thin">
          <color theme="1" tint="0.499984740745262"/>
        </bottom>
        <diagonal style="thin">
          <color theme="1" tint="0.499984740745262"/>
        </diagonal>
        <vertical/>
        <horizontal/>
      </border>
    </dxf>
    <dxf>
      <font>
        <color theme="1"/>
      </font>
      <fill>
        <patternFill>
          <bgColor theme="0"/>
        </patternFill>
      </fill>
      <border diagonalUp="0" diagonalDown="1">
        <left/>
        <right/>
        <top/>
        <bottom/>
        <diagonal style="thin">
          <color theme="0" tint="-0.24994659260841701"/>
        </diagonal>
        <vertical/>
        <horizontal style="thin">
          <color theme="0" tint="-0.24994659260841701"/>
        </horizontal>
      </border>
    </dxf>
    <dxf>
      <font>
        <b/>
        <i val="0"/>
        <color theme="0"/>
      </font>
      <fill>
        <patternFill>
          <bgColor theme="4"/>
        </patternFill>
      </fill>
      <border diagonalUp="0" diagonalDown="0">
        <left/>
        <right/>
        <top/>
        <bottom/>
        <vertical/>
        <horizontal/>
      </border>
    </dxf>
    <dxf>
      <font>
        <b/>
        <i val="0"/>
        <color theme="0"/>
      </font>
      <fill>
        <patternFill>
          <bgColor theme="4"/>
        </patternFill>
      </fill>
      <border diagonalUp="0" diagonalDown="0">
        <left/>
        <right/>
        <top/>
        <bottom/>
        <vertical/>
        <horizontal/>
      </border>
    </dxf>
    <dxf>
      <fill>
        <patternFill>
          <bgColor theme="5" tint="0.79998168889431442"/>
        </patternFill>
      </fill>
      <border>
        <left/>
        <right/>
        <top/>
        <bottom style="thin">
          <color theme="1" tint="0.499984740745262"/>
        </bottom>
        <vertical/>
        <horizontal/>
      </border>
    </dxf>
    <dxf>
      <font>
        <b/>
        <i val="0"/>
        <color theme="0"/>
      </font>
      <fill>
        <patternFill>
          <bgColor theme="4"/>
        </patternFill>
      </fill>
    </dxf>
    <dxf>
      <fill>
        <patternFill>
          <bgColor theme="0"/>
        </patternFill>
      </fill>
      <border>
        <left/>
        <right/>
        <top/>
        <bottom style="thin">
          <color theme="0" tint="-0.24994659260841701"/>
        </bottom>
        <vertical/>
        <horizontal style="thin">
          <color theme="0" tint="-0.24994659260841701"/>
        </horizontal>
      </border>
    </dxf>
    <dxf>
      <fill>
        <patternFill>
          <bgColor theme="0"/>
        </patternFill>
      </fill>
      <border>
        <left/>
        <right/>
        <top/>
        <bottom style="thin">
          <color theme="0" tint="-0.24994659260841701"/>
        </bottom>
        <vertical/>
        <horizontal/>
      </border>
    </dxf>
    <dxf>
      <font>
        <b/>
        <i val="0"/>
        <color theme="0"/>
      </font>
      <fill>
        <patternFill>
          <bgColor theme="4"/>
        </patternFill>
      </fill>
      <border>
        <left/>
        <right/>
        <top style="thin">
          <color theme="1" tint="0.499984740745262"/>
        </top>
        <bottom/>
        <vertical/>
        <horizontal/>
      </border>
    </dxf>
    <dxf>
      <font>
        <b/>
        <i val="0"/>
        <color theme="0"/>
      </font>
      <fill>
        <patternFill>
          <bgColor theme="4"/>
        </patternFill>
      </fill>
      <border diagonalDown="1">
        <left/>
        <right/>
        <top/>
        <bottom style="thin">
          <color theme="1" tint="0.499984740745262"/>
        </bottom>
        <diagonal style="thin">
          <color theme="1" tint="0.499984740745262"/>
        </diagonal>
        <vertical/>
        <horizontal/>
      </border>
    </dxf>
    <dxf>
      <font>
        <color theme="1"/>
      </font>
      <fill>
        <patternFill>
          <bgColor theme="0"/>
        </patternFill>
      </fill>
      <border diagonalUp="0" diagonalDown="1">
        <left/>
        <right/>
        <top/>
        <bottom/>
        <diagonal style="thin">
          <color theme="0" tint="-0.24994659260841701"/>
        </diagonal>
        <vertical/>
        <horizontal style="thin">
          <color theme="0" tint="-0.24994659260841701"/>
        </horizontal>
      </border>
    </dxf>
  </dxfs>
  <tableStyles count="2" defaultTableStyle="TableStyleMedium2" defaultPivotStyle="PivotStyleLight16">
    <tableStyle name="ODC Pivot" table="0" count="9" xr9:uid="{F2BC9889-FBEB-4F80-B3F2-F1C15CA795A2}">
      <tableStyleElement type="wholeTable" dxfId="17"/>
      <tableStyleElement type="headerRow" dxfId="16"/>
      <tableStyleElement type="totalRow" dxfId="15"/>
      <tableStyleElement type="firstRowStripe" dxfId="14"/>
      <tableStyleElement type="secondRowStripe" dxfId="13"/>
      <tableStyleElement type="firstHeaderCell" dxfId="12"/>
      <tableStyleElement type="firstRowSubheading" dxfId="11"/>
      <tableStyleElement type="pageFieldLabels" dxfId="10"/>
      <tableStyleElement type="pageFieldValues" dxfId="9"/>
    </tableStyle>
    <tableStyle name="ODC Pivot Alt" table="0" count="9" xr9:uid="{2F40E791-7DE3-4914-B001-20ED52B4AEFE}">
      <tableStyleElement type="wholeTable" dxfId="8"/>
      <tableStyleElement type="headerRow" dxfId="7"/>
      <tableStyleElement type="totalRow" dxfId="6"/>
      <tableStyleElement type="firstRowStripe" dxfId="5"/>
      <tableStyleElement type="secondRowStripe" dxfId="4"/>
      <tableStyleElement type="firstHeaderCell" dxfId="3"/>
      <tableStyleElement type="firstRowSubheading" dxfId="2"/>
      <tableStyleElement type="pageFieldLabels" dxfId="1"/>
      <tableStyleElement type="pageFieldValues" dxfId="0"/>
    </tableStyle>
  </tableStyles>
  <colors>
    <mruColors>
      <color rgb="FF4A4D56"/>
      <color rgb="FFFFFFAF"/>
      <color rgb="FFD2ECB6"/>
      <color rgb="FFD9D9D9"/>
      <color rgb="FFFFCDCD"/>
      <color rgb="FF64B3E8"/>
      <color rgb="FFFFF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'Portfolio CPAS'!$A$14</c:f>
              <c:strCache>
                <c:ptCount val="1"/>
                <c:pt idx="0">
                  <c:v>Legacy CPAS</c:v>
                </c:pt>
              </c:strCache>
            </c:strRef>
          </c:tx>
          <c:spPr>
            <a:solidFill>
              <a:schemeClr val="accent1"/>
            </a:solidFill>
            <a:ln>
              <a:noFill/>
            </a:ln>
            <a:effectLst/>
          </c:spPr>
          <c:cat>
            <c:numRef>
              <c:f>'Portfolio CPAS'!$E$4:$S$4</c:f>
              <c:numCache>
                <c:formatCode>General</c:formatCode>
                <c:ptCount val="15"/>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numCache>
            </c:numRef>
          </c:cat>
          <c:val>
            <c:numRef>
              <c:f>'Portfolio CPAS'!$E$14:$Q$14</c:f>
              <c:numCache>
                <c:formatCode>#,##0</c:formatCode>
                <c:ptCount val="13"/>
                <c:pt idx="0">
                  <c:v>1618820.9480000001</c:v>
                </c:pt>
                <c:pt idx="1">
                  <c:v>1451356.7119999998</c:v>
                </c:pt>
                <c:pt idx="2">
                  <c:v>1255981.77</c:v>
                </c:pt>
                <c:pt idx="3">
                  <c:v>1116428.24</c:v>
                </c:pt>
                <c:pt idx="4">
                  <c:v>1037304.5550000001</c:v>
                </c:pt>
                <c:pt idx="5">
                  <c:v>912102.11899999995</c:v>
                </c:pt>
                <c:pt idx="6">
                  <c:v>823834.17200000002</c:v>
                </c:pt>
                <c:pt idx="7">
                  <c:v>735566.22500000009</c:v>
                </c:pt>
                <c:pt idx="8">
                  <c:v>676720.92700000003</c:v>
                </c:pt>
                <c:pt idx="9">
                  <c:v>617875.62900000007</c:v>
                </c:pt>
                <c:pt idx="10">
                  <c:v>529607.68199999991</c:v>
                </c:pt>
                <c:pt idx="11">
                  <c:v>500185.03300000005</c:v>
                </c:pt>
                <c:pt idx="12">
                  <c:v>0</c:v>
                </c:pt>
              </c:numCache>
            </c:numRef>
          </c:val>
          <c:extLst>
            <c:ext xmlns:c16="http://schemas.microsoft.com/office/drawing/2014/chart" uri="{C3380CC4-5D6E-409C-BE32-E72D297353CC}">
              <c16:uniqueId val="{00000000-EC7B-42B5-BB63-1A1B0A58B576}"/>
            </c:ext>
          </c:extLst>
        </c:ser>
        <c:ser>
          <c:idx val="1"/>
          <c:order val="1"/>
          <c:tx>
            <c:strRef>
              <c:f>'Portfolio CPAS'!$A$17</c:f>
              <c:strCache>
                <c:ptCount val="1"/>
                <c:pt idx="0">
                  <c:v>2018 Portfolio CPAS</c:v>
                </c:pt>
              </c:strCache>
            </c:strRef>
          </c:tx>
          <c:spPr>
            <a:solidFill>
              <a:schemeClr val="accent2"/>
            </a:solidFill>
            <a:ln>
              <a:noFill/>
            </a:ln>
            <a:effectLst/>
          </c:spPr>
          <c:cat>
            <c:numRef>
              <c:f>'Portfolio CPAS'!$E$4:$S$4</c:f>
              <c:numCache>
                <c:formatCode>General</c:formatCode>
                <c:ptCount val="15"/>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numCache>
            </c:numRef>
          </c:cat>
          <c:val>
            <c:numRef>
              <c:f>'Portfolio CPAS'!$E$17:$Q$17</c:f>
              <c:numCache>
                <c:formatCode>#,##0</c:formatCode>
                <c:ptCount val="13"/>
                <c:pt idx="0">
                  <c:v>377775.42499021278</c:v>
                </c:pt>
                <c:pt idx="1">
                  <c:v>370791.28869037848</c:v>
                </c:pt>
                <c:pt idx="2">
                  <c:v>367671.52550070599</c:v>
                </c:pt>
                <c:pt idx="3">
                  <c:v>310006.66287474718</c:v>
                </c:pt>
                <c:pt idx="4">
                  <c:v>307402.16361478367</c:v>
                </c:pt>
                <c:pt idx="5">
                  <c:v>303799.58402341546</c:v>
                </c:pt>
                <c:pt idx="6">
                  <c:v>294061.78909877565</c:v>
                </c:pt>
                <c:pt idx="7">
                  <c:v>287495.93222235976</c:v>
                </c:pt>
                <c:pt idx="8">
                  <c:v>280866.21332983678</c:v>
                </c:pt>
                <c:pt idx="9">
                  <c:v>264184.33651623508</c:v>
                </c:pt>
                <c:pt idx="10">
                  <c:v>136354.43461888403</c:v>
                </c:pt>
                <c:pt idx="11">
                  <c:v>106013.22744250399</c:v>
                </c:pt>
                <c:pt idx="12">
                  <c:v>96964.853166462184</c:v>
                </c:pt>
              </c:numCache>
            </c:numRef>
          </c:val>
          <c:extLst>
            <c:ext xmlns:c16="http://schemas.microsoft.com/office/drawing/2014/chart" uri="{C3380CC4-5D6E-409C-BE32-E72D297353CC}">
              <c16:uniqueId val="{00000001-EC7B-42B5-BB63-1A1B0A58B576}"/>
            </c:ext>
          </c:extLst>
        </c:ser>
        <c:ser>
          <c:idx val="2"/>
          <c:order val="2"/>
          <c:tx>
            <c:strRef>
              <c:f>'Portfolio CPAS'!$A$21</c:f>
              <c:strCache>
                <c:ptCount val="1"/>
                <c:pt idx="0">
                  <c:v>2019 Portfolio CPAS</c:v>
                </c:pt>
              </c:strCache>
            </c:strRef>
          </c:tx>
          <c:spPr>
            <a:solidFill>
              <a:schemeClr val="accent3"/>
            </a:solidFill>
            <a:ln>
              <a:noFill/>
            </a:ln>
            <a:effectLst/>
          </c:spPr>
          <c:cat>
            <c:numRef>
              <c:f>'Portfolio CPAS'!$E$4:$S$4</c:f>
              <c:numCache>
                <c:formatCode>General</c:formatCode>
                <c:ptCount val="15"/>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numCache>
            </c:numRef>
          </c:cat>
          <c:val>
            <c:numRef>
              <c:f>'Portfolio CPAS'!$E$21:$Q$21</c:f>
              <c:numCache>
                <c:formatCode>#,##0</c:formatCode>
                <c:ptCount val="13"/>
                <c:pt idx="1">
                  <c:v>344447.29330421542</c:v>
                </c:pt>
                <c:pt idx="2">
                  <c:v>344234.37601380574</c:v>
                </c:pt>
                <c:pt idx="3">
                  <c:v>306056.75633237744</c:v>
                </c:pt>
                <c:pt idx="4">
                  <c:v>302895.03440344665</c:v>
                </c:pt>
                <c:pt idx="5">
                  <c:v>295406.22134403244</c:v>
                </c:pt>
                <c:pt idx="6">
                  <c:v>264586.07656681456</c:v>
                </c:pt>
                <c:pt idx="7">
                  <c:v>254655.82950831208</c:v>
                </c:pt>
                <c:pt idx="8">
                  <c:v>244736.00407606177</c:v>
                </c:pt>
                <c:pt idx="9">
                  <c:v>240120.18912336702</c:v>
                </c:pt>
                <c:pt idx="10">
                  <c:v>237728.91468210236</c:v>
                </c:pt>
                <c:pt idx="11">
                  <c:v>218450.51757458854</c:v>
                </c:pt>
                <c:pt idx="12">
                  <c:v>173322.05366615046</c:v>
                </c:pt>
              </c:numCache>
            </c:numRef>
          </c:val>
          <c:extLst>
            <c:ext xmlns:c16="http://schemas.microsoft.com/office/drawing/2014/chart" uri="{C3380CC4-5D6E-409C-BE32-E72D297353CC}">
              <c16:uniqueId val="{00000002-EC7B-42B5-BB63-1A1B0A58B576}"/>
            </c:ext>
          </c:extLst>
        </c:ser>
        <c:ser>
          <c:idx val="3"/>
          <c:order val="3"/>
          <c:tx>
            <c:strRef>
              <c:f>'Portfolio CPAS'!$A$25</c:f>
              <c:strCache>
                <c:ptCount val="1"/>
                <c:pt idx="0">
                  <c:v>2020 Portfolio CPAS</c:v>
                </c:pt>
              </c:strCache>
            </c:strRef>
          </c:tx>
          <c:spPr>
            <a:solidFill>
              <a:schemeClr val="accent4"/>
            </a:solidFill>
            <a:ln w="25400">
              <a:noFill/>
            </a:ln>
            <a:effectLst/>
          </c:spPr>
          <c:cat>
            <c:numRef>
              <c:f>'Portfolio CPAS'!$E$4:$S$4</c:f>
              <c:numCache>
                <c:formatCode>General</c:formatCode>
                <c:ptCount val="15"/>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numCache>
            </c:numRef>
          </c:cat>
          <c:val>
            <c:numRef>
              <c:f>'Portfolio CPAS'!$E$25:$Q$25</c:f>
              <c:numCache>
                <c:formatCode>_(* #,##0_);_(* \(#,##0\);_(* "-"??_);_(@_)</c:formatCode>
                <c:ptCount val="13"/>
                <c:pt idx="2" formatCode="#,##0">
                  <c:v>442516.92329084937</c:v>
                </c:pt>
                <c:pt idx="3" formatCode="#,##0">
                  <c:v>442479.55388726969</c:v>
                </c:pt>
                <c:pt idx="4" formatCode="#,##0">
                  <c:v>441021.29929056339</c:v>
                </c:pt>
                <c:pt idx="5" formatCode="#,##0">
                  <c:v>436172.68832548423</c:v>
                </c:pt>
                <c:pt idx="6" formatCode="#,##0">
                  <c:v>411417.80436341529</c:v>
                </c:pt>
                <c:pt idx="7" formatCode="#,##0">
                  <c:v>405627.1456977335</c:v>
                </c:pt>
                <c:pt idx="8" formatCode="#,##0">
                  <c:v>398671.34038554953</c:v>
                </c:pt>
                <c:pt idx="9" formatCode="#,##0">
                  <c:v>370732.71930054633</c:v>
                </c:pt>
                <c:pt idx="10" formatCode="#,##0">
                  <c:v>367891.31596252171</c:v>
                </c:pt>
                <c:pt idx="11" formatCode="#,##0">
                  <c:v>362909.58976331842</c:v>
                </c:pt>
                <c:pt idx="12" formatCode="#,##0">
                  <c:v>326072.51314200705</c:v>
                </c:pt>
              </c:numCache>
            </c:numRef>
          </c:val>
          <c:extLst>
            <c:ext xmlns:c16="http://schemas.microsoft.com/office/drawing/2014/chart" uri="{C3380CC4-5D6E-409C-BE32-E72D297353CC}">
              <c16:uniqueId val="{00000003-EC7B-42B5-BB63-1A1B0A58B576}"/>
            </c:ext>
          </c:extLst>
        </c:ser>
        <c:ser>
          <c:idx val="5"/>
          <c:order val="4"/>
          <c:tx>
            <c:strRef>
              <c:f>'Portfolio CPAS'!$A$29</c:f>
              <c:strCache>
                <c:ptCount val="1"/>
                <c:pt idx="0">
                  <c:v>2021 Portfolio CPAS</c:v>
                </c:pt>
              </c:strCache>
            </c:strRef>
          </c:tx>
          <c:spPr>
            <a:solidFill>
              <a:schemeClr val="accent6"/>
            </a:solidFill>
            <a:ln w="25400">
              <a:noFill/>
            </a:ln>
            <a:effectLst/>
          </c:spPr>
          <c:cat>
            <c:numRef>
              <c:f>'Portfolio CPAS'!$E$4:$S$4</c:f>
              <c:numCache>
                <c:formatCode>General</c:formatCode>
                <c:ptCount val="15"/>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numCache>
            </c:numRef>
          </c:cat>
          <c:val>
            <c:numRef>
              <c:f>'Portfolio CPAS'!$E$29:$Q$29</c:f>
              <c:numCache>
                <c:formatCode>_(* #,##0_);_(* \(#,##0\);_(* "-"??_);_(@_)</c:formatCode>
                <c:ptCount val="13"/>
                <c:pt idx="3" formatCode="#,##0">
                  <c:v>451994.83497866412</c:v>
                </c:pt>
                <c:pt idx="4" formatCode="#,##0">
                  <c:v>451994.83497866412</c:v>
                </c:pt>
                <c:pt idx="5" formatCode="#,##0">
                  <c:v>451086.38662323175</c:v>
                </c:pt>
                <c:pt idx="6" formatCode="#,##0">
                  <c:v>446328.550429678</c:v>
                </c:pt>
                <c:pt idx="7" formatCode="#,##0">
                  <c:v>429028.42039571574</c:v>
                </c:pt>
                <c:pt idx="8" formatCode="#,##0">
                  <c:v>425993.50361692428</c:v>
                </c:pt>
                <c:pt idx="9" formatCode="#,##0">
                  <c:v>421642.68725046568</c:v>
                </c:pt>
                <c:pt idx="10" formatCode="#,##0">
                  <c:v>397489.28636399837</c:v>
                </c:pt>
                <c:pt idx="11" formatCode="#,##0">
                  <c:v>394439.30040316441</c:v>
                </c:pt>
                <c:pt idx="12" formatCode="#,##0">
                  <c:v>388631.34472602903</c:v>
                </c:pt>
              </c:numCache>
            </c:numRef>
          </c:val>
          <c:extLst>
            <c:ext xmlns:c16="http://schemas.microsoft.com/office/drawing/2014/chart" uri="{C3380CC4-5D6E-409C-BE32-E72D297353CC}">
              <c16:uniqueId val="{00000005-6112-42A3-B613-430FFAE1AC58}"/>
            </c:ext>
          </c:extLst>
        </c:ser>
        <c:ser>
          <c:idx val="7"/>
          <c:order val="5"/>
          <c:tx>
            <c:strRef>
              <c:f>'Portfolio CPAS'!$A$33</c:f>
              <c:strCache>
                <c:ptCount val="1"/>
                <c:pt idx="0">
                  <c:v>2022 Portfolio CPAS</c:v>
                </c:pt>
              </c:strCache>
            </c:strRef>
          </c:tx>
          <c:spPr>
            <a:solidFill>
              <a:schemeClr val="accent2">
                <a:lumMod val="60000"/>
              </a:schemeClr>
            </a:solidFill>
            <a:ln>
              <a:noFill/>
            </a:ln>
            <a:effectLst/>
          </c:spPr>
          <c:cat>
            <c:numRef>
              <c:f>'Portfolio CPAS'!$E$4:$R$4</c:f>
              <c:numCache>
                <c:formatCode>General</c:formatCode>
                <c:ptCount val="14"/>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numCache>
            </c:numRef>
          </c:cat>
          <c:val>
            <c:numRef>
              <c:f>'Portfolio CPAS'!$E$33:$Q$33</c:f>
              <c:numCache>
                <c:formatCode>_(* #,##0_);_(* \(#,##0\);_(* "-"??_);_(@_)</c:formatCode>
                <c:ptCount val="13"/>
                <c:pt idx="4" formatCode="#,##0">
                  <c:v>457406.38910046394</c:v>
                </c:pt>
                <c:pt idx="5" formatCode="#,##0">
                  <c:v>457406.38910046394</c:v>
                </c:pt>
                <c:pt idx="6" formatCode="#,##0">
                  <c:v>456685.09678874019</c:v>
                </c:pt>
                <c:pt idx="7" formatCode="#,##0">
                  <c:v>453050.36311487906</c:v>
                </c:pt>
                <c:pt idx="8" formatCode="#,##0">
                  <c:v>428152.79513143847</c:v>
                </c:pt>
                <c:pt idx="9" formatCode="#,##0">
                  <c:v>424590.71753918345</c:v>
                </c:pt>
                <c:pt idx="10" formatCode="#,##0">
                  <c:v>419288.73377882934</c:v>
                </c:pt>
                <c:pt idx="11" formatCode="#,##0">
                  <c:v>393005.53403204255</c:v>
                </c:pt>
                <c:pt idx="12" formatCode="#,##0">
                  <c:v>389191.32307825354</c:v>
                </c:pt>
              </c:numCache>
            </c:numRef>
          </c:val>
          <c:extLst>
            <c:ext xmlns:c16="http://schemas.microsoft.com/office/drawing/2014/chart" uri="{C3380CC4-5D6E-409C-BE32-E72D297353CC}">
              <c16:uniqueId val="{00000000-189B-48FB-8E22-1803D6CD97F5}"/>
            </c:ext>
          </c:extLst>
        </c:ser>
        <c:ser>
          <c:idx val="6"/>
          <c:order val="6"/>
          <c:tx>
            <c:strRef>
              <c:f>'Portfolio CPAS'!$A$37</c:f>
              <c:strCache>
                <c:ptCount val="1"/>
                <c:pt idx="0">
                  <c:v>2023 Portfolio CPAS</c:v>
                </c:pt>
              </c:strCache>
            </c:strRef>
          </c:tx>
          <c:spPr>
            <a:solidFill>
              <a:schemeClr val="accent1">
                <a:lumMod val="60000"/>
              </a:schemeClr>
            </a:solidFill>
            <a:ln w="25400">
              <a:noFill/>
            </a:ln>
            <a:effectLst/>
          </c:spPr>
          <c:cat>
            <c:numRef>
              <c:f>'Portfolio CPAS'!$E$4:$S$4</c:f>
              <c:numCache>
                <c:formatCode>General</c:formatCode>
                <c:ptCount val="15"/>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numCache>
            </c:numRef>
          </c:cat>
          <c:val>
            <c:numRef>
              <c:f>'Portfolio CPAS'!$E$37:$Q$37</c:f>
              <c:numCache>
                <c:formatCode>_(* #,##0_);_(* \(#,##0\);_(* "-"??_);_(@_)</c:formatCode>
                <c:ptCount val="13"/>
                <c:pt idx="5" formatCode="#,##0">
                  <c:v>457157.92429543391</c:v>
                </c:pt>
                <c:pt idx="6" formatCode="#,##0">
                  <c:v>457157.92429543391</c:v>
                </c:pt>
                <c:pt idx="7" formatCode="#,##0">
                  <c:v>456250.28451617982</c:v>
                </c:pt>
                <c:pt idx="8" formatCode="#,##0">
                  <c:v>452948.01057670527</c:v>
                </c:pt>
                <c:pt idx="9" formatCode="#,##0">
                  <c:v>447977.61640754051</c:v>
                </c:pt>
                <c:pt idx="10" formatCode="#,##0">
                  <c:v>446714.73017384054</c:v>
                </c:pt>
                <c:pt idx="11" formatCode="#,##0">
                  <c:v>440016.85538880446</c:v>
                </c:pt>
                <c:pt idx="12" formatCode="#,##0">
                  <c:v>426673.2999660651</c:v>
                </c:pt>
              </c:numCache>
            </c:numRef>
          </c:val>
          <c:extLst>
            <c:ext xmlns:c16="http://schemas.microsoft.com/office/drawing/2014/chart" uri="{C3380CC4-5D6E-409C-BE32-E72D297353CC}">
              <c16:uniqueId val="{00000001-808E-4C80-BD1F-F9E65FFD499C}"/>
            </c:ext>
          </c:extLst>
        </c:ser>
        <c:ser>
          <c:idx val="9"/>
          <c:order val="7"/>
          <c:tx>
            <c:strRef>
              <c:f>'Portfolio CPAS'!$A$41</c:f>
              <c:strCache>
                <c:ptCount val="1"/>
                <c:pt idx="0">
                  <c:v>2024 Portfolio CPAS</c:v>
                </c:pt>
              </c:strCache>
            </c:strRef>
          </c:tx>
          <c:spPr>
            <a:solidFill>
              <a:schemeClr val="accent4">
                <a:lumMod val="60000"/>
              </a:schemeClr>
            </a:solidFill>
            <a:ln w="25400">
              <a:noFill/>
            </a:ln>
            <a:effectLst/>
          </c:spPr>
          <c:cat>
            <c:numRef>
              <c:f>'Portfolio CPAS'!$E$4:$R$4</c:f>
              <c:numCache>
                <c:formatCode>General</c:formatCode>
                <c:ptCount val="14"/>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numCache>
            </c:numRef>
          </c:cat>
          <c:val>
            <c:numRef>
              <c:f>'Portfolio CPAS'!$E$41:$Q$41</c:f>
              <c:numCache>
                <c:formatCode>_(* #,##0_);_(* \(#,##0\);_(* "-"??_);_(@_)</c:formatCode>
                <c:ptCount val="13"/>
                <c:pt idx="6" formatCode="#,##0">
                  <c:v>438825.39731232554</c:v>
                </c:pt>
                <c:pt idx="7" formatCode="#,##0">
                  <c:v>438825.39731232554</c:v>
                </c:pt>
                <c:pt idx="8" formatCode="#,##0">
                  <c:v>437789.0718336032</c:v>
                </c:pt>
                <c:pt idx="9" formatCode="#,##0">
                  <c:v>435929.56665824715</c:v>
                </c:pt>
                <c:pt idx="10" formatCode="#,##0">
                  <c:v>432754.33552059822</c:v>
                </c:pt>
                <c:pt idx="11" formatCode="#,##0">
                  <c:v>431303.38480803242</c:v>
                </c:pt>
                <c:pt idx="12" formatCode="#,##0">
                  <c:v>428701.65694347688</c:v>
                </c:pt>
              </c:numCache>
            </c:numRef>
          </c:val>
          <c:extLst>
            <c:ext xmlns:c16="http://schemas.microsoft.com/office/drawing/2014/chart" uri="{C3380CC4-5D6E-409C-BE32-E72D297353CC}">
              <c16:uniqueId val="{00000000-9EC1-4F69-B328-4B06DA4D622B}"/>
            </c:ext>
          </c:extLst>
        </c:ser>
        <c:ser>
          <c:idx val="10"/>
          <c:order val="8"/>
          <c:tx>
            <c:strRef>
              <c:f>'Portfolio CPAS'!$A$8</c:f>
              <c:strCache>
                <c:ptCount val="1"/>
                <c:pt idx="0">
                  <c:v>2025 Portfolio CPAS</c:v>
                </c:pt>
              </c:strCache>
            </c:strRef>
          </c:tx>
          <c:spPr>
            <a:solidFill>
              <a:schemeClr val="accent5">
                <a:lumMod val="60000"/>
              </a:schemeClr>
            </a:solidFill>
            <a:ln>
              <a:noFill/>
            </a:ln>
            <a:effectLst/>
          </c:spPr>
          <c:cat>
            <c:numRef>
              <c:f>'Portfolio CPAS'!$E$4:$R$4</c:f>
              <c:numCache>
                <c:formatCode>General</c:formatCode>
                <c:ptCount val="14"/>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numCache>
            </c:numRef>
          </c:cat>
          <c:val>
            <c:numRef>
              <c:f>'Portfolio CPAS'!$E$8:$Q$8</c:f>
              <c:numCache>
                <c:formatCode>_(* #,##0_);_(* \(#,##0\);_(* "-"??_);_(@_)</c:formatCode>
                <c:ptCount val="13"/>
                <c:pt idx="7" formatCode="#,##0">
                  <c:v>407370.9645261392</c:v>
                </c:pt>
                <c:pt idx="8" formatCode="#,##0">
                  <c:v>407370.9645261392</c:v>
                </c:pt>
                <c:pt idx="9" formatCode="#,##0">
                  <c:v>406215.40006050235</c:v>
                </c:pt>
                <c:pt idx="10" formatCode="#,##0">
                  <c:v>404878.31969376921</c:v>
                </c:pt>
                <c:pt idx="11" formatCode="#,##0">
                  <c:v>403809.69081671699</c:v>
                </c:pt>
                <c:pt idx="12" formatCode="#,##0">
                  <c:v>403132.02450352185</c:v>
                </c:pt>
              </c:numCache>
            </c:numRef>
          </c:val>
          <c:extLst>
            <c:ext xmlns:c16="http://schemas.microsoft.com/office/drawing/2014/chart" uri="{C3380CC4-5D6E-409C-BE32-E72D297353CC}">
              <c16:uniqueId val="{00000000-758B-423E-A763-009438FA3521}"/>
            </c:ext>
          </c:extLst>
        </c:ser>
        <c:dLbls>
          <c:showLegendKey val="0"/>
          <c:showVal val="0"/>
          <c:showCatName val="0"/>
          <c:showSerName val="0"/>
          <c:showPercent val="0"/>
          <c:showBubbleSize val="0"/>
        </c:dLbls>
        <c:axId val="926670304"/>
        <c:axId val="926671136"/>
      </c:areaChart>
      <c:lineChart>
        <c:grouping val="standard"/>
        <c:varyColors val="0"/>
        <c:ser>
          <c:idx val="4"/>
          <c:order val="9"/>
          <c:tx>
            <c:strRef>
              <c:f>'Reference Values'!$A$14</c:f>
              <c:strCache>
                <c:ptCount val="1"/>
                <c:pt idx="0">
                  <c:v>Modified CPAS Goals as MWh</c:v>
                </c:pt>
              </c:strCache>
            </c:strRef>
          </c:tx>
          <c:spPr>
            <a:ln w="28575" cap="rnd">
              <a:solidFill>
                <a:srgbClr val="FF0000"/>
              </a:solidFill>
              <a:round/>
            </a:ln>
            <a:effectLst/>
          </c:spPr>
          <c:marker>
            <c:symbol val="none"/>
          </c:marker>
          <c:cat>
            <c:numRef>
              <c:f>'Portfolio CPAS'!$E$4:$R$4</c:f>
              <c:numCache>
                <c:formatCode>General</c:formatCode>
                <c:ptCount val="14"/>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numCache>
            </c:numRef>
          </c:cat>
          <c:val>
            <c:numRef>
              <c:f>'Reference Values'!$C$14:$J$14</c:f>
              <c:numCache>
                <c:formatCode>#,##0</c:formatCode>
                <c:ptCount val="8"/>
                <c:pt idx="0">
                  <c:v>1976966</c:v>
                </c:pt>
                <c:pt idx="1">
                  <c:v>2159180</c:v>
                </c:pt>
                <c:pt idx="2">
                  <c:v>2331191</c:v>
                </c:pt>
                <c:pt idx="3">
                  <c:v>2542522</c:v>
                </c:pt>
                <c:pt idx="4">
                  <c:v>2806315</c:v>
                </c:pt>
                <c:pt idx="5">
                  <c:v>3045376</c:v>
                </c:pt>
                <c:pt idx="6">
                  <c:v>3310600</c:v>
                </c:pt>
                <c:pt idx="7">
                  <c:v>3572881</c:v>
                </c:pt>
              </c:numCache>
            </c:numRef>
          </c:val>
          <c:smooth val="0"/>
          <c:extLst>
            <c:ext xmlns:c16="http://schemas.microsoft.com/office/drawing/2014/chart" uri="{C3380CC4-5D6E-409C-BE32-E72D297353CC}">
              <c16:uniqueId val="{00000005-EC7B-42B5-BB63-1A1B0A58B576}"/>
            </c:ext>
          </c:extLst>
        </c:ser>
        <c:ser>
          <c:idx val="8"/>
          <c:order val="10"/>
          <c:tx>
            <c:strRef>
              <c:f>'Reference Values'!$A$12</c:f>
              <c:strCache>
                <c:ptCount val="1"/>
                <c:pt idx="0">
                  <c:v>Unmodified CPAS Goals as MWh</c:v>
                </c:pt>
              </c:strCache>
            </c:strRef>
          </c:tx>
          <c:spPr>
            <a:ln w="28575" cap="rnd">
              <a:solidFill>
                <a:srgbClr val="FFC000"/>
              </a:solidFill>
              <a:round/>
            </a:ln>
            <a:effectLst/>
          </c:spPr>
          <c:marker>
            <c:symbol val="none"/>
          </c:marker>
          <c:cat>
            <c:numRef>
              <c:f>'Portfolio CPAS'!$E$4:$R$4</c:f>
              <c:numCache>
                <c:formatCode>General</c:formatCode>
                <c:ptCount val="14"/>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numCache>
            </c:numRef>
          </c:cat>
          <c:val>
            <c:numRef>
              <c:f>'Reference Values'!$C$12:$J$12</c:f>
              <c:numCache>
                <c:formatCode>#,##0</c:formatCode>
                <c:ptCount val="8"/>
                <c:pt idx="0">
                  <c:v>2065392</c:v>
                </c:pt>
                <c:pt idx="1">
                  <c:v>2248796</c:v>
                </c:pt>
                <c:pt idx="2">
                  <c:v>2524426</c:v>
                </c:pt>
                <c:pt idx="3">
                  <c:v>2771415</c:v>
                </c:pt>
                <c:pt idx="4">
                  <c:v>3206649</c:v>
                </c:pt>
                <c:pt idx="5">
                  <c:v>3445709</c:v>
                </c:pt>
                <c:pt idx="6">
                  <c:v>3710933</c:v>
                </c:pt>
                <c:pt idx="7">
                  <c:v>3973215</c:v>
                </c:pt>
              </c:numCache>
            </c:numRef>
          </c:val>
          <c:smooth val="0"/>
          <c:extLst>
            <c:ext xmlns:c16="http://schemas.microsoft.com/office/drawing/2014/chart" uri="{C3380CC4-5D6E-409C-BE32-E72D297353CC}">
              <c16:uniqueId val="{00000000-0445-4A76-9340-53F104538491}"/>
            </c:ext>
          </c:extLst>
        </c:ser>
        <c:dLbls>
          <c:showLegendKey val="0"/>
          <c:showVal val="0"/>
          <c:showCatName val="0"/>
          <c:showSerName val="0"/>
          <c:showPercent val="0"/>
          <c:showBubbleSize val="0"/>
        </c:dLbls>
        <c:marker val="1"/>
        <c:smooth val="0"/>
        <c:axId val="926670304"/>
        <c:axId val="926671136"/>
      </c:lineChart>
      <c:catAx>
        <c:axId val="926670304"/>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latin typeface="Franklin Gothic Medium" panose="020B0603020102020204" pitchFamily="34" charset="0"/>
                  </a:rPr>
                  <a:t>Year</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26671136"/>
        <c:crosses val="autoZero"/>
        <c:auto val="1"/>
        <c:lblAlgn val="ctr"/>
        <c:lblOffset val="100"/>
        <c:noMultiLvlLbl val="0"/>
      </c:catAx>
      <c:valAx>
        <c:axId val="9266711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latin typeface="Franklin Gothic Medium" panose="020B0603020102020204" pitchFamily="34" charset="0"/>
                  </a:rPr>
                  <a:t>CPAS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26670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85724</xdr:colOff>
      <xdr:row>0</xdr:row>
      <xdr:rowOff>142874</xdr:rowOff>
    </xdr:from>
    <xdr:ext cx="2946382" cy="914400"/>
    <xdr:pic>
      <xdr:nvPicPr>
        <xdr:cNvPr id="2" name="Picture 1" descr="http://odc-web:85/Marketing/Branding/Logo%20cropped_web.jpg">
          <a:extLst>
            <a:ext uri="{FF2B5EF4-FFF2-40B4-BE49-F238E27FC236}">
              <a16:creationId xmlns:a16="http://schemas.microsoft.com/office/drawing/2014/main" id="{727F6814-C494-4AD2-B91E-68F01C718FC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4" y="142874"/>
          <a:ext cx="2946382" cy="914400"/>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79100</xdr:colOff>
      <xdr:row>4</xdr:row>
      <xdr:rowOff>83242</xdr:rowOff>
    </xdr:from>
    <xdr:to>
      <xdr:col>0</xdr:col>
      <xdr:colOff>8051525</xdr:colOff>
      <xdr:row>33</xdr:row>
      <xdr:rowOff>7041</xdr:rowOff>
    </xdr:to>
    <xdr:pic>
      <xdr:nvPicPr>
        <xdr:cNvPr id="3" name="Picture 2">
          <a:extLst>
            <a:ext uri="{FF2B5EF4-FFF2-40B4-BE49-F238E27FC236}">
              <a16:creationId xmlns:a16="http://schemas.microsoft.com/office/drawing/2014/main" id="{823E79B9-AFB7-4CBC-B4A3-AB4D4D4F24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100" y="883342"/>
          <a:ext cx="7972425" cy="5724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2</xdr:row>
      <xdr:rowOff>38100</xdr:rowOff>
    </xdr:from>
    <xdr:to>
      <xdr:col>13</xdr:col>
      <xdr:colOff>230013</xdr:colOff>
      <xdr:row>36</xdr:row>
      <xdr:rowOff>67628</xdr:rowOff>
    </xdr:to>
    <xdr:pic>
      <xdr:nvPicPr>
        <xdr:cNvPr id="2" name="Picture 1">
          <a:extLst>
            <a:ext uri="{FF2B5EF4-FFF2-40B4-BE49-F238E27FC236}">
              <a16:creationId xmlns:a16="http://schemas.microsoft.com/office/drawing/2014/main" id="{41182FE3-BC4D-9531-A602-04A3CD01947C}"/>
            </a:ext>
          </a:extLst>
        </xdr:cNvPr>
        <xdr:cNvPicPr>
          <a:picLocks noChangeAspect="1"/>
        </xdr:cNvPicPr>
      </xdr:nvPicPr>
      <xdr:blipFill>
        <a:blip xmlns:r="http://schemas.openxmlformats.org/officeDocument/2006/relationships" r:embed="rId1"/>
        <a:stretch>
          <a:fillRect/>
        </a:stretch>
      </xdr:blipFill>
      <xdr:spPr>
        <a:xfrm>
          <a:off x="9525" y="381000"/>
          <a:ext cx="10126488" cy="68303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11</xdr:col>
      <xdr:colOff>639434</xdr:colOff>
      <xdr:row>27</xdr:row>
      <xdr:rowOff>191225</xdr:rowOff>
    </xdr:to>
    <xdr:pic>
      <xdr:nvPicPr>
        <xdr:cNvPr id="4" name="Picture 3">
          <a:extLst>
            <a:ext uri="{FF2B5EF4-FFF2-40B4-BE49-F238E27FC236}">
              <a16:creationId xmlns:a16="http://schemas.microsoft.com/office/drawing/2014/main" id="{E361E16B-FF73-4B22-8CF7-F7892E507361}"/>
            </a:ext>
          </a:extLst>
        </xdr:cNvPr>
        <xdr:cNvPicPr>
          <a:picLocks noChangeAspect="1"/>
        </xdr:cNvPicPr>
      </xdr:nvPicPr>
      <xdr:blipFill>
        <a:blip xmlns:r="http://schemas.openxmlformats.org/officeDocument/2006/relationships" r:embed="rId1"/>
        <a:stretch>
          <a:fillRect/>
        </a:stretch>
      </xdr:blipFill>
      <xdr:spPr>
        <a:xfrm>
          <a:off x="0" y="400050"/>
          <a:ext cx="9021434" cy="5191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200024</xdr:rowOff>
    </xdr:to>
    <xdr:graphicFrame macro="">
      <xdr:nvGraphicFramePr>
        <xdr:cNvPr id="2" name="Chart 1">
          <a:extLst>
            <a:ext uri="{FF2B5EF4-FFF2-40B4-BE49-F238E27FC236}">
              <a16:creationId xmlns:a16="http://schemas.microsoft.com/office/drawing/2014/main" id="{B00B987B-76D3-400C-91E4-20104F4FEE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247650</xdr:colOff>
      <xdr:row>3</xdr:row>
      <xdr:rowOff>180974</xdr:rowOff>
    </xdr:from>
    <xdr:to>
      <xdr:col>3</xdr:col>
      <xdr:colOff>323850</xdr:colOff>
      <xdr:row>6</xdr:row>
      <xdr:rowOff>142874</xdr:rowOff>
    </xdr:to>
    <xdr:sp macro="" textlink="">
      <xdr:nvSpPr>
        <xdr:cNvPr id="3" name="Speech Bubble: Rectangle 2">
          <a:extLst>
            <a:ext uri="{FF2B5EF4-FFF2-40B4-BE49-F238E27FC236}">
              <a16:creationId xmlns:a16="http://schemas.microsoft.com/office/drawing/2014/main" id="{1376EA91-5CD5-4DB2-9F92-10DB73953836}"/>
            </a:ext>
          </a:extLst>
        </xdr:cNvPr>
        <xdr:cNvSpPr/>
      </xdr:nvSpPr>
      <xdr:spPr>
        <a:xfrm>
          <a:off x="1009650" y="781049"/>
          <a:ext cx="1600200" cy="561975"/>
        </a:xfrm>
        <a:prstGeom prst="wedgeRectCallout">
          <a:avLst>
            <a:gd name="adj1" fmla="val 67115"/>
            <a:gd name="adj2" fmla="val 87928"/>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latin typeface="Franklin Gothic Medium" panose="020B0603020102020204" pitchFamily="34" charset="0"/>
            </a:rPr>
            <a:t>ICC-Approved</a:t>
          </a:r>
          <a:r>
            <a:rPr lang="en-US" sz="1600" baseline="0">
              <a:latin typeface="Franklin Gothic Medium" panose="020B0603020102020204" pitchFamily="34" charset="0"/>
            </a:rPr>
            <a:t> </a:t>
          </a:r>
          <a:r>
            <a:rPr lang="en-US" sz="1600">
              <a:latin typeface="Franklin Gothic Medium" panose="020B0603020102020204" pitchFamily="34" charset="0"/>
            </a:rPr>
            <a:t>CPAS Goal</a:t>
          </a:r>
        </a:p>
      </xdr:txBody>
    </xdr:sp>
    <xdr:clientData/>
  </xdr:twoCellAnchor>
  <xdr:twoCellAnchor>
    <xdr:from>
      <xdr:col>6</xdr:col>
      <xdr:colOff>38100</xdr:colOff>
      <xdr:row>6</xdr:row>
      <xdr:rowOff>47625</xdr:rowOff>
    </xdr:from>
    <xdr:to>
      <xdr:col>8</xdr:col>
      <xdr:colOff>749260</xdr:colOff>
      <xdr:row>7</xdr:row>
      <xdr:rowOff>168260</xdr:rowOff>
    </xdr:to>
    <xdr:sp macro="" textlink="">
      <xdr:nvSpPr>
        <xdr:cNvPr id="4" name="TextBox 1">
          <a:extLst>
            <a:ext uri="{FF2B5EF4-FFF2-40B4-BE49-F238E27FC236}">
              <a16:creationId xmlns:a16="http://schemas.microsoft.com/office/drawing/2014/main" id="{724C7348-AB50-2841-9517-A9C4AB94964B}"/>
            </a:ext>
          </a:extLst>
        </xdr:cNvPr>
        <xdr:cNvSpPr txBox="1"/>
      </xdr:nvSpPr>
      <xdr:spPr>
        <a:xfrm>
          <a:off x="4610100" y="1247775"/>
          <a:ext cx="2235160" cy="320660"/>
        </a:xfrm>
        <a:prstGeom prst="rect">
          <a:avLst/>
        </a:prstGeom>
      </xdr:spPr>
      <xdr:txBody>
        <a:bodyPr rot="60000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800">
              <a:solidFill>
                <a:schemeClr val="bg1"/>
              </a:solidFill>
              <a:latin typeface="Franklin Gothic Medium" panose="020B0603020102020204" pitchFamily="34" charset="0"/>
            </a:rPr>
            <a:t>2023 Portfolio CPAS</a:t>
          </a:r>
        </a:p>
      </xdr:txBody>
    </xdr:sp>
    <xdr:clientData/>
  </xdr:twoCellAnchor>
  <xdr:twoCellAnchor>
    <xdr:from>
      <xdr:col>3</xdr:col>
      <xdr:colOff>428625</xdr:colOff>
      <xdr:row>0</xdr:row>
      <xdr:rowOff>161924</xdr:rowOff>
    </xdr:from>
    <xdr:to>
      <xdr:col>5</xdr:col>
      <xdr:colOff>504825</xdr:colOff>
      <xdr:row>3</xdr:row>
      <xdr:rowOff>123824</xdr:rowOff>
    </xdr:to>
    <xdr:sp macro="" textlink="">
      <xdr:nvSpPr>
        <xdr:cNvPr id="5" name="Speech Bubble: Rectangle 4">
          <a:extLst>
            <a:ext uri="{FF2B5EF4-FFF2-40B4-BE49-F238E27FC236}">
              <a16:creationId xmlns:a16="http://schemas.microsoft.com/office/drawing/2014/main" id="{778F8C4B-5269-4E99-8591-5B120D943A8F}"/>
            </a:ext>
          </a:extLst>
        </xdr:cNvPr>
        <xdr:cNvSpPr/>
      </xdr:nvSpPr>
      <xdr:spPr>
        <a:xfrm>
          <a:off x="2714625" y="161924"/>
          <a:ext cx="1600200" cy="561975"/>
        </a:xfrm>
        <a:prstGeom prst="wedgeRectCallout">
          <a:avLst>
            <a:gd name="adj1" fmla="val 43900"/>
            <a:gd name="adj2" fmla="val 81148"/>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latin typeface="Franklin Gothic Medium" panose="020B0603020102020204" pitchFamily="34" charset="0"/>
            </a:rPr>
            <a:t>Unmodified CPAS Goal</a:t>
          </a:r>
        </a:p>
      </xdr:txBody>
    </xdr:sp>
    <xdr:clientData/>
  </xdr:twoCellAnchor>
  <xdr:twoCellAnchor>
    <xdr:from>
      <xdr:col>7</xdr:col>
      <xdr:colOff>76200</xdr:colOff>
      <xdr:row>5</xdr:row>
      <xdr:rowOff>19050</xdr:rowOff>
    </xdr:from>
    <xdr:to>
      <xdr:col>10</xdr:col>
      <xdr:colOff>25360</xdr:colOff>
      <xdr:row>6</xdr:row>
      <xdr:rowOff>139685</xdr:rowOff>
    </xdr:to>
    <xdr:sp macro="" textlink="">
      <xdr:nvSpPr>
        <xdr:cNvPr id="6" name="TextBox 1">
          <a:extLst>
            <a:ext uri="{FF2B5EF4-FFF2-40B4-BE49-F238E27FC236}">
              <a16:creationId xmlns:a16="http://schemas.microsoft.com/office/drawing/2014/main" id="{92CEB4C8-F88A-4F0E-B861-B9AE99932941}"/>
            </a:ext>
          </a:extLst>
        </xdr:cNvPr>
        <xdr:cNvSpPr txBox="1"/>
      </xdr:nvSpPr>
      <xdr:spPr>
        <a:xfrm>
          <a:off x="5410200" y="1019175"/>
          <a:ext cx="2235160" cy="320660"/>
        </a:xfrm>
        <a:prstGeom prst="rect">
          <a:avLst/>
        </a:prstGeom>
      </xdr:spPr>
      <xdr:txBody>
        <a:bodyPr rot="60000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800">
              <a:solidFill>
                <a:schemeClr val="bg1"/>
              </a:solidFill>
              <a:latin typeface="Franklin Gothic Medium" panose="020B0603020102020204" pitchFamily="34" charset="0"/>
            </a:rPr>
            <a:t>2024 Portfolio CPAS</a:t>
          </a:r>
        </a:p>
      </xdr:txBody>
    </xdr:sp>
    <xdr:clientData/>
  </xdr:twoCellAnchor>
  <xdr:twoCellAnchor>
    <xdr:from>
      <xdr:col>7</xdr:col>
      <xdr:colOff>381000</xdr:colOff>
      <xdr:row>3</xdr:row>
      <xdr:rowOff>161925</xdr:rowOff>
    </xdr:from>
    <xdr:to>
      <xdr:col>10</xdr:col>
      <xdr:colOff>330160</xdr:colOff>
      <xdr:row>5</xdr:row>
      <xdr:rowOff>82535</xdr:rowOff>
    </xdr:to>
    <xdr:sp macro="" textlink="">
      <xdr:nvSpPr>
        <xdr:cNvPr id="7" name="TextBox 1">
          <a:extLst>
            <a:ext uri="{FF2B5EF4-FFF2-40B4-BE49-F238E27FC236}">
              <a16:creationId xmlns:a16="http://schemas.microsoft.com/office/drawing/2014/main" id="{8233B33C-C6DE-45E2-BD79-5EA3F29529DB}"/>
            </a:ext>
          </a:extLst>
        </xdr:cNvPr>
        <xdr:cNvSpPr txBox="1"/>
      </xdr:nvSpPr>
      <xdr:spPr>
        <a:xfrm>
          <a:off x="5715000" y="762000"/>
          <a:ext cx="2235160" cy="320660"/>
        </a:xfrm>
        <a:prstGeom prst="rect">
          <a:avLst/>
        </a:prstGeom>
      </xdr:spPr>
      <xdr:txBody>
        <a:bodyPr rot="60000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800">
              <a:solidFill>
                <a:schemeClr val="bg1"/>
              </a:solidFill>
              <a:latin typeface="Franklin Gothic Medium" panose="020B0603020102020204" pitchFamily="34" charset="0"/>
            </a:rPr>
            <a:t>2025 Portfolio CPAS</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0.13958</cdr:x>
      <cdr:y>0.62526</cdr:y>
    </cdr:from>
    <cdr:to>
      <cdr:x>0.37604</cdr:x>
      <cdr:y>0.73499</cdr:y>
    </cdr:to>
    <cdr:sp macro="" textlink="">
      <cdr:nvSpPr>
        <cdr:cNvPr id="2" name="TextBox 1">
          <a:extLst xmlns:a="http://schemas.openxmlformats.org/drawingml/2006/main">
            <a:ext uri="{FF2B5EF4-FFF2-40B4-BE49-F238E27FC236}">
              <a16:creationId xmlns:a16="http://schemas.microsoft.com/office/drawing/2014/main" id="{8ACFC97B-66E3-46CF-9431-709ED3ACB698}"/>
            </a:ext>
          </a:extLst>
        </cdr:cNvPr>
        <cdr:cNvSpPr txBox="1"/>
      </cdr:nvSpPr>
      <cdr:spPr>
        <a:xfrm xmlns:a="http://schemas.openxmlformats.org/drawingml/2006/main">
          <a:off x="1276320" y="2876564"/>
          <a:ext cx="2162190" cy="5048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2400">
              <a:solidFill>
                <a:schemeClr val="bg1"/>
              </a:solidFill>
              <a:latin typeface="Franklin Gothic Medium" panose="020B0603020102020204" pitchFamily="34" charset="0"/>
            </a:rPr>
            <a:t>Legacy CPAS</a:t>
          </a:r>
        </a:p>
      </cdr:txBody>
    </cdr:sp>
  </cdr:relSizeAnchor>
  <cdr:relSizeAnchor xmlns:cdr="http://schemas.openxmlformats.org/drawingml/2006/chartDrawing">
    <cdr:from>
      <cdr:x>0.14085</cdr:x>
      <cdr:y>0.46548</cdr:y>
    </cdr:from>
    <cdr:to>
      <cdr:x>0.38646</cdr:x>
      <cdr:y>0.53209</cdr:y>
    </cdr:to>
    <cdr:sp macro="" textlink="">
      <cdr:nvSpPr>
        <cdr:cNvPr id="3" name="TextBox 1">
          <a:extLst xmlns:a="http://schemas.openxmlformats.org/drawingml/2006/main">
            <a:ext uri="{FF2B5EF4-FFF2-40B4-BE49-F238E27FC236}">
              <a16:creationId xmlns:a16="http://schemas.microsoft.com/office/drawing/2014/main" id="{1DEA6091-D4DF-48B2-9903-D782F03480DF}"/>
            </a:ext>
          </a:extLst>
        </cdr:cNvPr>
        <cdr:cNvSpPr txBox="1"/>
      </cdr:nvSpPr>
      <cdr:spPr>
        <a:xfrm xmlns:a="http://schemas.openxmlformats.org/drawingml/2006/main">
          <a:off x="1287917" y="2141479"/>
          <a:ext cx="2245858" cy="306444"/>
        </a:xfrm>
        <a:prstGeom xmlns:a="http://schemas.openxmlformats.org/drawingml/2006/main" prst="rect">
          <a:avLst/>
        </a:prstGeom>
      </cdr:spPr>
      <cdr:txBody>
        <a:bodyPr xmlns:a="http://schemas.openxmlformats.org/drawingml/2006/main" rot="720000"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bg1"/>
              </a:solidFill>
              <a:latin typeface="Franklin Gothic Medium" panose="020B0603020102020204" pitchFamily="34" charset="0"/>
            </a:rPr>
            <a:t>2018 Portfolio CPAS</a:t>
          </a:r>
        </a:p>
      </cdr:txBody>
    </cdr:sp>
  </cdr:relSizeAnchor>
  <cdr:relSizeAnchor xmlns:cdr="http://schemas.openxmlformats.org/drawingml/2006/chartDrawing">
    <cdr:from>
      <cdr:x>0.1743</cdr:x>
      <cdr:y>0.42926</cdr:y>
    </cdr:from>
    <cdr:to>
      <cdr:x>0.42083</cdr:x>
      <cdr:y>0.49275</cdr:y>
    </cdr:to>
    <cdr:sp macro="" textlink="">
      <cdr:nvSpPr>
        <cdr:cNvPr id="4" name="TextBox 1">
          <a:extLst xmlns:a="http://schemas.openxmlformats.org/drawingml/2006/main">
            <a:ext uri="{FF2B5EF4-FFF2-40B4-BE49-F238E27FC236}">
              <a16:creationId xmlns:a16="http://schemas.microsoft.com/office/drawing/2014/main" id="{0AAE8462-D8D5-405B-9CB7-02C05A28207B}"/>
            </a:ext>
          </a:extLst>
        </cdr:cNvPr>
        <cdr:cNvSpPr txBox="1"/>
      </cdr:nvSpPr>
      <cdr:spPr>
        <a:xfrm xmlns:a="http://schemas.openxmlformats.org/drawingml/2006/main">
          <a:off x="1593814" y="1974841"/>
          <a:ext cx="2254271" cy="292090"/>
        </a:xfrm>
        <a:prstGeom xmlns:a="http://schemas.openxmlformats.org/drawingml/2006/main" prst="rect">
          <a:avLst/>
        </a:prstGeom>
      </cdr:spPr>
      <cdr:txBody>
        <a:bodyPr xmlns:a="http://schemas.openxmlformats.org/drawingml/2006/main" rot="720000"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bg1"/>
              </a:solidFill>
              <a:latin typeface="Franklin Gothic Medium" panose="020B0603020102020204" pitchFamily="34" charset="0"/>
            </a:rPr>
            <a:t>2019 Portfolio CPAS</a:t>
          </a:r>
        </a:p>
      </cdr:txBody>
    </cdr:sp>
  </cdr:relSizeAnchor>
  <cdr:relSizeAnchor xmlns:cdr="http://schemas.openxmlformats.org/drawingml/2006/chartDrawing">
    <cdr:from>
      <cdr:x>0.25763</cdr:x>
      <cdr:y>0.40028</cdr:y>
    </cdr:from>
    <cdr:to>
      <cdr:x>0.50418</cdr:x>
      <cdr:y>0.47205</cdr:y>
    </cdr:to>
    <cdr:sp macro="" textlink="">
      <cdr:nvSpPr>
        <cdr:cNvPr id="5" name="TextBox 1">
          <a:extLst xmlns:a="http://schemas.openxmlformats.org/drawingml/2006/main">
            <a:ext uri="{FF2B5EF4-FFF2-40B4-BE49-F238E27FC236}">
              <a16:creationId xmlns:a16="http://schemas.microsoft.com/office/drawing/2014/main" id="{6B99F67F-F553-4198-AA56-271679737F03}"/>
            </a:ext>
          </a:extLst>
        </cdr:cNvPr>
        <cdr:cNvSpPr txBox="1"/>
      </cdr:nvSpPr>
      <cdr:spPr>
        <a:xfrm xmlns:a="http://schemas.openxmlformats.org/drawingml/2006/main">
          <a:off x="2355753" y="1841525"/>
          <a:ext cx="2254454" cy="330183"/>
        </a:xfrm>
        <a:prstGeom xmlns:a="http://schemas.openxmlformats.org/drawingml/2006/main" prst="rect">
          <a:avLst/>
        </a:prstGeom>
      </cdr:spPr>
      <cdr:txBody>
        <a:bodyPr xmlns:a="http://schemas.openxmlformats.org/drawingml/2006/main" rot="600000"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bg1"/>
              </a:solidFill>
              <a:latin typeface="Franklin Gothic Medium" panose="020B0603020102020204" pitchFamily="34" charset="0"/>
            </a:rPr>
            <a:t>2020 Portfolio CPAS</a:t>
          </a:r>
        </a:p>
      </cdr:txBody>
    </cdr:sp>
  </cdr:relSizeAnchor>
  <cdr:relSizeAnchor xmlns:cdr="http://schemas.openxmlformats.org/drawingml/2006/chartDrawing">
    <cdr:from>
      <cdr:x>0.32953</cdr:x>
      <cdr:y>0.35474</cdr:y>
    </cdr:from>
    <cdr:to>
      <cdr:x>0.57397</cdr:x>
      <cdr:y>0.42444</cdr:y>
    </cdr:to>
    <cdr:sp macro="" textlink="">
      <cdr:nvSpPr>
        <cdr:cNvPr id="7" name="TextBox 1">
          <a:extLst xmlns:a="http://schemas.openxmlformats.org/drawingml/2006/main">
            <a:ext uri="{FF2B5EF4-FFF2-40B4-BE49-F238E27FC236}">
              <a16:creationId xmlns:a16="http://schemas.microsoft.com/office/drawing/2014/main" id="{2DA28DF0-EEDB-479F-A0CC-F8CF970E0541}"/>
            </a:ext>
          </a:extLst>
        </cdr:cNvPr>
        <cdr:cNvSpPr txBox="1"/>
      </cdr:nvSpPr>
      <cdr:spPr>
        <a:xfrm xmlns:a="http://schemas.openxmlformats.org/drawingml/2006/main">
          <a:off x="3013192" y="1631987"/>
          <a:ext cx="2235159" cy="320660"/>
        </a:xfrm>
        <a:prstGeom xmlns:a="http://schemas.openxmlformats.org/drawingml/2006/main" prst="rect">
          <a:avLst/>
        </a:prstGeom>
      </cdr:spPr>
      <cdr:txBody>
        <a:bodyPr xmlns:a="http://schemas.openxmlformats.org/drawingml/2006/main" rot="600000"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bg1"/>
              </a:solidFill>
              <a:latin typeface="Franklin Gothic Medium" panose="020B0603020102020204" pitchFamily="34" charset="0"/>
            </a:rPr>
            <a:t>2021 Portfolio CPAS</a:t>
          </a:r>
        </a:p>
      </cdr:txBody>
    </cdr:sp>
  </cdr:relSizeAnchor>
  <cdr:relSizeAnchor xmlns:cdr="http://schemas.openxmlformats.org/drawingml/2006/chartDrawing">
    <cdr:from>
      <cdr:x>0.38994</cdr:x>
      <cdr:y>0.30297</cdr:y>
    </cdr:from>
    <cdr:to>
      <cdr:x>0.63438</cdr:x>
      <cdr:y>0.37267</cdr:y>
    </cdr:to>
    <cdr:sp macro="" textlink="">
      <cdr:nvSpPr>
        <cdr:cNvPr id="6" name="TextBox 1">
          <a:extLst xmlns:a="http://schemas.openxmlformats.org/drawingml/2006/main">
            <a:ext uri="{FF2B5EF4-FFF2-40B4-BE49-F238E27FC236}">
              <a16:creationId xmlns:a16="http://schemas.microsoft.com/office/drawing/2014/main" id="{1212293D-3D28-DF27-1FA1-F3B6E515C676}"/>
            </a:ext>
          </a:extLst>
        </cdr:cNvPr>
        <cdr:cNvSpPr txBox="1"/>
      </cdr:nvSpPr>
      <cdr:spPr>
        <a:xfrm xmlns:a="http://schemas.openxmlformats.org/drawingml/2006/main">
          <a:off x="3565566" y="1393821"/>
          <a:ext cx="2235159" cy="320660"/>
        </a:xfrm>
        <a:prstGeom xmlns:a="http://schemas.openxmlformats.org/drawingml/2006/main" prst="rect">
          <a:avLst/>
        </a:prstGeom>
      </cdr:spPr>
      <cdr:txBody>
        <a:bodyPr xmlns:a="http://schemas.openxmlformats.org/drawingml/2006/main" rot="600000"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bg1"/>
              </a:solidFill>
              <a:latin typeface="Franklin Gothic Medium" panose="020B0603020102020204" pitchFamily="34" charset="0"/>
            </a:rPr>
            <a:t>2022 Portfolio CPAS</a:t>
          </a:r>
        </a:p>
      </cdr:txBody>
    </cdr:sp>
  </cdr:relSizeAnchor>
</c:userShapes>
</file>

<file path=xl/persons/person.xml><?xml version="1.0" encoding="utf-8"?>
<personList xmlns="http://schemas.microsoft.com/office/spreadsheetml/2018/threadedcomments" xmlns:x="http://schemas.openxmlformats.org/spreadsheetml/2006/main">
  <person displayName="Zachary Ross" id="{AF5BE511-8664-4482-8700-BF134B69482D}" userId="S-1-5-21-2032444499-3829591831-2101899175-2269" providerId="AD"/>
  <person displayName="Zach Ross" id="{C35E3AAE-1778-4452-9F6E-D9163DBEF698}" userId="S::zach_ross@esource.com::516b5a9e-4473-4827-b85b-14e750fd2ebf" providerId="AD"/>
  <person displayName="Zachary Ross" id="{3F7729B3-7651-43AD-8624-691DB57A43CD}" userId="S::Zross@opiniondynamics.com::5bc26c3a-381a-4f08-b1c4-5d36dd6451eb" providerId="AD"/>
  <person displayName="Tyler Sellner" id="{531A3C90-CA0E-4269-A886-39A141F14BC5}" userId="S::tyler_sellner@esource.com::ac156b79-abe6-4ba0-9424-1cb622e49b78" providerId="AD"/>
</personList>
</file>

<file path=xl/theme/theme1.xml><?xml version="1.0" encoding="utf-8"?>
<a:theme xmlns:a="http://schemas.openxmlformats.org/drawingml/2006/main" name="Opinion Dynamics">
  <a:themeElements>
    <a:clrScheme name="Custom 4">
      <a:dk1>
        <a:sysClr val="windowText" lastClr="000000"/>
      </a:dk1>
      <a:lt1>
        <a:srgbClr val="FFFFFF"/>
      </a:lt1>
      <a:dk2>
        <a:srgbClr val="053572"/>
      </a:dk2>
      <a:lt2>
        <a:srgbClr val="FFFFFF"/>
      </a:lt2>
      <a:accent1>
        <a:srgbClr val="053572"/>
      </a:accent1>
      <a:accent2>
        <a:srgbClr val="1295D8"/>
      </a:accent2>
      <a:accent3>
        <a:srgbClr val="4D4D4F"/>
      </a:accent3>
      <a:accent4>
        <a:srgbClr val="0069B6"/>
      </a:accent4>
      <a:accent5>
        <a:srgbClr val="64B3E8"/>
      </a:accent5>
      <a:accent6>
        <a:srgbClr val="696969"/>
      </a:accent6>
      <a:hlink>
        <a:srgbClr val="FF6C2F"/>
      </a:hlink>
      <a:folHlink>
        <a:srgbClr val="FFB511"/>
      </a:folHlink>
    </a:clrScheme>
    <a:fontScheme name="Custom 1">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3-03-08T14:00:15.74" personId="{3F7729B3-7651-43AD-8624-691DB57A43CD}" id="{031DF23A-0714-474D-8962-ED21AEC74BFE}">
    <text>See "Modified Goals (Plan 5)" tab for 2017-2021. See "Modified Goals (Plan 6)" tab for 2022-2025. Values for 2026 and beyond have not yet been set, and therefore you cannot definitively calculate any of the values below.</text>
  </threadedComment>
  <threadedComment ref="K5" dT="2025-03-01T16:48:24.68" personId="{3F7729B3-7651-43AD-8624-691DB57A43CD}" id="{6D952635-BF0B-4004-BA2D-DA9BED34B1AF}">
    <text>As best we are aware, these values do not yet reflect the final list of exempt customers for Plan 7 and use Plan 6 values as placeholders.</text>
  </threadedComment>
  <threadedComment ref="A8" dT="2021-02-02T02:29:48.73" personId="{3F7729B3-7651-43AD-8624-691DB57A43CD}" id="{9D7F46CC-50AE-44FA-84FE-A07DD2AA4FFA}">
    <text>Unmodified goals from 220 ILCS 8-103B(b-15). Modified goals as approved by the ICC; see Modified Goals tabs.</text>
  </threadedComment>
  <threadedComment ref="K12" dT="2025-03-01T16:50:01.17" personId="{3F7729B3-7651-43AD-8624-691DB57A43CD}" id="{97805DA6-9725-449E-9DB9-7D40F3F15C0A}">
    <text>Per the above, these unmodified goal values expressed in MWh are not yet final as they do not reflect the final exempt customer adjustment for Plan 7.</text>
  </threadedComment>
  <threadedComment ref="K14" dT="2025-03-01T16:51:16.05" personId="{3F7729B3-7651-43AD-8624-691DB57A43CD}" id="{6EBD1C0E-728C-4695-BAAD-7034F56F99BE}">
    <text>Per the above, these modified goal values expressed in MWh are not yet final as they do not reflect the final exempt customer adjustment for Plan 7.</text>
  </threadedComment>
  <threadedComment ref="A16" dT="2023-03-10T16:13:15.87" personId="{3F7729B3-7651-43AD-8624-691DB57A43CD}" id="{F0E868B5-374E-4275-9E16-DC199F5A59E6}">
    <text>Unmodified goals as defined in 220 ILCS 5/8-103B(g)(7.5).
Modified goals as approved by the ICC; see Modified Goals tabs.</text>
  </threadedComment>
  <threadedComment ref="K20" dT="2025-03-01T16:52:22.13" personId="{3F7729B3-7651-43AD-8624-691DB57A43CD}" id="{10B2B716-A399-42C6-B8AE-E0194D2B9992}">
    <text>Per the above, these values expressed are not yet final as they do not reflect the final exempt customer adjustment for Plan 7.</text>
  </threadedComment>
  <threadedComment ref="A22" dT="2023-03-10T16:13:57.64" personId="{3F7729B3-7651-43AD-8624-691DB57A43CD}" id="{ECDDC236-DB57-43AA-A334-AF65E75419CF}">
    <text>As defined in 220 ILCS 5/8-103B(g)(7.5)</text>
  </threadedComment>
  <threadedComment ref="A27" dT="2023-03-08T14:09:56.28" personId="{3F7729B3-7651-43AD-8624-691DB57A43CD}" id="{75B93B24-3A1B-4374-A6BF-C90F41AE7651}">
    <text>Per Section 8-103B, this is currently 10% of total savings requirement, but was previously 10% of AAIG prior to CEJA.</text>
  </threadedComment>
  <threadedComment ref="C31" dT="2020-03-05T21:58:10.32" personId="{3F7729B3-7651-43AD-8624-691DB57A43CD}" id="{D91211C0-1651-4D23-B2B7-3ED1C8BDA57B}">
    <text>This value and formula are different than 2019. In 2018 we used a conversion value of 29.31 ~(100,000 Btu/therm divided by 3412 Btu/kWh) (also used by Navigant). Policy Manual 2.0 explicitly defined the conversion at a rounded 29.3 and therefore we use 29.3 in 2019 and beyond.</text>
  </threadedComment>
  <threadedComment ref="A36" dT="2023-03-08T14:40:11.36" personId="{3F7729B3-7651-43AD-8624-691DB57A43CD}" id="{D0152F2F-E6BA-44BE-A5AE-FEFC58416A34}">
    <text>Varies by year per 8-103B(b-27)</text>
  </threadedComment>
  <threadedComment ref="A39" dT="2023-03-10T16:23:32.03" personId="{3F7729B3-7651-43AD-8624-691DB57A43CD}" id="{F146BCD2-9E1E-4FEB-BE2A-5633903B6AAB}">
    <text>As defined in 220 ILCS 5/8-103B(b-10).</text>
  </threadedComment>
  <threadedComment ref="K43" dT="2023-03-11T15:27:29.67" personId="{3F7729B3-7651-43AD-8624-691DB57A43CD}" id="{8444D992-8542-464A-89A1-42304B70CFE1}">
    <text>2026-2030 Legacy CPAS are set based on a legislatively defined percentage of adjusted baseline sales. Percentages are in Row 43 and are fixed, but adjusted baseline sales are dependent on large customer opt-outs and may vary. Assumed Legacy CPAS are presented through 2030 for convenience but are not set in stone.</text>
  </threadedComment>
  <threadedComment ref="G44" dT="2023-03-08T18:16:29.99" personId="{3F7729B3-7651-43AD-8624-691DB57A43CD}" id="{9D84E978-8F30-433C-9D7B-ECE96F9CA0FD}">
    <text>This value is as defined in the "Modified Goals (Plan 6)" tab and approved by the ICC. Value is calculated by recalculating 2021 Legacy CPAS as MWh using the 2022 Adjusted Baseline Sales value and then taking the difference between that value and 2022 Legacy CPAS.</text>
  </threadedComment>
</ThreadedComments>
</file>

<file path=xl/threadedComments/threadedComment2.xml><?xml version="1.0" encoding="utf-8"?>
<ThreadedComments xmlns="http://schemas.microsoft.com/office/spreadsheetml/2018/threadedcomments" xmlns:x="http://schemas.openxmlformats.org/spreadsheetml/2006/main">
  <threadedComment ref="C3" dT="2024-02-21T13:54:16.91" personId="{3F7729B3-7651-43AD-8624-691DB57A43CD}" id="{071345FE-175B-4554-B9B9-458DF6519F0A}">
    <text>These therms would otherwise be eligible to claim under Section 8-104</text>
  </threadedComment>
  <threadedComment ref="D3" dT="2024-02-21T13:54:31.82" personId="{3F7729B3-7651-43AD-8624-691DB57A43CD}" id="{F4621453-EC27-4A2F-8A75-1B182D4CD408}">
    <text>These therms are not eligible to claim under Section 8-104</text>
  </threadedComment>
  <threadedComment ref="E3" dT="2024-02-21T13:54:42.13" personId="{3F7729B3-7651-43AD-8624-691DB57A43CD}" id="{CF399111-49F1-4168-B89A-B9BFD0600BCB}">
    <text>These therms are not eligible to claim under Section 8-104</text>
  </threadedComment>
  <threadedComment ref="D22" dT="2026-03-12T14:44:20.74" personId="{3F7729B3-7651-43AD-8624-691DB57A43CD}" id="{B73C56AE-4FCF-4F11-A582-9840113AE1E7}">
    <text>IQ - Retail Products
IQ - Single Family
IQ - CAA
IQ - Smart Savers
IQ - Mobile Homes
IQ - Accessibility
IQ - Multifamily
IQ - Retail Products
IQ - Single Family
IQ - CAA
IQ - Smart Savers
IQ - Mobile Homes
IQ - Accessibility
IQ - Multifamily</text>
  </threadedComment>
  <threadedComment ref="D23" dT="2026-03-12T14:45:05.14" personId="{3F7729B3-7651-43AD-8624-691DB57A43CD}" id="{5AC3C3A8-714C-4E1A-8F1E-75F253C827E4}">
    <text>All converted:
MRHE
Standard Weatherization
SBEP
Some converted:
Custom Incentives
None converted:
MFS
Retail Products
Standard HVAC</text>
  </threadedComment>
</ThreadedComments>
</file>

<file path=xl/threadedComments/threadedComment3.xml><?xml version="1.0" encoding="utf-8"?>
<ThreadedComments xmlns="http://schemas.microsoft.com/office/spreadsheetml/2018/threadedcomments" xmlns:x="http://schemas.openxmlformats.org/spreadsheetml/2006/main">
  <threadedComment ref="B8" dT="2026-03-10T14:12:09.89" personId="{C35E3AAE-1778-4452-9F6E-D9163DBEF698}" id="{AEF61E81-DA22-4986-90A3-ED5F33CBF782}">
    <text>Project 2500015</text>
  </threadedComment>
</ThreadedComments>
</file>

<file path=xl/threadedComments/threadedComment4.xml><?xml version="1.0" encoding="utf-8"?>
<ThreadedComments xmlns="http://schemas.microsoft.com/office/spreadsheetml/2018/threadedcomments" xmlns:x="http://schemas.openxmlformats.org/spreadsheetml/2006/main">
  <threadedComment ref="M14" dT="2023-03-11T15:27:29.67" personId="{3F7729B3-7651-43AD-8624-691DB57A43CD}" id="{545573C6-A7F9-4B28-816E-94F5C2E8BDF1}">
    <text>2026-2030 Legacy CPAS are set based on a legislatively defined percentage of adjusted baseline sales. Percentages are in Row 43 and are fixed, but adjusted baseline sales are dependent on large customer opt-outs and may vary. Assumed Legacy CPAS are presented through 2030 for convenience but are not set in stone.</text>
  </threadedComment>
  <threadedComment ref="I15" dT="2023-03-10T16:31:29.97" personId="{3F7729B3-7651-43AD-8624-691DB57A43CD}" id="{28644D80-5DED-486D-8A18-18FF9C4E1A85}">
    <text>See Reference Values tab for explanation.</text>
  </threadedComment>
  <threadedComment ref="J15" dT="2023-03-10T16:31:29.97" personId="{3F7729B3-7651-43AD-8624-691DB57A43CD}" id="{AE91D6BC-FDCD-4643-886D-6AD7A5D72F2D}">
    <text>See Reference Values tab for explanation.</text>
  </threadedComment>
  <threadedComment ref="M46" dT="2025-03-06T01:49:05.47" personId="{3F7729B3-7651-43AD-8624-691DB57A43CD}" id="{9E6D1C4F-1BD4-4E9D-BD7B-8D9D294A6D6C}">
    <text>These values have been filed by AIC in Docket 25-0211 but have not yet been approved by the ICC.</text>
  </threadedComment>
</ThreadedComments>
</file>

<file path=xl/threadedComments/threadedComment5.xml><?xml version="1.0" encoding="utf-8"?>
<ThreadedComments xmlns="http://schemas.microsoft.com/office/spreadsheetml/2018/threadedcomments" xmlns:x="http://schemas.openxmlformats.org/spreadsheetml/2006/main">
  <threadedComment ref="A9" dT="2021-03-05T01:07:47.15" personId="{3F7729B3-7651-43AD-8624-691DB57A43CD}" id="{FDD91A48-F70C-4452-8BB7-203E6D53898B}">
    <text>This is an intermediate value only and is already claimed elsewhere.</text>
  </threadedComment>
</ThreadedComments>
</file>

<file path=xl/threadedComments/threadedComment6.xml><?xml version="1.0" encoding="utf-8"?>
<ThreadedComments xmlns="http://schemas.microsoft.com/office/spreadsheetml/2018/threadedcomments" xmlns:x="http://schemas.openxmlformats.org/spreadsheetml/2006/main">
  <threadedComment ref="E13" dT="2019-01-14T15:44:41.08" personId="{AF5BE511-8664-4482-8700-BF134B69482D}" id="{FC18C4CA-91DB-43AE-A366-4F6EFC96113D}">
    <text>This presents CPAS achieved in each year. CPAS are ex post net savings. Every year in which a measure achieves CPAS should be presented. For example, if all measures expire by 2030, all columns after 2030 can be removed.</text>
  </threadedComment>
</ThreadedComments>
</file>

<file path=xl/threadedComments/threadedComment7.xml><?xml version="1.0" encoding="utf-8"?>
<ThreadedComments xmlns="http://schemas.microsoft.com/office/spreadsheetml/2018/threadedcomments" xmlns:x="http://schemas.openxmlformats.org/spreadsheetml/2006/main">
  <threadedComment ref="C30" dT="2026-03-12T13:48:02.45" personId="{3F7729B3-7651-43AD-8624-691DB57A43CD}" id="{54CE8C9E-5D55-4862-A3D7-7E98BB146E49}">
    <text>Intentional backcalculation</text>
  </threadedComment>
  <threadedComment ref="C30" dT="2026-04-13T21:09:06.74" personId="{531A3C90-CA0E-4269-A886-39A141F14BC5}" id="{738695CB-DB7E-4D67-8E29-DC47792976B4}" parentId="{54CE8C9E-5D55-4862-A3D7-7E98BB146E49}">
    <text>I only updated the preceding rows in this table. I did not touch this row</text>
  </threadedComment>
  <threadedComment ref="D30" dT="2026-03-12T13:48:00.31" personId="{3F7729B3-7651-43AD-8624-691DB57A43CD}" id="{C39B7445-EB9F-4037-B7FF-7783699CA641}">
    <text>Intentionally hardcoded</text>
  </threadedComment>
  <threadedComment ref="L30" dT="2026-03-12T13:49:06.23" personId="{3F7729B3-7651-43AD-8624-691DB57A43CD}" id="{B5E96E06-0778-450B-A9D9-DABBCCB9EADE}">
    <text>Intentionally calculated; this maxes out the (b-25) cap</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5.bin"/><Relationship Id="rId4" Type="http://schemas.microsoft.com/office/2017/10/relationships/threadedComment" Target="../threadedComments/threadedComment6.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8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5.bin"/><Relationship Id="rId4" Type="http://schemas.microsoft.com/office/2017/10/relationships/threadedComment" Target="../threadedComments/threadedComment7.xml"/></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0"/>
  <sheetViews>
    <sheetView workbookViewId="0">
      <selection activeCell="B12" sqref="B12"/>
    </sheetView>
  </sheetViews>
  <sheetFormatPr defaultColWidth="8.88671875" defaultRowHeight="15" x14ac:dyDescent="0.25"/>
  <cols>
    <col min="1" max="1" width="25.44140625" style="2" bestFit="1" customWidth="1"/>
    <col min="2" max="2" width="109.33203125" style="2" customWidth="1"/>
    <col min="3" max="16384" width="8.88671875" style="2"/>
  </cols>
  <sheetData>
    <row r="1" spans="1:3" ht="15.75" customHeight="1" x14ac:dyDescent="0.25"/>
    <row r="2" spans="1:3" ht="15.75" x14ac:dyDescent="0.3">
      <c r="B2"/>
    </row>
    <row r="7" spans="1:3" x14ac:dyDescent="0.25">
      <c r="A7" s="444" t="s">
        <v>11</v>
      </c>
      <c r="B7" s="445"/>
    </row>
    <row r="8" spans="1:3" x14ac:dyDescent="0.25">
      <c r="A8" s="250" t="s">
        <v>10</v>
      </c>
      <c r="B8" s="250" t="s">
        <v>418</v>
      </c>
    </row>
    <row r="9" spans="1:3" x14ac:dyDescent="0.25">
      <c r="A9" s="250" t="s">
        <v>9</v>
      </c>
      <c r="B9" s="250" t="s">
        <v>331</v>
      </c>
    </row>
    <row r="10" spans="1:3" x14ac:dyDescent="0.25">
      <c r="A10" s="250" t="s">
        <v>8</v>
      </c>
      <c r="B10" s="250" t="s">
        <v>419</v>
      </c>
    </row>
    <row r="11" spans="1:3" x14ac:dyDescent="0.25">
      <c r="A11" s="250" t="s">
        <v>7</v>
      </c>
      <c r="B11" s="251">
        <v>46142</v>
      </c>
    </row>
    <row r="13" spans="1:3" x14ac:dyDescent="0.25">
      <c r="A13" s="148" t="s">
        <v>6</v>
      </c>
      <c r="B13" s="148" t="s">
        <v>5</v>
      </c>
    </row>
    <row r="14" spans="1:3" ht="15.75" x14ac:dyDescent="0.3">
      <c r="A14" s="250" t="s">
        <v>4</v>
      </c>
      <c r="B14" s="250" t="s">
        <v>3</v>
      </c>
      <c r="C14" s="30"/>
    </row>
    <row r="15" spans="1:3" ht="15.75" x14ac:dyDescent="0.3">
      <c r="A15" s="149" t="s">
        <v>48</v>
      </c>
      <c r="B15" s="150"/>
      <c r="C15" s="30"/>
    </row>
    <row r="16" spans="1:3" ht="15.75" x14ac:dyDescent="0.3">
      <c r="A16" s="151" t="s">
        <v>2</v>
      </c>
      <c r="B16" s="250" t="s">
        <v>30</v>
      </c>
      <c r="C16" s="30"/>
    </row>
    <row r="17" spans="1:3" ht="15.75" x14ac:dyDescent="0.3">
      <c r="A17" s="151" t="s">
        <v>31</v>
      </c>
      <c r="B17" s="252" t="s">
        <v>193</v>
      </c>
      <c r="C17" s="30"/>
    </row>
    <row r="18" spans="1:3" ht="15.75" x14ac:dyDescent="0.3">
      <c r="A18" s="151" t="s">
        <v>111</v>
      </c>
      <c r="B18" s="252" t="s">
        <v>112</v>
      </c>
      <c r="C18" s="30"/>
    </row>
    <row r="19" spans="1:3" ht="15.75" x14ac:dyDescent="0.3">
      <c r="A19" s="151" t="s">
        <v>113</v>
      </c>
      <c r="B19" s="252" t="s">
        <v>192</v>
      </c>
      <c r="C19" s="30"/>
    </row>
    <row r="20" spans="1:3" ht="15.75" x14ac:dyDescent="0.3">
      <c r="A20" s="151" t="s">
        <v>363</v>
      </c>
      <c r="B20" s="252" t="s">
        <v>587</v>
      </c>
      <c r="C20" s="30"/>
    </row>
    <row r="21" spans="1:3" ht="15.75" x14ac:dyDescent="0.3">
      <c r="A21" s="151" t="s">
        <v>284</v>
      </c>
      <c r="B21" s="250" t="s">
        <v>643</v>
      </c>
      <c r="C21" s="30"/>
    </row>
    <row r="22" spans="1:3" ht="15.75" x14ac:dyDescent="0.3">
      <c r="A22" s="151" t="s">
        <v>351</v>
      </c>
      <c r="B22" s="250" t="s">
        <v>644</v>
      </c>
      <c r="C22" s="30"/>
    </row>
    <row r="23" spans="1:3" ht="15.75" x14ac:dyDescent="0.3">
      <c r="A23" s="152" t="s">
        <v>51</v>
      </c>
      <c r="B23" s="153"/>
      <c r="C23" s="30"/>
    </row>
    <row r="24" spans="1:3" ht="15.75" x14ac:dyDescent="0.3">
      <c r="A24" s="151" t="s">
        <v>114</v>
      </c>
      <c r="B24" s="250" t="s">
        <v>645</v>
      </c>
      <c r="C24" s="30"/>
    </row>
    <row r="25" spans="1:3" ht="15.75" x14ac:dyDescent="0.3">
      <c r="A25" s="151" t="s">
        <v>55</v>
      </c>
      <c r="B25" s="250" t="s">
        <v>646</v>
      </c>
      <c r="C25" s="30"/>
    </row>
    <row r="26" spans="1:3" ht="15.75" x14ac:dyDescent="0.3">
      <c r="A26" s="151" t="s">
        <v>49</v>
      </c>
      <c r="B26" s="250" t="s">
        <v>533</v>
      </c>
      <c r="C26" s="30"/>
    </row>
    <row r="27" spans="1:3" ht="15.75" x14ac:dyDescent="0.3">
      <c r="A27" s="151" t="s">
        <v>50</v>
      </c>
      <c r="B27" s="250" t="s">
        <v>478</v>
      </c>
      <c r="C27" s="30"/>
    </row>
    <row r="28" spans="1:3" ht="15.75" x14ac:dyDescent="0.3">
      <c r="A28" s="151" t="s">
        <v>221</v>
      </c>
      <c r="B28" s="250" t="s">
        <v>420</v>
      </c>
      <c r="C28" s="30"/>
    </row>
    <row r="29" spans="1:3" ht="15.75" x14ac:dyDescent="0.3">
      <c r="A29" s="151" t="s">
        <v>402</v>
      </c>
      <c r="B29" s="250" t="s">
        <v>647</v>
      </c>
      <c r="C29" s="30"/>
    </row>
    <row r="30" spans="1:3" ht="15.75" x14ac:dyDescent="0.3">
      <c r="A30" s="154" t="s">
        <v>52</v>
      </c>
      <c r="B30" s="155"/>
      <c r="C30" s="30"/>
    </row>
    <row r="31" spans="1:3" ht="15.75" x14ac:dyDescent="0.3">
      <c r="A31" s="151" t="s">
        <v>43</v>
      </c>
      <c r="B31" s="250" t="s">
        <v>648</v>
      </c>
      <c r="C31" s="30"/>
    </row>
    <row r="32" spans="1:3" ht="15.75" x14ac:dyDescent="0.3">
      <c r="A32" s="151" t="s">
        <v>104</v>
      </c>
      <c r="B32" s="252" t="s">
        <v>649</v>
      </c>
      <c r="C32" s="30"/>
    </row>
    <row r="33" spans="1:3" ht="15.75" x14ac:dyDescent="0.3">
      <c r="A33" s="151" t="s">
        <v>109</v>
      </c>
      <c r="B33" s="252" t="s">
        <v>650</v>
      </c>
      <c r="C33" s="30"/>
    </row>
    <row r="34" spans="1:3" ht="15.75" x14ac:dyDescent="0.3">
      <c r="A34" s="151" t="s">
        <v>214</v>
      </c>
      <c r="B34" s="252" t="s">
        <v>651</v>
      </c>
      <c r="C34" s="30"/>
    </row>
    <row r="35" spans="1:3" ht="15.75" x14ac:dyDescent="0.3">
      <c r="A35" s="151" t="s">
        <v>215</v>
      </c>
      <c r="B35" s="252" t="s">
        <v>652</v>
      </c>
      <c r="C35" s="30"/>
    </row>
    <row r="36" spans="1:3" ht="15.75" x14ac:dyDescent="0.3">
      <c r="A36" s="151" t="s">
        <v>289</v>
      </c>
      <c r="B36" s="250" t="s">
        <v>653</v>
      </c>
      <c r="C36" s="30"/>
    </row>
    <row r="37" spans="1:3" ht="15.75" x14ac:dyDescent="0.3">
      <c r="A37" s="151" t="s">
        <v>635</v>
      </c>
      <c r="B37" s="250" t="s">
        <v>660</v>
      </c>
      <c r="C37" s="30"/>
    </row>
    <row r="38" spans="1:3" ht="15.75" x14ac:dyDescent="0.3">
      <c r="A38" s="151" t="s">
        <v>173</v>
      </c>
      <c r="B38" s="252" t="s">
        <v>654</v>
      </c>
      <c r="C38" s="30"/>
    </row>
    <row r="39" spans="1:3" ht="15.75" x14ac:dyDescent="0.3">
      <c r="A39" s="151" t="s">
        <v>33</v>
      </c>
      <c r="B39" s="250" t="s">
        <v>655</v>
      </c>
      <c r="C39" s="30"/>
    </row>
    <row r="40" spans="1:3" ht="15.75" x14ac:dyDescent="0.3">
      <c r="A40" s="151" t="s">
        <v>216</v>
      </c>
      <c r="B40" s="250" t="s">
        <v>656</v>
      </c>
      <c r="C40" s="30"/>
    </row>
    <row r="41" spans="1:3" ht="15.75" x14ac:dyDescent="0.3">
      <c r="A41" s="151" t="s">
        <v>217</v>
      </c>
      <c r="B41" s="250" t="s">
        <v>657</v>
      </c>
      <c r="C41" s="30"/>
    </row>
    <row r="42" spans="1:3" ht="15.75" x14ac:dyDescent="0.3">
      <c r="A42" s="151" t="s">
        <v>169</v>
      </c>
      <c r="B42" s="252" t="s">
        <v>658</v>
      </c>
      <c r="C42" s="30"/>
    </row>
    <row r="43" spans="1:3" ht="15.75" x14ac:dyDescent="0.3">
      <c r="A43" s="151" t="s">
        <v>218</v>
      </c>
      <c r="B43" s="252" t="s">
        <v>659</v>
      </c>
      <c r="C43" s="30"/>
    </row>
    <row r="44" spans="1:3" ht="15.75" x14ac:dyDescent="0.3">
      <c r="A44" s="151" t="s">
        <v>139</v>
      </c>
      <c r="B44" s="252" t="s">
        <v>714</v>
      </c>
      <c r="C44" s="30"/>
    </row>
    <row r="45" spans="1:3" ht="15.75" x14ac:dyDescent="0.3">
      <c r="A45" s="151" t="s">
        <v>636</v>
      </c>
      <c r="B45" s="250" t="s">
        <v>661</v>
      </c>
      <c r="C45" s="30"/>
    </row>
    <row r="46" spans="1:3" ht="15.75" x14ac:dyDescent="0.3">
      <c r="A46" s="156" t="s">
        <v>220</v>
      </c>
      <c r="B46" s="157"/>
      <c r="C46" s="30"/>
    </row>
    <row r="47" spans="1:3" ht="15.75" x14ac:dyDescent="0.3">
      <c r="A47" s="151" t="s">
        <v>290</v>
      </c>
      <c r="B47" s="250" t="s">
        <v>662</v>
      </c>
      <c r="C47" s="30"/>
    </row>
    <row r="48" spans="1:3" ht="15.75" x14ac:dyDescent="0.3">
      <c r="A48" s="151" t="s">
        <v>291</v>
      </c>
      <c r="B48" s="250" t="s">
        <v>663</v>
      </c>
      <c r="C48" s="30"/>
    </row>
    <row r="49" spans="1:3" ht="15.75" x14ac:dyDescent="0.3">
      <c r="A49" s="151" t="s">
        <v>625</v>
      </c>
      <c r="B49" s="250" t="s">
        <v>664</v>
      </c>
      <c r="C49" s="30"/>
    </row>
    <row r="50" spans="1:3" ht="15.75" x14ac:dyDescent="0.3">
      <c r="A50" s="151" t="s">
        <v>142</v>
      </c>
      <c r="B50" s="250" t="s">
        <v>665</v>
      </c>
      <c r="C50" s="30"/>
    </row>
    <row r="51" spans="1:3" ht="15.75" x14ac:dyDescent="0.3">
      <c r="A51" s="151" t="s">
        <v>225</v>
      </c>
      <c r="B51" s="250" t="s">
        <v>666</v>
      </c>
      <c r="C51" s="30"/>
    </row>
    <row r="52" spans="1:3" ht="15.75" x14ac:dyDescent="0.3">
      <c r="A52" s="151" t="s">
        <v>403</v>
      </c>
      <c r="B52" s="250" t="s">
        <v>667</v>
      </c>
      <c r="C52" s="30"/>
    </row>
    <row r="53" spans="1:3" ht="15.75" x14ac:dyDescent="0.3">
      <c r="A53" s="151" t="s">
        <v>223</v>
      </c>
      <c r="B53" s="250" t="s">
        <v>668</v>
      </c>
      <c r="C53" s="30"/>
    </row>
    <row r="54" spans="1:3" x14ac:dyDescent="0.25">
      <c r="A54" s="151" t="s">
        <v>224</v>
      </c>
      <c r="B54" s="250" t="s">
        <v>669</v>
      </c>
    </row>
    <row r="55" spans="1:3" x14ac:dyDescent="0.25">
      <c r="A55" s="151" t="s">
        <v>603</v>
      </c>
      <c r="B55" s="250" t="s">
        <v>715</v>
      </c>
    </row>
    <row r="56" spans="1:3" x14ac:dyDescent="0.25">
      <c r="A56" s="151" t="s">
        <v>404</v>
      </c>
      <c r="B56" s="250" t="s">
        <v>670</v>
      </c>
    </row>
    <row r="57" spans="1:3" x14ac:dyDescent="0.25">
      <c r="A57" s="151" t="s">
        <v>226</v>
      </c>
      <c r="B57" s="250" t="s">
        <v>671</v>
      </c>
    </row>
    <row r="58" spans="1:3" x14ac:dyDescent="0.25">
      <c r="A58" s="151" t="s">
        <v>228</v>
      </c>
      <c r="B58" s="250" t="s">
        <v>672</v>
      </c>
    </row>
    <row r="59" spans="1:3" x14ac:dyDescent="0.25">
      <c r="A59" s="151" t="s">
        <v>227</v>
      </c>
      <c r="B59" s="250" t="s">
        <v>673</v>
      </c>
    </row>
    <row r="60" spans="1:3" x14ac:dyDescent="0.25">
      <c r="A60" s="151" t="s">
        <v>162</v>
      </c>
      <c r="B60" s="250" t="s">
        <v>674</v>
      </c>
    </row>
    <row r="61" spans="1:3" x14ac:dyDescent="0.25">
      <c r="A61" s="151" t="s">
        <v>405</v>
      </c>
      <c r="B61" s="250" t="s">
        <v>675</v>
      </c>
    </row>
    <row r="62" spans="1:3" x14ac:dyDescent="0.25">
      <c r="A62" s="151" t="s">
        <v>163</v>
      </c>
      <c r="B62" s="250" t="s">
        <v>676</v>
      </c>
    </row>
    <row r="63" spans="1:3" x14ac:dyDescent="0.25">
      <c r="A63" s="151" t="s">
        <v>164</v>
      </c>
      <c r="B63" s="250" t="s">
        <v>677</v>
      </c>
    </row>
    <row r="64" spans="1:3" x14ac:dyDescent="0.25">
      <c r="A64" s="151" t="s">
        <v>409</v>
      </c>
      <c r="B64" s="250" t="s">
        <v>678</v>
      </c>
    </row>
    <row r="65" spans="1:2" x14ac:dyDescent="0.25">
      <c r="A65" s="151" t="s">
        <v>219</v>
      </c>
      <c r="B65" s="250" t="s">
        <v>679</v>
      </c>
    </row>
    <row r="66" spans="1:2" x14ac:dyDescent="0.25">
      <c r="A66" s="151" t="s">
        <v>707</v>
      </c>
      <c r="B66" s="250" t="s">
        <v>706</v>
      </c>
    </row>
    <row r="67" spans="1:2" x14ac:dyDescent="0.25">
      <c r="A67" s="151" t="s">
        <v>637</v>
      </c>
      <c r="B67" s="250" t="s">
        <v>680</v>
      </c>
    </row>
    <row r="68" spans="1:2" x14ac:dyDescent="0.25">
      <c r="A68" s="151" t="s">
        <v>708</v>
      </c>
      <c r="B68" s="250" t="s">
        <v>709</v>
      </c>
    </row>
    <row r="69" spans="1:2" x14ac:dyDescent="0.25">
      <c r="A69" s="151" t="s">
        <v>292</v>
      </c>
      <c r="B69" s="250" t="s">
        <v>681</v>
      </c>
    </row>
    <row r="70" spans="1:2" x14ac:dyDescent="0.25">
      <c r="A70" s="151" t="s">
        <v>406</v>
      </c>
      <c r="B70" s="250" t="s">
        <v>682</v>
      </c>
    </row>
    <row r="71" spans="1:2" x14ac:dyDescent="0.25">
      <c r="A71" s="151" t="s">
        <v>325</v>
      </c>
      <c r="B71" s="250" t="s">
        <v>683</v>
      </c>
    </row>
    <row r="72" spans="1:2" x14ac:dyDescent="0.25">
      <c r="A72" s="151" t="s">
        <v>326</v>
      </c>
      <c r="B72" s="250" t="s">
        <v>684</v>
      </c>
    </row>
    <row r="73" spans="1:2" x14ac:dyDescent="0.25">
      <c r="A73" s="151" t="s">
        <v>327</v>
      </c>
      <c r="B73" s="250" t="s">
        <v>685</v>
      </c>
    </row>
    <row r="74" spans="1:2" x14ac:dyDescent="0.25">
      <c r="A74" s="151" t="s">
        <v>638</v>
      </c>
      <c r="B74" s="250" t="s">
        <v>710</v>
      </c>
    </row>
    <row r="75" spans="1:2" x14ac:dyDescent="0.25">
      <c r="A75" s="151" t="s">
        <v>639</v>
      </c>
      <c r="B75" s="250" t="s">
        <v>711</v>
      </c>
    </row>
    <row r="76" spans="1:2" x14ac:dyDescent="0.25">
      <c r="A76" s="151" t="s">
        <v>640</v>
      </c>
      <c r="B76" s="250" t="s">
        <v>712</v>
      </c>
    </row>
    <row r="77" spans="1:2" x14ac:dyDescent="0.25">
      <c r="A77" s="151" t="s">
        <v>407</v>
      </c>
      <c r="B77" s="250" t="s">
        <v>686</v>
      </c>
    </row>
    <row r="78" spans="1:2" x14ac:dyDescent="0.25">
      <c r="A78" s="151" t="s">
        <v>121</v>
      </c>
      <c r="B78" s="250" t="s">
        <v>687</v>
      </c>
    </row>
    <row r="79" spans="1:2" x14ac:dyDescent="0.25">
      <c r="A79" s="151" t="s">
        <v>229</v>
      </c>
      <c r="B79" s="250" t="s">
        <v>688</v>
      </c>
    </row>
    <row r="80" spans="1:2" x14ac:dyDescent="0.25">
      <c r="A80" s="151" t="s">
        <v>318</v>
      </c>
      <c r="B80" s="250" t="s">
        <v>689</v>
      </c>
    </row>
    <row r="81" spans="1:2" x14ac:dyDescent="0.25">
      <c r="A81" s="151" t="s">
        <v>299</v>
      </c>
      <c r="B81" s="250" t="s">
        <v>690</v>
      </c>
    </row>
    <row r="82" spans="1:2" x14ac:dyDescent="0.25">
      <c r="A82" s="151" t="s">
        <v>408</v>
      </c>
      <c r="B82" s="250" t="s">
        <v>691</v>
      </c>
    </row>
    <row r="83" spans="1:2" x14ac:dyDescent="0.25">
      <c r="A83" s="151" t="s">
        <v>231</v>
      </c>
      <c r="B83" s="250" t="s">
        <v>692</v>
      </c>
    </row>
    <row r="84" spans="1:2" x14ac:dyDescent="0.25">
      <c r="A84" s="151" t="s">
        <v>329</v>
      </c>
      <c r="B84" s="250" t="s">
        <v>693</v>
      </c>
    </row>
    <row r="85" spans="1:2" x14ac:dyDescent="0.25">
      <c r="A85" s="151" t="s">
        <v>165</v>
      </c>
      <c r="B85" s="250" t="s">
        <v>694</v>
      </c>
    </row>
    <row r="86" spans="1:2" x14ac:dyDescent="0.25">
      <c r="A86" s="151" t="s">
        <v>166</v>
      </c>
      <c r="B86" s="250" t="s">
        <v>695</v>
      </c>
    </row>
    <row r="87" spans="1:2" x14ac:dyDescent="0.25">
      <c r="A87" s="151" t="s">
        <v>232</v>
      </c>
      <c r="B87" s="250" t="s">
        <v>696</v>
      </c>
    </row>
    <row r="88" spans="1:2" x14ac:dyDescent="0.25">
      <c r="A88" s="151" t="s">
        <v>233</v>
      </c>
      <c r="B88" s="250" t="s">
        <v>697</v>
      </c>
    </row>
    <row r="89" spans="1:2" x14ac:dyDescent="0.25">
      <c r="A89" s="151" t="s">
        <v>234</v>
      </c>
      <c r="B89" s="250" t="s">
        <v>698</v>
      </c>
    </row>
    <row r="90" spans="1:2" x14ac:dyDescent="0.25">
      <c r="A90" s="151" t="s">
        <v>235</v>
      </c>
      <c r="B90" s="250" t="s">
        <v>699</v>
      </c>
    </row>
    <row r="91" spans="1:2" x14ac:dyDescent="0.25">
      <c r="A91" s="151" t="s">
        <v>236</v>
      </c>
      <c r="B91" s="250" t="s">
        <v>700</v>
      </c>
    </row>
    <row r="92" spans="1:2" x14ac:dyDescent="0.25">
      <c r="A92" s="151" t="s">
        <v>237</v>
      </c>
      <c r="B92" s="250" t="s">
        <v>701</v>
      </c>
    </row>
    <row r="93" spans="1:2" x14ac:dyDescent="0.25">
      <c r="A93" s="151" t="s">
        <v>641</v>
      </c>
      <c r="B93" s="250" t="s">
        <v>702</v>
      </c>
    </row>
    <row r="94" spans="1:2" x14ac:dyDescent="0.25">
      <c r="A94" s="151" t="s">
        <v>328</v>
      </c>
      <c r="B94" s="250" t="s">
        <v>702</v>
      </c>
    </row>
    <row r="95" spans="1:2" x14ac:dyDescent="0.25">
      <c r="A95" s="151" t="s">
        <v>642</v>
      </c>
      <c r="B95" s="250" t="s">
        <v>702</v>
      </c>
    </row>
    <row r="96" spans="1:2" x14ac:dyDescent="0.25">
      <c r="A96" s="158" t="s">
        <v>210</v>
      </c>
      <c r="B96" s="159"/>
    </row>
    <row r="97" spans="1:2" x14ac:dyDescent="0.25">
      <c r="A97" s="151" t="s">
        <v>211</v>
      </c>
      <c r="B97" s="250" t="s">
        <v>703</v>
      </c>
    </row>
    <row r="98" spans="1:2" x14ac:dyDescent="0.25">
      <c r="A98" s="151" t="s">
        <v>74</v>
      </c>
      <c r="B98" s="250" t="s">
        <v>704</v>
      </c>
    </row>
    <row r="99" spans="1:2" x14ac:dyDescent="0.25">
      <c r="A99" s="151" t="s">
        <v>75</v>
      </c>
      <c r="B99" s="250" t="s">
        <v>705</v>
      </c>
    </row>
    <row r="100" spans="1:2" x14ac:dyDescent="0.25">
      <c r="A100" s="151" t="s">
        <v>212</v>
      </c>
      <c r="B100" s="253" t="s">
        <v>213</v>
      </c>
    </row>
  </sheetData>
  <mergeCells count="1">
    <mergeCell ref="A7:B7"/>
  </mergeCells>
  <hyperlinks>
    <hyperlink ref="A16" location="Notes!A1" display="Notes" xr:uid="{8E755008-22A7-431A-BE61-D86E467D2713}"/>
    <hyperlink ref="A17" location="'Reference Values'!A1" display="Reference Values" xr:uid="{A91BC0D0-A0F5-494A-9C93-6D107C19C90A}"/>
    <hyperlink ref="A18" location="'Modified Goals (Plan 5)'!A1" display="Modified Goals (Plan 5)" xr:uid="{05134F8D-9265-4AE1-9D07-1F5D1E008D3F}"/>
    <hyperlink ref="A22" location="'(b-27) Conversions'!A1" display="(b-27) Conversion" xr:uid="{314B2AB2-0CA7-410F-9FFB-34EAD5037E31}"/>
    <hyperlink ref="A24" location="'Goal Attainment'!A1" display="Goal Attainment" xr:uid="{3F92E9EB-CEF9-43B7-BCE4-2E8DC1CBFAD7}"/>
    <hyperlink ref="A25" location="'Portfolio CPAS'!A1" display="Portfolio CPAS" xr:uid="{5EA789BC-C812-4AB7-A2CB-98965BB49E13}"/>
    <hyperlink ref="A26" location="'Residential Program CPAS'!A1" display="Residential Program CPAS" xr:uid="{086C66B8-9FD0-4C3D-AE2B-C75827E81D72}"/>
    <hyperlink ref="A27" location="'Business Program CPAS'!A1" display="Business Program CPAS" xr:uid="{9FD363FA-8310-42B4-9CA5-23EC13B40836}"/>
    <hyperlink ref="A31" location="'Retail Products'!A1" display="Retail Products" xr:uid="{4B40EC43-1854-4A38-A3AB-F478FB03A544}"/>
    <hyperlink ref="A45" location="'Bus (b-25) Conversions'!A1" display="Bus (b-25) Conversions" xr:uid="{11C9EB41-ECC3-47FD-84DF-5A4D5EF4C80D}"/>
    <hyperlink ref="A32" location="'Income Qualified'!A1" display="Income Qualified" xr:uid="{31745922-5510-48EF-B403-B890B927C76F}"/>
    <hyperlink ref="A33" location="Multifamily!A1" display="Multifamily" xr:uid="{36D7007E-2E17-4650-9082-363DF5D590AB}"/>
    <hyperlink ref="A34" location="'Market Rate Single Family'!A1" display="Market Rate Single Family" xr:uid="{F0831576-0B32-4370-AE35-A4C5C05EDA76}"/>
    <hyperlink ref="A35" location="Kits!A1" display="Kits" xr:uid="{8A1A6C89-E43B-4612-9F55-0041438706A3}"/>
    <hyperlink ref="A38" location="Standard!A1" display="Standard" xr:uid="{EDF3D60A-4E4C-4075-B5D0-9455FDFD05C2}"/>
    <hyperlink ref="A40" location="'Retro-Commissioning'!A1" display="Retro-Commissioning" xr:uid="{451EE8AF-D755-4178-BCAC-2F5634370917}"/>
    <hyperlink ref="A41" location="Streetlighting!A1" display="Streetlighting" xr:uid="{C2A5CDFC-FD61-48E3-A09C-9905CB2457B9}"/>
    <hyperlink ref="A29" location="'(b-25) Conversion CPAS'!A1" display="(b-25) Conversion CPAS" xr:uid="{C026CCB3-108E-4168-B689-1B9B5FFB898F}"/>
    <hyperlink ref="A53" location="'IQ - Smart Savers'!A1" display="IQ - Smart Savers" xr:uid="{0BCBF28A-B366-4287-ACC7-62A6F6461DFA}"/>
    <hyperlink ref="A60" location="'MRSF - Midstream HVAC'!A1" display="MRSF - Midstream HVAC" xr:uid="{24343C01-F7C3-46FC-897F-CB028E00EE9C}"/>
    <hyperlink ref="A19" location="'Modified Goals (Plan 6)'!A1" display="Modified Goals (Plan 6)" xr:uid="{812D39F5-9345-4433-9817-7EB9AF654B4F}"/>
    <hyperlink ref="A39" location="Custom!A1" display="Custom" xr:uid="{DC5DFA7F-D3C4-4E78-9D20-CB083E631AEC}"/>
    <hyperlink ref="A43" location="Midstream!A1" display="Midstream" xr:uid="{0F82726E-1A7F-4035-AB5D-7C3EBDE72664}"/>
    <hyperlink ref="A42" location="'Small Business'!A1" display="Small Business" xr:uid="{1260CD26-3AC5-4477-B916-046D983F3885}"/>
    <hyperlink ref="A50" location="'IQ - CAA'!A1" display="IQ - CAA" xr:uid="{6669C02C-2D49-4112-B574-386B9B11E673}"/>
    <hyperlink ref="A49" location="'IQ - SF'!A1" display="IQ - SF" xr:uid="{2A8CE512-3317-4585-8128-7841684A517C}"/>
    <hyperlink ref="A58" location="'MF - Market Rate'!A1" display="MF - Market Rate" xr:uid="{65268674-DD59-4DD0-BE14-0C3D6BB6D425}"/>
    <hyperlink ref="A59" location="'MF - Public Housing'!A1" display="MF - Public Housing" xr:uid="{25427185-E0E8-40FE-9D67-5526811346BC}"/>
    <hyperlink ref="A64" location="'Kits - JU School'!A1" display="Kits - Joint Utility School Kits" xr:uid="{581E599F-5601-4004-A576-5233EA2F50BE}"/>
    <hyperlink ref="A62" location="'MRSF - Home Efficiency'!A1" display="MRSF - Home Efficiency" xr:uid="{B0AF3FA8-5C80-42F7-AA44-C4B54B55D2FD}"/>
    <hyperlink ref="A21" location="'(b-25) Conversions'!A1" display="(b-25) Conversion" xr:uid="{954646EC-7AA0-41B4-90B6-4910CA12DDE8}"/>
    <hyperlink ref="A97" location="Portfolio!A1" display="Portfolio" xr:uid="{35C5B740-7920-4DED-B699-CEA0BD0D18D8}"/>
    <hyperlink ref="A98" location="Residential!A1" display="Residential" xr:uid="{D5A6D361-C5F6-4C33-9FBF-D91AC3051EA8}"/>
    <hyperlink ref="A99" location="Business!A1" display="Business" xr:uid="{E4E9571A-B35B-497D-A625-80BEB851D408}"/>
    <hyperlink ref="A100" location="'CPAS Visualization'!A1" display="CPAS Visualization" xr:uid="{ED24D43D-B642-4BCA-8B05-BC4D7682E381}"/>
    <hyperlink ref="A36" location="'Res NPSO'!A1" display="Res NPSO" xr:uid="{95D09527-39A4-4326-BE1F-86809684DD17}"/>
    <hyperlink ref="A47" location="'RP - IQ'!A1" display="RP - Incentives" xr:uid="{8F50E82D-2B89-4ACE-AC1D-C55834BB741E}"/>
    <hyperlink ref="A54" location="'IQ - MHAS'!A1" display="IQ - MHAS" xr:uid="{0EC9E005-237F-4D0E-8337-F693B53BDC41}"/>
    <hyperlink ref="A51" location="'IQ - Joint Utility'!A1" display="IQ - Joint Utility" xr:uid="{F9CB0A6F-C962-4700-93CA-1E3ADBC9EA9D}"/>
    <hyperlink ref="A57" location="'MF - Income Qualified'!A1" display="MF - Income Qualified" xr:uid="{AC624CF7-1CB1-428D-B1DE-44BA85F9A265}"/>
    <hyperlink ref="A67" location="'Kits - IQ Community Kits'!A1" display="Kits - IQ Community Kits" xr:uid="{EEED6D7C-0B85-4E2C-BAD8-31618DDDC0CB}"/>
    <hyperlink ref="A66" location="'Kits - JU High School Innov.'!A1" display="Kits - JU High School Innovation" xr:uid="{045C274C-89DB-4E1F-9CB1-680A2FA36FC6}"/>
    <hyperlink ref="A63" location="'Kits - School Kits'!A1" display="Kits - School Kits" xr:uid="{F4FDF7A2-9053-480F-885A-AA87A55304B9}"/>
    <hyperlink ref="A55" location="'IQ - Accessibility'!A1" display="IQ - Accessibility" xr:uid="{9E6097B7-CE76-4719-A1E1-0E7C945A726D}"/>
    <hyperlink ref="A84" location="'RCx - VSEM'!A1" display="RCx - VSEM" xr:uid="{7C779485-9975-4356-8A2C-5683F74EEB80}"/>
    <hyperlink ref="A80" location="'Standard - BOC'!A1" display="Standard - BOC" xr:uid="{41EA4B4E-3182-46D6-B353-D3B33E8EAFA5}"/>
    <hyperlink ref="A78" location="'Standard - Core'!A1" display="Standard - Core" xr:uid="{BD3177EF-06C8-46D3-A2FF-1C5A84CF302F}"/>
    <hyperlink ref="A86" location="'Streetlighting - UOSL'!A1" display="Streetlighting - UOSL" xr:uid="{9AD2F58A-C32B-4615-92B6-528730893E1B}"/>
    <hyperlink ref="A85" location="'Streetlighting - MOSL'!A1" display="Streetlighting - MOSL" xr:uid="{A35FDE87-784B-46B5-95E1-CC639409A1A5}"/>
    <hyperlink ref="A83" location="'RCx - VCx'!A1" display="RCx - VCx" xr:uid="{E2967C0A-15CE-42B7-B538-3BD6D718F5AB}"/>
    <hyperlink ref="A90" location="'MS - HVAC'!A1" display="MS - HVAC" xr:uid="{2927151E-6B83-4B17-8FB0-1A614F134FEF}"/>
    <hyperlink ref="A89" location="'MS - Lighting'!A1" display="MS - Lighting" xr:uid="{77CA7042-7226-4582-AC78-C85EEE184D4D}"/>
    <hyperlink ref="A88" location="'SB - SBEP'!A1" display="SB - SBEP" xr:uid="{C34F7A8D-CEC5-4692-A94C-168A50E922F8}"/>
    <hyperlink ref="A87" location="'SB - SBDI'!A1" display="SB - SBDI" xr:uid="{4CF2827A-8573-4372-B90D-6BA1FC5D462F}"/>
    <hyperlink ref="A92" location="'MS - Carryover'!A1" display="MS - Carryover" xr:uid="{902C7859-0397-43BF-AB50-DD5C046E5BAD}"/>
    <hyperlink ref="A91" location="'MS - Food Service'!A1" display="MS - Food Service" xr:uid="{0F822BF9-40B8-4B56-BDB2-CDB4C5CECED5}"/>
    <hyperlink ref="A95" location="'Small Business (b-25)'!A1" display="Small Business (b-25)" xr:uid="{85D3B72C-59E9-48B6-89B3-E1E2931871F2}"/>
    <hyperlink ref="A82" location="'Custom - NCL'!A1" display="Custom - NCL" xr:uid="{241291CD-93BE-46DF-B73A-933E310B29E0}"/>
    <hyperlink ref="A48" location="'RP - MR'!A1" display="RP - ECT" xr:uid="{D12D6B43-6035-427A-B99F-0961C521B231}"/>
    <hyperlink ref="A71" location="'IQ - SF (b-25)'!A1" display="IQ - SF (b-25)" xr:uid="{7A81B2A5-A082-45F9-9F9A-AB0730D02959}"/>
    <hyperlink ref="A72" location="'IQ - CAA (b-25)'!A1" display="IQ - CAA (b-25)" xr:uid="{2B6C1C3B-CC33-46A6-AC9E-9183E0DD77D4}"/>
    <hyperlink ref="A77" location="'MRSF - HE (b-25)'!A1" display="MRSF - HE (b-25)" xr:uid="{66EF619D-3C90-43B0-A118-5F0EF7DEC0A6}"/>
    <hyperlink ref="A73" location="'IQ - SS (b-25)'!A1" display="IQ - SS (b-25)" xr:uid="{631251ED-1F7B-44A2-ABFF-5E392284A479}"/>
    <hyperlink ref="A79" location="'Standard - Online Store'!A1" display="Standard - Online Store" xr:uid="{3DCBB2A8-64AB-4734-B417-980F2BE384E4}"/>
    <hyperlink ref="A20" location="'Modified Goals (Plan 7)'!A1" display="Modified Goals (Plan 7)" xr:uid="{59E95495-9E4F-40A9-A2AE-102AF5667F08}"/>
    <hyperlink ref="A28" location="'VO Program CPAS'!A1" display="VO Program CPAS" xr:uid="{78447318-90D5-46DE-B82F-CC413BD411E4}"/>
    <hyperlink ref="A52" location="'IQ - Healthier Homes'!A1" display="IQ - Healthier Homes" xr:uid="{29ABD45A-7DD0-4E55-A306-0220E0E08944}"/>
    <hyperlink ref="A56" location="'IQ - Electrification'!A1" display="IQ - Electrification" xr:uid="{53AFF8AF-4CFC-4283-8F0C-DB90E8F14E4F}"/>
    <hyperlink ref="A61" location="'MRSF - Midstream HVAC ME'!A1" display="MRSF - Midstream HVAC ME" xr:uid="{3C63ADD6-7DFB-482E-BCE6-C5D62683D183}"/>
    <hyperlink ref="A69" location="'Kits - Mobile Homes'!A1" display="Kits - Mobile Homes" xr:uid="{EE9CAC0A-4F6E-458E-ABB5-4FF0D7A1C570}"/>
    <hyperlink ref="A70" location="'File Info'!A1" display="RP - IQ (b-25)" xr:uid="{8EA6525D-9F32-4975-B8FE-DF0D5F06B5D8}"/>
    <hyperlink ref="A81" location="'Custom - Custom Incentives'!A1" display="Custom - Custom Incentives" xr:uid="{1C5D3C91-EF3B-48D2-8911-771339035A1C}"/>
    <hyperlink ref="A37" location="'Res (b-25) Conversions'!A1" display="Res (b-25) Conversions" xr:uid="{C961C1D8-F3C8-47F7-B60C-5AE153CB2B25}"/>
    <hyperlink ref="A44" location="Carryover!A1" display="Carryover" xr:uid="{8489838B-0263-47B0-A780-C8503EA3F892}"/>
    <hyperlink ref="A65" location="'Kits - High School Innovation'!A1" display="Kits - High School Innovation" xr:uid="{09DF366C-53B6-41E5-A47C-718C8F7A62B2}"/>
    <hyperlink ref="A68" location="'Kits - HEIQ Comm. Engag. Kit'!A1" display="Kits - HEIQ Community Engagement Kits" xr:uid="{D37754D2-27A0-44D8-966B-D6EECDBB5790}"/>
    <hyperlink ref="A74" location="'IQ - MHAS (b-25)'!A1" display="IQ - MHAS (b-25)" xr:uid="{488E39C3-CF6E-4420-AA6B-4DEF30DD4AC7}"/>
    <hyperlink ref="A75" location="'IQ - Accessibility (b-25)'!A1" display="IQ - Accessibility (b-25)" xr:uid="{37244033-F46C-4175-AFF6-F74BDCA86D91}"/>
    <hyperlink ref="A76" location="'MF - Income Qualified (b-25)'!A1" display="MF - Income Qualified (b-25)" xr:uid="{6A6950FD-13D4-4F6F-9224-A42200A14FC6}"/>
    <hyperlink ref="A94" location="'Custom (b-25)'!A1" display="Custom (b-25)" xr:uid="{85A0609F-65FF-4897-A3D3-2FE1A2CBD3E3}"/>
    <hyperlink ref="A93" location="'Standard (b-25)'!A1" display="Standard (b-25)" xr:uid="{79338AA4-6E96-4737-A1D7-F81470FCE8FF}"/>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16092-523A-4676-9E20-01EAC02D412B}">
  <sheetPr>
    <tabColor theme="6"/>
  </sheetPr>
  <dimension ref="A1"/>
  <sheetViews>
    <sheetView workbookViewId="0"/>
  </sheetViews>
  <sheetFormatPr defaultRowHeight="15.75" x14ac:dyDescent="0.3"/>
  <sheetData>
    <row r="1" ht="15.75" customHeight="1"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CBAB4-62A2-4272-A871-98950389E44E}">
  <dimension ref="A1:F31"/>
  <sheetViews>
    <sheetView workbookViewId="0">
      <selection activeCell="D18" sqref="D18"/>
    </sheetView>
  </sheetViews>
  <sheetFormatPr defaultRowHeight="15.75" x14ac:dyDescent="0.3"/>
  <cols>
    <col min="1" max="1" width="31.44140625" customWidth="1"/>
    <col min="2" max="2" width="21.21875" customWidth="1"/>
  </cols>
  <sheetData>
    <row r="1" spans="1:6" ht="15.75" customHeight="1" x14ac:dyDescent="0.3">
      <c r="A1" s="195" t="s">
        <v>561</v>
      </c>
      <c r="B1" s="34"/>
      <c r="C1" s="34"/>
      <c r="D1" s="34"/>
      <c r="E1" s="34"/>
    </row>
    <row r="3" spans="1:6" x14ac:dyDescent="0.3">
      <c r="A3" s="15" t="s">
        <v>35</v>
      </c>
      <c r="B3" s="138" t="s">
        <v>12</v>
      </c>
    </row>
    <row r="4" spans="1:6" x14ac:dyDescent="0.3">
      <c r="A4" s="236" t="s">
        <v>562</v>
      </c>
      <c r="B4" s="237">
        <f>'Portfolio CPAS'!L8</f>
        <v>407370.9645261392</v>
      </c>
    </row>
    <row r="5" spans="1:6" x14ac:dyDescent="0.3">
      <c r="A5" s="236" t="s">
        <v>563</v>
      </c>
      <c r="B5" s="237">
        <f>'Reference Values'!J44</f>
        <v>88267.946999999927</v>
      </c>
    </row>
    <row r="6" spans="1:6" x14ac:dyDescent="0.3">
      <c r="A6" s="236" t="s">
        <v>573</v>
      </c>
      <c r="B6" s="237">
        <f>'Reference Values'!J92</f>
        <v>0</v>
      </c>
    </row>
    <row r="7" spans="1:6" x14ac:dyDescent="0.3">
      <c r="A7" s="236" t="s">
        <v>564</v>
      </c>
      <c r="B7" s="237">
        <f>'Reference Values'!J85</f>
        <v>907.63977925409563</v>
      </c>
    </row>
    <row r="8" spans="1:6" x14ac:dyDescent="0.3">
      <c r="A8" s="236" t="s">
        <v>565</v>
      </c>
      <c r="B8" s="237">
        <f>'Reference Values'!J78</f>
        <v>3634.7336738611339</v>
      </c>
    </row>
    <row r="9" spans="1:6" x14ac:dyDescent="0.3">
      <c r="A9" s="236" t="s">
        <v>566</v>
      </c>
      <c r="B9" s="237">
        <f>'Reference Values'!J71</f>
        <v>17300.130033962254</v>
      </c>
    </row>
    <row r="10" spans="1:6" x14ac:dyDescent="0.3">
      <c r="A10" s="236" t="s">
        <v>567</v>
      </c>
      <c r="B10" s="237">
        <f>'Reference Values'!J64</f>
        <v>5790.6586656817817</v>
      </c>
    </row>
    <row r="11" spans="1:6" x14ac:dyDescent="0.3">
      <c r="A11" s="236" t="s">
        <v>568</v>
      </c>
      <c r="B11" s="237">
        <f>'Reference Values'!J57</f>
        <v>9930.2470585024857</v>
      </c>
    </row>
    <row r="12" spans="1:6" x14ac:dyDescent="0.3">
      <c r="A12" s="236" t="s">
        <v>569</v>
      </c>
      <c r="B12" s="237">
        <f>'Reference Values'!J50</f>
        <v>6565.856876415899</v>
      </c>
    </row>
    <row r="13" spans="1:6" x14ac:dyDescent="0.3">
      <c r="A13" s="236" t="s">
        <v>570</v>
      </c>
      <c r="B13" s="237">
        <f>B4-B5-B9-B10-B11-B12-B8-B7</f>
        <v>274973.75143846159</v>
      </c>
      <c r="D13" s="19"/>
    </row>
    <row r="14" spans="1:6" x14ac:dyDescent="0.3">
      <c r="A14" s="236" t="s">
        <v>571</v>
      </c>
      <c r="B14" s="237">
        <f>'Reference Values'!J20</f>
        <v>262282</v>
      </c>
    </row>
    <row r="15" spans="1:6" x14ac:dyDescent="0.3">
      <c r="A15" s="421" t="s">
        <v>572</v>
      </c>
      <c r="B15" s="433">
        <f>B13/$B$14</f>
        <v>1.0483897157962101</v>
      </c>
      <c r="F15" s="19"/>
    </row>
    <row r="16" spans="1:6" x14ac:dyDescent="0.3">
      <c r="D16" s="19"/>
    </row>
    <row r="17" spans="1:4" x14ac:dyDescent="0.3">
      <c r="A17" s="195" t="s">
        <v>574</v>
      </c>
      <c r="B17" s="34"/>
      <c r="C17" s="19"/>
    </row>
    <row r="18" spans="1:4" x14ac:dyDescent="0.3">
      <c r="D18" s="19"/>
    </row>
    <row r="19" spans="1:4" x14ac:dyDescent="0.3">
      <c r="A19" s="15" t="s">
        <v>35</v>
      </c>
      <c r="B19" s="5" t="s">
        <v>12</v>
      </c>
    </row>
    <row r="20" spans="1:4" x14ac:dyDescent="0.3">
      <c r="A20" s="223" t="s">
        <v>576</v>
      </c>
      <c r="B20" s="237">
        <f>'Portfolio CPAS'!L8</f>
        <v>407370.9645261392</v>
      </c>
    </row>
    <row r="21" spans="1:4" x14ac:dyDescent="0.3">
      <c r="A21" s="223" t="s">
        <v>575</v>
      </c>
      <c r="B21" s="237">
        <f>'Portfolio CPAS'!L41</f>
        <v>438825.39731232554</v>
      </c>
    </row>
    <row r="22" spans="1:4" x14ac:dyDescent="0.3">
      <c r="A22" s="223" t="s">
        <v>577</v>
      </c>
      <c r="B22" s="237">
        <f>'Portfolio CPAS'!L37</f>
        <v>456250.28451617982</v>
      </c>
    </row>
    <row r="23" spans="1:4" x14ac:dyDescent="0.3">
      <c r="A23" s="223" t="s">
        <v>578</v>
      </c>
      <c r="B23" s="237">
        <f>'Portfolio CPAS'!L33</f>
        <v>453050.36311487906</v>
      </c>
    </row>
    <row r="24" spans="1:4" x14ac:dyDescent="0.3">
      <c r="A24" s="223" t="s">
        <v>579</v>
      </c>
      <c r="B24" s="237">
        <f>'Portfolio CPAS'!L29</f>
        <v>429028.42039571574</v>
      </c>
    </row>
    <row r="25" spans="1:4" x14ac:dyDescent="0.3">
      <c r="A25" s="223" t="s">
        <v>580</v>
      </c>
      <c r="B25" s="237">
        <f>'Portfolio CPAS'!L25</f>
        <v>405627.1456977335</v>
      </c>
    </row>
    <row r="26" spans="1:4" x14ac:dyDescent="0.3">
      <c r="A26" s="223" t="s">
        <v>581</v>
      </c>
      <c r="B26" s="237">
        <f>'Portfolio CPAS'!L21</f>
        <v>254655.82950831208</v>
      </c>
    </row>
    <row r="27" spans="1:4" x14ac:dyDescent="0.3">
      <c r="A27" s="223" t="s">
        <v>582</v>
      </c>
      <c r="B27" s="237">
        <f>'Portfolio CPAS'!L17</f>
        <v>287495.93222235976</v>
      </c>
    </row>
    <row r="28" spans="1:4" x14ac:dyDescent="0.3">
      <c r="A28" s="223" t="s">
        <v>583</v>
      </c>
      <c r="B28" s="237">
        <f>'Reference Values'!J43</f>
        <v>735566.22500000009</v>
      </c>
    </row>
    <row r="29" spans="1:4" x14ac:dyDescent="0.3">
      <c r="A29" s="223" t="s">
        <v>584</v>
      </c>
      <c r="B29" s="237">
        <f>SUM(B20:B28)</f>
        <v>3867870.5622936445</v>
      </c>
    </row>
    <row r="30" spans="1:4" x14ac:dyDescent="0.3">
      <c r="A30" s="223" t="s">
        <v>585</v>
      </c>
      <c r="B30" s="237">
        <f>'Reference Values'!J14</f>
        <v>3572881</v>
      </c>
    </row>
    <row r="31" spans="1:4" x14ac:dyDescent="0.3">
      <c r="A31" s="422" t="s">
        <v>586</v>
      </c>
      <c r="B31" s="423">
        <f>B29/B30</f>
        <v>1.0825635005178298</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47"/>
  <sheetViews>
    <sheetView tabSelected="1" workbookViewId="0">
      <selection activeCell="D10" sqref="D10"/>
    </sheetView>
  </sheetViews>
  <sheetFormatPr defaultRowHeight="15.75" x14ac:dyDescent="0.3"/>
  <cols>
    <col min="1" max="1" width="32.77734375" customWidth="1"/>
    <col min="2" max="2" width="8.77734375" customWidth="1"/>
    <col min="3" max="3" width="14.77734375" customWidth="1"/>
    <col min="4" max="4" width="5.77734375" customWidth="1"/>
    <col min="5" max="62" width="7.77734375" customWidth="1"/>
    <col min="63" max="63" width="10.77734375" customWidth="1"/>
  </cols>
  <sheetData>
    <row r="1" spans="1:63" ht="15.75" customHeight="1" x14ac:dyDescent="0.3">
      <c r="A1" s="195" t="s">
        <v>146</v>
      </c>
      <c r="B1" s="30"/>
      <c r="C1" s="30"/>
      <c r="D1" s="30"/>
      <c r="E1" s="39"/>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row>
    <row r="2" spans="1:63" x14ac:dyDescent="0.3">
      <c r="A2" s="30"/>
      <c r="B2" s="30"/>
      <c r="C2" s="39"/>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row>
    <row r="3" spans="1:63" ht="15.75" customHeight="1" x14ac:dyDescent="0.3">
      <c r="A3" s="491" t="s">
        <v>103</v>
      </c>
      <c r="B3" s="493" t="s">
        <v>271</v>
      </c>
      <c r="C3" s="493" t="s">
        <v>264</v>
      </c>
      <c r="D3" s="493" t="s">
        <v>57</v>
      </c>
      <c r="E3" s="120" t="s">
        <v>265</v>
      </c>
      <c r="F3" s="57"/>
      <c r="G3" s="58"/>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58"/>
      <c r="AP3" s="58"/>
      <c r="AQ3" s="58"/>
      <c r="AR3" s="58"/>
      <c r="AS3" s="58"/>
      <c r="AT3" s="58"/>
      <c r="AU3" s="58"/>
      <c r="AV3" s="20"/>
      <c r="AW3" s="20"/>
      <c r="AX3" s="20"/>
      <c r="AY3" s="20"/>
      <c r="AZ3" s="20"/>
      <c r="BA3" s="20"/>
      <c r="BB3" s="20"/>
      <c r="BC3" s="20"/>
      <c r="BD3" s="58"/>
      <c r="BE3" s="58"/>
      <c r="BF3" s="58"/>
      <c r="BG3" s="58"/>
      <c r="BH3" s="58"/>
      <c r="BI3" s="58"/>
      <c r="BJ3" s="58"/>
      <c r="BK3" s="477" t="s">
        <v>631</v>
      </c>
    </row>
    <row r="4" spans="1:63" x14ac:dyDescent="0.3">
      <c r="A4" s="492"/>
      <c r="B4" s="494"/>
      <c r="C4" s="495"/>
      <c r="D4" s="494"/>
      <c r="E4" s="297">
        <v>2018</v>
      </c>
      <c r="F4" s="297">
        <f>E4+1</f>
        <v>2019</v>
      </c>
      <c r="G4" s="297">
        <f t="shared" ref="G4:BJ4" si="0">F4+1</f>
        <v>2020</v>
      </c>
      <c r="H4" s="297">
        <f t="shared" si="0"/>
        <v>2021</v>
      </c>
      <c r="I4" s="297">
        <f t="shared" si="0"/>
        <v>2022</v>
      </c>
      <c r="J4" s="297">
        <v>2023</v>
      </c>
      <c r="K4" s="297">
        <v>2024</v>
      </c>
      <c r="L4" s="297">
        <v>2025</v>
      </c>
      <c r="M4" s="297">
        <f t="shared" si="0"/>
        <v>2026</v>
      </c>
      <c r="N4" s="297">
        <f t="shared" si="0"/>
        <v>2027</v>
      </c>
      <c r="O4" s="297">
        <f t="shared" si="0"/>
        <v>2028</v>
      </c>
      <c r="P4" s="297">
        <f t="shared" si="0"/>
        <v>2029</v>
      </c>
      <c r="Q4" s="297">
        <f t="shared" si="0"/>
        <v>2030</v>
      </c>
      <c r="R4" s="297">
        <f t="shared" si="0"/>
        <v>2031</v>
      </c>
      <c r="S4" s="297">
        <f t="shared" si="0"/>
        <v>2032</v>
      </c>
      <c r="T4" s="297">
        <f t="shared" si="0"/>
        <v>2033</v>
      </c>
      <c r="U4" s="297">
        <f t="shared" si="0"/>
        <v>2034</v>
      </c>
      <c r="V4" s="297">
        <f t="shared" si="0"/>
        <v>2035</v>
      </c>
      <c r="W4" s="297">
        <f t="shared" si="0"/>
        <v>2036</v>
      </c>
      <c r="X4" s="297">
        <f t="shared" si="0"/>
        <v>2037</v>
      </c>
      <c r="Y4" s="297">
        <f t="shared" si="0"/>
        <v>2038</v>
      </c>
      <c r="Z4" s="297">
        <f t="shared" si="0"/>
        <v>2039</v>
      </c>
      <c r="AA4" s="297">
        <f t="shared" si="0"/>
        <v>2040</v>
      </c>
      <c r="AB4" s="297">
        <f t="shared" si="0"/>
        <v>2041</v>
      </c>
      <c r="AC4" s="297">
        <f t="shared" si="0"/>
        <v>2042</v>
      </c>
      <c r="AD4" s="297">
        <f t="shared" si="0"/>
        <v>2043</v>
      </c>
      <c r="AE4" s="297">
        <f t="shared" si="0"/>
        <v>2044</v>
      </c>
      <c r="AF4" s="297">
        <f t="shared" si="0"/>
        <v>2045</v>
      </c>
      <c r="AG4" s="297">
        <f t="shared" si="0"/>
        <v>2046</v>
      </c>
      <c r="AH4" s="297">
        <f t="shared" si="0"/>
        <v>2047</v>
      </c>
      <c r="AI4" s="297">
        <f t="shared" si="0"/>
        <v>2048</v>
      </c>
      <c r="AJ4" s="297">
        <f t="shared" si="0"/>
        <v>2049</v>
      </c>
      <c r="AK4" s="297">
        <f t="shared" si="0"/>
        <v>2050</v>
      </c>
      <c r="AL4" s="297">
        <f t="shared" si="0"/>
        <v>2051</v>
      </c>
      <c r="AM4" s="297">
        <f t="shared" si="0"/>
        <v>2052</v>
      </c>
      <c r="AN4" s="297">
        <f t="shared" si="0"/>
        <v>2053</v>
      </c>
      <c r="AO4" s="297">
        <f t="shared" si="0"/>
        <v>2054</v>
      </c>
      <c r="AP4" s="297">
        <f t="shared" si="0"/>
        <v>2055</v>
      </c>
      <c r="AQ4" s="297">
        <f t="shared" si="0"/>
        <v>2056</v>
      </c>
      <c r="AR4" s="297">
        <f t="shared" si="0"/>
        <v>2057</v>
      </c>
      <c r="AS4" s="297">
        <f t="shared" si="0"/>
        <v>2058</v>
      </c>
      <c r="AT4" s="297">
        <f t="shared" si="0"/>
        <v>2059</v>
      </c>
      <c r="AU4" s="297">
        <f t="shared" si="0"/>
        <v>2060</v>
      </c>
      <c r="AV4" s="297">
        <f t="shared" si="0"/>
        <v>2061</v>
      </c>
      <c r="AW4" s="297">
        <f t="shared" si="0"/>
        <v>2062</v>
      </c>
      <c r="AX4" s="297">
        <f t="shared" si="0"/>
        <v>2063</v>
      </c>
      <c r="AY4" s="297">
        <f t="shared" si="0"/>
        <v>2064</v>
      </c>
      <c r="AZ4" s="297">
        <f t="shared" si="0"/>
        <v>2065</v>
      </c>
      <c r="BA4" s="297">
        <f t="shared" si="0"/>
        <v>2066</v>
      </c>
      <c r="BB4" s="297">
        <f t="shared" si="0"/>
        <v>2067</v>
      </c>
      <c r="BC4" s="297">
        <f t="shared" si="0"/>
        <v>2068</v>
      </c>
      <c r="BD4" s="297">
        <f t="shared" si="0"/>
        <v>2069</v>
      </c>
      <c r="BE4" s="297">
        <f t="shared" si="0"/>
        <v>2070</v>
      </c>
      <c r="BF4" s="297">
        <f t="shared" si="0"/>
        <v>2071</v>
      </c>
      <c r="BG4" s="297">
        <f t="shared" si="0"/>
        <v>2072</v>
      </c>
      <c r="BH4" s="297">
        <f t="shared" si="0"/>
        <v>2073</v>
      </c>
      <c r="BI4" s="297">
        <f t="shared" si="0"/>
        <v>2074</v>
      </c>
      <c r="BJ4" s="439">
        <f t="shared" si="0"/>
        <v>2075</v>
      </c>
      <c r="BK4" s="479"/>
    </row>
    <row r="5" spans="1:63" ht="15.75" customHeight="1" x14ac:dyDescent="0.3">
      <c r="A5" s="199" t="s">
        <v>74</v>
      </c>
      <c r="B5" s="200">
        <f>'Residential Program CPAS'!B33</f>
        <v>10.146296572393101</v>
      </c>
      <c r="C5" s="201">
        <f>'Residential Program CPAS'!C30</f>
        <v>137241.95973828901</v>
      </c>
      <c r="D5" s="202">
        <f>'Residential Program CPAS'!D30</f>
        <v>0.92683744584949523</v>
      </c>
      <c r="E5" s="27"/>
      <c r="F5" s="27"/>
      <c r="G5" s="27"/>
      <c r="H5" s="27"/>
      <c r="I5" s="27"/>
      <c r="J5" s="27"/>
      <c r="K5" s="27"/>
      <c r="L5" s="177">
        <f>'Residential Program CPAS'!L30</f>
        <v>127200.98742721505</v>
      </c>
      <c r="M5" s="177">
        <f>'Residential Program CPAS'!M30</f>
        <v>127200.98742721505</v>
      </c>
      <c r="N5" s="177">
        <f>'Residential Program CPAS'!N30</f>
        <v>126235.32785062904</v>
      </c>
      <c r="O5" s="177">
        <f>'Residential Program CPAS'!O30</f>
        <v>126231.78837265505</v>
      </c>
      <c r="P5" s="177">
        <f>'Residential Program CPAS'!P30</f>
        <v>126231.78837265505</v>
      </c>
      <c r="Q5" s="177">
        <f>'Residential Program CPAS'!Q30</f>
        <v>126231.78837265505</v>
      </c>
      <c r="R5" s="177">
        <f>'Residential Program CPAS'!R30</f>
        <v>124975.78370478802</v>
      </c>
      <c r="S5" s="177">
        <f>'Residential Program CPAS'!S30</f>
        <v>113986.7297856705</v>
      </c>
      <c r="T5" s="177">
        <f>'Residential Program CPAS'!T30</f>
        <v>50045.139128624061</v>
      </c>
      <c r="U5" s="177">
        <f>'Residential Program CPAS'!U30</f>
        <v>43507.511462967734</v>
      </c>
      <c r="V5" s="177">
        <f>'Residential Program CPAS'!V30</f>
        <v>31486.841157733666</v>
      </c>
      <c r="W5" s="177">
        <f>'Residential Program CPAS'!W30</f>
        <v>24361.890690212229</v>
      </c>
      <c r="X5" s="177">
        <f>'Residential Program CPAS'!X30</f>
        <v>21885.831455446983</v>
      </c>
      <c r="Y5" s="177">
        <f>'Residential Program CPAS'!Y30</f>
        <v>21885.831455446983</v>
      </c>
      <c r="Z5" s="177">
        <f>'Residential Program CPAS'!Z30</f>
        <v>21694.615352404908</v>
      </c>
      <c r="AA5" s="177">
        <f>'Residential Program CPAS'!AA30</f>
        <v>16762.243229437863</v>
      </c>
      <c r="AB5" s="177">
        <f>'Residential Program CPAS'!AB30</f>
        <v>4114.3215842998325</v>
      </c>
      <c r="AC5" s="177">
        <f>'Residential Program CPAS'!AC30</f>
        <v>4114.3215842998325</v>
      </c>
      <c r="AD5" s="177">
        <f>'Residential Program CPAS'!AD30</f>
        <v>3991.8614336460655</v>
      </c>
      <c r="AE5" s="177">
        <f>'Residential Program CPAS'!AE30</f>
        <v>3622.7754586953151</v>
      </c>
      <c r="AF5" s="177">
        <f>'Residential Program CPAS'!AF30</f>
        <v>969.82150135883808</v>
      </c>
      <c r="AG5" s="177">
        <f>'Residential Program CPAS'!AG30</f>
        <v>951.61518787938599</v>
      </c>
      <c r="AH5" s="177">
        <f>'Residential Program CPAS'!AH30</f>
        <v>951.61518787938599</v>
      </c>
      <c r="AI5" s="177">
        <f>'Residential Program CPAS'!AI30</f>
        <v>951.61518787938599</v>
      </c>
      <c r="AJ5" s="177">
        <f>'Residential Program CPAS'!AJ30</f>
        <v>951.61518787938599</v>
      </c>
      <c r="AK5" s="177">
        <f>'Residential Program CPAS'!AK30</f>
        <v>930.04347438671937</v>
      </c>
      <c r="AL5" s="177">
        <f>'Residential Program CPAS'!AL30</f>
        <v>930.04347438671937</v>
      </c>
      <c r="AM5" s="177">
        <f>'Residential Program CPAS'!AM30</f>
        <v>930.04347438671937</v>
      </c>
      <c r="AN5" s="177">
        <f>'Residential Program CPAS'!AN30</f>
        <v>930.04347438671937</v>
      </c>
      <c r="AO5" s="177">
        <f>'Residential Program CPAS'!AO30</f>
        <v>930.04347438671937</v>
      </c>
      <c r="AP5" s="177">
        <f>'Residential Program CPAS'!AP30</f>
        <v>0</v>
      </c>
      <c r="AQ5" s="177">
        <f>'Residential Program CPAS'!AQ30</f>
        <v>0</v>
      </c>
      <c r="AR5" s="177">
        <f>'Residential Program CPAS'!AR30</f>
        <v>0</v>
      </c>
      <c r="AS5" s="177">
        <f>'Residential Program CPAS'!AS30</f>
        <v>0</v>
      </c>
      <c r="AT5" s="177">
        <f>'Residential Program CPAS'!AT30</f>
        <v>0</v>
      </c>
      <c r="AU5" s="177">
        <f>'Residential Program CPAS'!AU30</f>
        <v>0</v>
      </c>
      <c r="AV5" s="177">
        <v>0</v>
      </c>
      <c r="AW5" s="177">
        <v>0</v>
      </c>
      <c r="AX5" s="177">
        <v>0</v>
      </c>
      <c r="AY5" s="177">
        <v>0</v>
      </c>
      <c r="AZ5" s="177">
        <v>0</v>
      </c>
      <c r="BA5" s="177">
        <v>0</v>
      </c>
      <c r="BB5" s="177">
        <v>0</v>
      </c>
      <c r="BC5" s="177">
        <v>0</v>
      </c>
      <c r="BD5" s="177">
        <v>0</v>
      </c>
      <c r="BE5" s="177">
        <v>0</v>
      </c>
      <c r="BF5" s="177">
        <v>0</v>
      </c>
      <c r="BG5" s="177">
        <v>0</v>
      </c>
      <c r="BH5" s="177">
        <v>0</v>
      </c>
      <c r="BI5" s="177">
        <v>0</v>
      </c>
      <c r="BJ5" s="177">
        <v>0</v>
      </c>
      <c r="BK5" s="208">
        <f>SUM(L5:BJ5)</f>
        <v>1255194.8649315087</v>
      </c>
    </row>
    <row r="6" spans="1:63" ht="15.75" customHeight="1" x14ac:dyDescent="0.3">
      <c r="A6" s="199" t="s">
        <v>75</v>
      </c>
      <c r="B6" s="200">
        <f>'Business Program CPAS'!B24</f>
        <v>18.429587802495877</v>
      </c>
      <c r="C6" s="201">
        <f>'Business Program CPAS'!C21</f>
        <v>248289.55231179908</v>
      </c>
      <c r="D6" s="202">
        <f>'Business Program CPAS'!D21</f>
        <v>0.87850879570723117</v>
      </c>
      <c r="E6" s="27"/>
      <c r="F6" s="27"/>
      <c r="G6" s="27"/>
      <c r="H6" s="27"/>
      <c r="I6" s="27"/>
      <c r="J6" s="27"/>
      <c r="K6" s="27"/>
      <c r="L6" s="177">
        <f>'Business Program CPAS'!L21</f>
        <v>218124.55558812618</v>
      </c>
      <c r="M6" s="177">
        <f>'Business Program CPAS'!M21</f>
        <v>218124.55558812618</v>
      </c>
      <c r="N6" s="177">
        <f>'Business Program CPAS'!N21</f>
        <v>217934.65069907537</v>
      </c>
      <c r="O6" s="177">
        <f>'Business Program CPAS'!O21</f>
        <v>216601.10981031624</v>
      </c>
      <c r="P6" s="177">
        <f>'Business Program CPAS'!P21</f>
        <v>215532.48093326401</v>
      </c>
      <c r="Q6" s="177">
        <f>'Business Program CPAS'!Q21</f>
        <v>214854.81462006891</v>
      </c>
      <c r="R6" s="177">
        <f>'Business Program CPAS'!R21</f>
        <v>212100.45918584891</v>
      </c>
      <c r="S6" s="177">
        <f>'Business Program CPAS'!S21</f>
        <v>205538.97302767265</v>
      </c>
      <c r="T6" s="177">
        <f>'Business Program CPAS'!T21</f>
        <v>203608.20546428967</v>
      </c>
      <c r="U6" s="177">
        <f>'Business Program CPAS'!U21</f>
        <v>202431.027759388</v>
      </c>
      <c r="V6" s="177">
        <f>'Business Program CPAS'!V21</f>
        <v>200892.78778433907</v>
      </c>
      <c r="W6" s="177">
        <f>'Business Program CPAS'!W21</f>
        <v>196888.50799790246</v>
      </c>
      <c r="X6" s="177">
        <f>'Business Program CPAS'!X21</f>
        <v>188921.66372851277</v>
      </c>
      <c r="Y6" s="177">
        <f>'Business Program CPAS'!Y21</f>
        <v>181992.45798735949</v>
      </c>
      <c r="Z6" s="177">
        <f>'Business Program CPAS'!Z21</f>
        <v>175115.56671172564</v>
      </c>
      <c r="AA6" s="177">
        <f>'Business Program CPAS'!AA21</f>
        <v>99413.320353185554</v>
      </c>
      <c r="AB6" s="177">
        <f>'Business Program CPAS'!AB21</f>
        <v>85937.712277355982</v>
      </c>
      <c r="AC6" s="177">
        <f>'Business Program CPAS'!AC21</f>
        <v>85186.82243390294</v>
      </c>
      <c r="AD6" s="177">
        <f>'Business Program CPAS'!AD21</f>
        <v>84796.866426184773</v>
      </c>
      <c r="AE6" s="177">
        <f>'Business Program CPAS'!AE21</f>
        <v>84796.821329432452</v>
      </c>
      <c r="AF6" s="177">
        <f>'Business Program CPAS'!AF21</f>
        <v>76700.079513941047</v>
      </c>
      <c r="AG6" s="177">
        <f>'Business Program CPAS'!AG21</f>
        <v>76700.079513941047</v>
      </c>
      <c r="AH6" s="177">
        <f>'Business Program CPAS'!AH21</f>
        <v>76663.89017570352</v>
      </c>
      <c r="AI6" s="177">
        <f>'Business Program CPAS'!AI21</f>
        <v>76346.758334650222</v>
      </c>
      <c r="AJ6" s="177">
        <f>'Business Program CPAS'!AJ21</f>
        <v>68049.214843275244</v>
      </c>
      <c r="AK6" s="177">
        <f>'Business Program CPAS'!AK21</f>
        <v>0</v>
      </c>
      <c r="AL6" s="177">
        <f>'Business Program CPAS'!AL21</f>
        <v>0</v>
      </c>
      <c r="AM6" s="177">
        <f>'Business Program CPAS'!AM21</f>
        <v>0</v>
      </c>
      <c r="AN6" s="177">
        <f>'Business Program CPAS'!AN21</f>
        <v>0</v>
      </c>
      <c r="AO6" s="177">
        <f>'Business Program CPAS'!AO21</f>
        <v>0</v>
      </c>
      <c r="AP6" s="177">
        <f>'Business Program CPAS'!AP21</f>
        <v>0</v>
      </c>
      <c r="AQ6" s="177">
        <f>'Business Program CPAS'!AQ21</f>
        <v>0</v>
      </c>
      <c r="AR6" s="177">
        <f>'Business Program CPAS'!AR21</f>
        <v>0</v>
      </c>
      <c r="AS6" s="177">
        <f>'Business Program CPAS'!AS21</f>
        <v>0</v>
      </c>
      <c r="AT6" s="177">
        <f>'Business Program CPAS'!AT21</f>
        <v>0</v>
      </c>
      <c r="AU6" s="177">
        <f>'Business Program CPAS'!AU21</f>
        <v>0</v>
      </c>
      <c r="AV6" s="177">
        <v>0</v>
      </c>
      <c r="AW6" s="177">
        <v>0</v>
      </c>
      <c r="AX6" s="177">
        <v>0</v>
      </c>
      <c r="AY6" s="177">
        <v>0</v>
      </c>
      <c r="AZ6" s="177">
        <v>0</v>
      </c>
      <c r="BA6" s="177">
        <v>0</v>
      </c>
      <c r="BB6" s="177">
        <v>0</v>
      </c>
      <c r="BC6" s="177">
        <v>0</v>
      </c>
      <c r="BD6" s="177">
        <v>0</v>
      </c>
      <c r="BE6" s="177">
        <v>0</v>
      </c>
      <c r="BF6" s="177">
        <v>0</v>
      </c>
      <c r="BG6" s="177">
        <v>0</v>
      </c>
      <c r="BH6" s="177">
        <v>0</v>
      </c>
      <c r="BI6" s="177">
        <v>0</v>
      </c>
      <c r="BJ6" s="177">
        <v>0</v>
      </c>
      <c r="BK6" s="208">
        <f t="shared" ref="BK6:BK7" si="1">SUM(L6:BJ6)</f>
        <v>3883253.3820875888</v>
      </c>
    </row>
    <row r="7" spans="1:63" ht="15.75" customHeight="1" x14ac:dyDescent="0.3">
      <c r="A7" s="199" t="s">
        <v>69</v>
      </c>
      <c r="B7" s="200">
        <f>'VO Program CPAS'!B9</f>
        <v>15</v>
      </c>
      <c r="C7" s="201">
        <f>'VO Program CPAS'!C6</f>
        <v>62045.421510797954</v>
      </c>
      <c r="D7" s="202" t="str">
        <f>'VO Program CPAS'!D6</f>
        <v>N/A</v>
      </c>
      <c r="E7" s="27"/>
      <c r="F7" s="27"/>
      <c r="G7" s="27"/>
      <c r="H7" s="27"/>
      <c r="I7" s="27"/>
      <c r="J7" s="27"/>
      <c r="K7" s="27"/>
      <c r="L7" s="177">
        <f>'VO Program CPAS'!L5</f>
        <v>62045.421510797954</v>
      </c>
      <c r="M7" s="177">
        <f>'VO Program CPAS'!M5</f>
        <v>62045.421510797954</v>
      </c>
      <c r="N7" s="177">
        <f>'VO Program CPAS'!N5</f>
        <v>62045.421510797954</v>
      </c>
      <c r="O7" s="177">
        <f>'VO Program CPAS'!O5</f>
        <v>62045.421510797954</v>
      </c>
      <c r="P7" s="177">
        <f>'VO Program CPAS'!P5</f>
        <v>62045.421510797954</v>
      </c>
      <c r="Q7" s="177">
        <f>'VO Program CPAS'!Q5</f>
        <v>62045.421510797954</v>
      </c>
      <c r="R7" s="177">
        <f>'VO Program CPAS'!R5</f>
        <v>62045.421510797954</v>
      </c>
      <c r="S7" s="177">
        <f>'VO Program CPAS'!S5</f>
        <v>62045.421510797954</v>
      </c>
      <c r="T7" s="177">
        <f>'VO Program CPAS'!T5</f>
        <v>62045.421510797954</v>
      </c>
      <c r="U7" s="177">
        <f>'VO Program CPAS'!U5</f>
        <v>62045.421510797954</v>
      </c>
      <c r="V7" s="177">
        <f>'VO Program CPAS'!V5</f>
        <v>62045.421510797954</v>
      </c>
      <c r="W7" s="177">
        <f>'VO Program CPAS'!W5</f>
        <v>62045.421510797954</v>
      </c>
      <c r="X7" s="177">
        <f>'VO Program CPAS'!X5</f>
        <v>62045.421510797954</v>
      </c>
      <c r="Y7" s="177">
        <f>'VO Program CPAS'!Y5</f>
        <v>62045.421510797954</v>
      </c>
      <c r="Z7" s="177">
        <f>'VO Program CPAS'!Z5</f>
        <v>62045.421510797954</v>
      </c>
      <c r="AA7" s="177">
        <f>'VO Program CPAS'!AA5</f>
        <v>0</v>
      </c>
      <c r="AB7" s="177">
        <f>'VO Program CPAS'!AB5</f>
        <v>0</v>
      </c>
      <c r="AC7" s="177">
        <f>'VO Program CPAS'!AC5</f>
        <v>0</v>
      </c>
      <c r="AD7" s="177">
        <f>'VO Program CPAS'!AD5</f>
        <v>0</v>
      </c>
      <c r="AE7" s="177">
        <f>'VO Program CPAS'!AE5</f>
        <v>0</v>
      </c>
      <c r="AF7" s="177">
        <f>'VO Program CPAS'!AF5</f>
        <v>0</v>
      </c>
      <c r="AG7" s="177">
        <f>'VO Program CPAS'!AG5</f>
        <v>0</v>
      </c>
      <c r="AH7" s="177">
        <f>'VO Program CPAS'!AH5</f>
        <v>0</v>
      </c>
      <c r="AI7" s="177">
        <f>'VO Program CPAS'!AI5</f>
        <v>0</v>
      </c>
      <c r="AJ7" s="177">
        <f>'VO Program CPAS'!AJ5</f>
        <v>0</v>
      </c>
      <c r="AK7" s="177">
        <f>'VO Program CPAS'!AK5</f>
        <v>0</v>
      </c>
      <c r="AL7" s="177">
        <f>'VO Program CPAS'!AL5</f>
        <v>0</v>
      </c>
      <c r="AM7" s="177">
        <f>'VO Program CPAS'!AM5</f>
        <v>0</v>
      </c>
      <c r="AN7" s="177">
        <f>'VO Program CPAS'!AN5</f>
        <v>0</v>
      </c>
      <c r="AO7" s="177">
        <f>'VO Program CPAS'!AO5</f>
        <v>0</v>
      </c>
      <c r="AP7" s="177">
        <f>'VO Program CPAS'!AP5</f>
        <v>0</v>
      </c>
      <c r="AQ7" s="177">
        <f>'VO Program CPAS'!AQ5</f>
        <v>0</v>
      </c>
      <c r="AR7" s="177">
        <f>'VO Program CPAS'!AR5</f>
        <v>0</v>
      </c>
      <c r="AS7" s="177">
        <f>'VO Program CPAS'!AS5</f>
        <v>0</v>
      </c>
      <c r="AT7" s="177">
        <f>'VO Program CPAS'!AT5</f>
        <v>0</v>
      </c>
      <c r="AU7" s="177">
        <f>'VO Program CPAS'!AU5</f>
        <v>0</v>
      </c>
      <c r="AV7" s="177">
        <v>0</v>
      </c>
      <c r="AW7" s="177">
        <v>0</v>
      </c>
      <c r="AX7" s="177">
        <v>0</v>
      </c>
      <c r="AY7" s="177">
        <v>0</v>
      </c>
      <c r="AZ7" s="177">
        <v>0</v>
      </c>
      <c r="BA7" s="177">
        <v>0</v>
      </c>
      <c r="BB7" s="177">
        <v>0</v>
      </c>
      <c r="BC7" s="177">
        <v>0</v>
      </c>
      <c r="BD7" s="177">
        <v>0</v>
      </c>
      <c r="BE7" s="177">
        <v>0</v>
      </c>
      <c r="BF7" s="177">
        <v>0</v>
      </c>
      <c r="BG7" s="177">
        <v>0</v>
      </c>
      <c r="BH7" s="177">
        <v>0</v>
      </c>
      <c r="BI7" s="177">
        <v>0</v>
      </c>
      <c r="BJ7" s="177">
        <v>0</v>
      </c>
      <c r="BK7" s="208">
        <f t="shared" si="1"/>
        <v>930681.322661969</v>
      </c>
    </row>
    <row r="8" spans="1:63" ht="15.75" customHeight="1" x14ac:dyDescent="0.3">
      <c r="A8" s="180" t="s">
        <v>425</v>
      </c>
      <c r="B8" s="196"/>
      <c r="C8" s="182">
        <f>SUM(C5:C7)</f>
        <v>447576.93356088607</v>
      </c>
      <c r="D8" s="205">
        <f>L8/C8</f>
        <v>0.91016970263665864</v>
      </c>
      <c r="E8" s="26"/>
      <c r="F8" s="26"/>
      <c r="G8" s="26"/>
      <c r="H8" s="26"/>
      <c r="I8" s="26"/>
      <c r="J8" s="26"/>
      <c r="K8" s="26"/>
      <c r="L8" s="182">
        <f>SUM(L5:L7)</f>
        <v>407370.9645261392</v>
      </c>
      <c r="M8" s="182">
        <f>SUM(M5:M7)</f>
        <v>407370.9645261392</v>
      </c>
      <c r="N8" s="182">
        <f t="shared" ref="N8:BJ8" si="2">SUM(N5:N7)</f>
        <v>406215.40006050235</v>
      </c>
      <c r="O8" s="182">
        <f t="shared" si="2"/>
        <v>404878.31969376921</v>
      </c>
      <c r="P8" s="182">
        <f t="shared" si="2"/>
        <v>403809.69081671699</v>
      </c>
      <c r="Q8" s="182">
        <f t="shared" si="2"/>
        <v>403132.02450352185</v>
      </c>
      <c r="R8" s="182">
        <f t="shared" si="2"/>
        <v>399121.66440143483</v>
      </c>
      <c r="S8" s="182">
        <f t="shared" si="2"/>
        <v>381571.12432414107</v>
      </c>
      <c r="T8" s="182">
        <f t="shared" si="2"/>
        <v>315698.76610371168</v>
      </c>
      <c r="U8" s="182">
        <f t="shared" si="2"/>
        <v>307983.96073315368</v>
      </c>
      <c r="V8" s="182">
        <f t="shared" si="2"/>
        <v>294425.05045287067</v>
      </c>
      <c r="W8" s="182">
        <f t="shared" si="2"/>
        <v>283295.82019891264</v>
      </c>
      <c r="X8" s="182">
        <f t="shared" si="2"/>
        <v>272852.9166947577</v>
      </c>
      <c r="Y8" s="182">
        <f t="shared" si="2"/>
        <v>265923.71095360443</v>
      </c>
      <c r="Z8" s="182">
        <f t="shared" si="2"/>
        <v>258855.60357492851</v>
      </c>
      <c r="AA8" s="182">
        <f t="shared" si="2"/>
        <v>116175.56358262342</v>
      </c>
      <c r="AB8" s="182">
        <f t="shared" si="2"/>
        <v>90052.033861655815</v>
      </c>
      <c r="AC8" s="182">
        <f t="shared" si="2"/>
        <v>89301.144018202773</v>
      </c>
      <c r="AD8" s="182">
        <f t="shared" si="2"/>
        <v>88788.727859830833</v>
      </c>
      <c r="AE8" s="182">
        <f t="shared" si="2"/>
        <v>88419.596788127761</v>
      </c>
      <c r="AF8" s="182">
        <f t="shared" si="2"/>
        <v>77669.901015299882</v>
      </c>
      <c r="AG8" s="182">
        <f t="shared" si="2"/>
        <v>77651.694701820437</v>
      </c>
      <c r="AH8" s="182">
        <f t="shared" si="2"/>
        <v>77615.50536358291</v>
      </c>
      <c r="AI8" s="182">
        <f t="shared" si="2"/>
        <v>77298.373522529611</v>
      </c>
      <c r="AJ8" s="182">
        <f t="shared" si="2"/>
        <v>69000.830031154634</v>
      </c>
      <c r="AK8" s="182">
        <f t="shared" si="2"/>
        <v>930.04347438671937</v>
      </c>
      <c r="AL8" s="182">
        <f t="shared" si="2"/>
        <v>930.04347438671937</v>
      </c>
      <c r="AM8" s="182">
        <f t="shared" si="2"/>
        <v>930.04347438671937</v>
      </c>
      <c r="AN8" s="182">
        <f t="shared" si="2"/>
        <v>930.04347438671937</v>
      </c>
      <c r="AO8" s="182">
        <f t="shared" si="2"/>
        <v>930.04347438671937</v>
      </c>
      <c r="AP8" s="182">
        <f t="shared" si="2"/>
        <v>0</v>
      </c>
      <c r="AQ8" s="182">
        <f t="shared" si="2"/>
        <v>0</v>
      </c>
      <c r="AR8" s="182">
        <f t="shared" si="2"/>
        <v>0</v>
      </c>
      <c r="AS8" s="182">
        <f t="shared" si="2"/>
        <v>0</v>
      </c>
      <c r="AT8" s="182">
        <f t="shared" si="2"/>
        <v>0</v>
      </c>
      <c r="AU8" s="182">
        <f t="shared" si="2"/>
        <v>0</v>
      </c>
      <c r="AV8" s="182">
        <f t="shared" si="2"/>
        <v>0</v>
      </c>
      <c r="AW8" s="182">
        <f t="shared" si="2"/>
        <v>0</v>
      </c>
      <c r="AX8" s="182">
        <f t="shared" si="2"/>
        <v>0</v>
      </c>
      <c r="AY8" s="182">
        <f t="shared" si="2"/>
        <v>0</v>
      </c>
      <c r="AZ8" s="182">
        <f t="shared" si="2"/>
        <v>0</v>
      </c>
      <c r="BA8" s="182">
        <f t="shared" si="2"/>
        <v>0</v>
      </c>
      <c r="BB8" s="182">
        <f t="shared" si="2"/>
        <v>0</v>
      </c>
      <c r="BC8" s="182">
        <f t="shared" si="2"/>
        <v>0</v>
      </c>
      <c r="BD8" s="182">
        <f t="shared" si="2"/>
        <v>0</v>
      </c>
      <c r="BE8" s="182">
        <f t="shared" si="2"/>
        <v>0</v>
      </c>
      <c r="BF8" s="182">
        <f t="shared" si="2"/>
        <v>0</v>
      </c>
      <c r="BG8" s="182">
        <f t="shared" si="2"/>
        <v>0</v>
      </c>
      <c r="BH8" s="182">
        <f t="shared" si="2"/>
        <v>0</v>
      </c>
      <c r="BI8" s="182">
        <f t="shared" si="2"/>
        <v>0</v>
      </c>
      <c r="BJ8" s="182">
        <f t="shared" si="2"/>
        <v>0</v>
      </c>
      <c r="BK8" s="174">
        <f>SUM(BK5:BK7)</f>
        <v>6069129.5696810661</v>
      </c>
    </row>
    <row r="9" spans="1:63" ht="15.75" customHeight="1" x14ac:dyDescent="0.3">
      <c r="A9" s="180" t="s">
        <v>429</v>
      </c>
      <c r="B9" s="185"/>
      <c r="C9" s="186"/>
      <c r="D9" s="197"/>
      <c r="E9" s="33"/>
      <c r="F9" s="33"/>
      <c r="G9" s="33"/>
      <c r="H9" s="33"/>
      <c r="I9" s="33"/>
      <c r="J9" s="33"/>
      <c r="K9" s="33"/>
      <c r="L9" s="174">
        <v>0</v>
      </c>
      <c r="M9" s="174">
        <f t="shared" ref="M9" si="3">L8-M8</f>
        <v>0</v>
      </c>
      <c r="N9" s="174">
        <f t="shared" ref="N9" si="4">M8-N8</f>
        <v>1155.5644656368531</v>
      </c>
      <c r="O9" s="174">
        <f t="shared" ref="O9" si="5">N8-O8</f>
        <v>1337.0803667331347</v>
      </c>
      <c r="P9" s="174">
        <f t="shared" ref="P9" si="6">O8-P8</f>
        <v>1068.6288770522224</v>
      </c>
      <c r="Q9" s="174">
        <f t="shared" ref="Q9" si="7">P8-Q8</f>
        <v>677.66631319513544</v>
      </c>
      <c r="R9" s="174">
        <f t="shared" ref="R9" si="8">Q8-R8</f>
        <v>4010.3601020870265</v>
      </c>
      <c r="S9" s="174">
        <f t="shared" ref="S9" si="9">R8-S8</f>
        <v>17550.540077293757</v>
      </c>
      <c r="T9" s="174">
        <f t="shared" ref="T9" si="10">S8-T8</f>
        <v>65872.358220429393</v>
      </c>
      <c r="U9" s="174">
        <f t="shared" ref="U9" si="11">T8-U8</f>
        <v>7714.805370557995</v>
      </c>
      <c r="V9" s="174">
        <f t="shared" ref="V9" si="12">U8-V8</f>
        <v>13558.910280283017</v>
      </c>
      <c r="W9" s="174">
        <f t="shared" ref="W9" si="13">V8-W8</f>
        <v>11129.230253958027</v>
      </c>
      <c r="X9" s="174">
        <f t="shared" ref="X9" si="14">W8-X8</f>
        <v>10442.903504154936</v>
      </c>
      <c r="Y9" s="174">
        <f t="shared" ref="Y9" si="15">X8-Y8</f>
        <v>6929.2057411532733</v>
      </c>
      <c r="Z9" s="174">
        <f t="shared" ref="Z9" si="16">Y8-Z8</f>
        <v>7068.1073786759225</v>
      </c>
      <c r="AA9" s="174">
        <f t="shared" ref="AA9" si="17">Z8-AA8</f>
        <v>142680.0399923051</v>
      </c>
      <c r="AB9" s="174">
        <f t="shared" ref="AB9" si="18">AA8-AB8</f>
        <v>26123.529720967606</v>
      </c>
      <c r="AC9" s="174">
        <f t="shared" ref="AC9" si="19">AB8-AC8</f>
        <v>750.88984345304198</v>
      </c>
      <c r="AD9" s="174">
        <f t="shared" ref="AD9" si="20">AC8-AD8</f>
        <v>512.41615837193967</v>
      </c>
      <c r="AE9" s="174">
        <f t="shared" ref="AE9" si="21">AD8-AE8</f>
        <v>369.13107170307194</v>
      </c>
      <c r="AF9" s="174">
        <f t="shared" ref="AF9" si="22">AE8-AF8</f>
        <v>10749.695772827879</v>
      </c>
      <c r="AG9" s="174">
        <f t="shared" ref="AG9" si="23">AF8-AG8</f>
        <v>18.206313479444361</v>
      </c>
      <c r="AH9" s="174">
        <f t="shared" ref="AH9" si="24">AG8-AH8</f>
        <v>36.189338237527409</v>
      </c>
      <c r="AI9" s="174">
        <f t="shared" ref="AI9" si="25">AH8-AI8</f>
        <v>317.13184105329856</v>
      </c>
      <c r="AJ9" s="174">
        <f t="shared" ref="AJ9" si="26">AI8-AJ8</f>
        <v>8297.5434913749777</v>
      </c>
      <c r="AK9" s="174">
        <f t="shared" ref="AK9" si="27">AJ8-AK8</f>
        <v>68070.786556767911</v>
      </c>
      <c r="AL9" s="174">
        <f t="shared" ref="AL9" si="28">AK8-AL8</f>
        <v>0</v>
      </c>
      <c r="AM9" s="174">
        <f t="shared" ref="AM9" si="29">AL8-AM8</f>
        <v>0</v>
      </c>
      <c r="AN9" s="174">
        <f t="shared" ref="AN9" si="30">AM8-AN8</f>
        <v>0</v>
      </c>
      <c r="AO9" s="174">
        <f t="shared" ref="AO9" si="31">AN8-AO8</f>
        <v>0</v>
      </c>
      <c r="AP9" s="174">
        <f t="shared" ref="AP9" si="32">AO8-AP8</f>
        <v>930.04347438671937</v>
      </c>
      <c r="AQ9" s="174">
        <f t="shared" ref="AQ9" si="33">AP8-AQ8</f>
        <v>0</v>
      </c>
      <c r="AR9" s="174">
        <f t="shared" ref="AR9" si="34">AQ8-AR8</f>
        <v>0</v>
      </c>
      <c r="AS9" s="174">
        <f t="shared" ref="AS9" si="35">AR8-AS8</f>
        <v>0</v>
      </c>
      <c r="AT9" s="174">
        <f t="shared" ref="AT9" si="36">AS8-AT8</f>
        <v>0</v>
      </c>
      <c r="AU9" s="174">
        <f t="shared" ref="AU9" si="37">AT8-AU8</f>
        <v>0</v>
      </c>
      <c r="AV9" s="174">
        <f t="shared" ref="AV9" si="38">AU8-AV8</f>
        <v>0</v>
      </c>
      <c r="AW9" s="174">
        <f t="shared" ref="AW9" si="39">AV8-AW8</f>
        <v>0</v>
      </c>
      <c r="AX9" s="174">
        <f t="shared" ref="AX9" si="40">AW8-AX8</f>
        <v>0</v>
      </c>
      <c r="AY9" s="174">
        <f t="shared" ref="AY9" si="41">AX8-AY8</f>
        <v>0</v>
      </c>
      <c r="AZ9" s="174">
        <f t="shared" ref="AZ9" si="42">AY8-AZ8</f>
        <v>0</v>
      </c>
      <c r="BA9" s="174">
        <f t="shared" ref="BA9" si="43">AZ8-BA8</f>
        <v>0</v>
      </c>
      <c r="BB9" s="174">
        <f t="shared" ref="BB9" si="44">BA8-BB8</f>
        <v>0</v>
      </c>
      <c r="BC9" s="174">
        <f t="shared" ref="BC9" si="45">BB8-BC8</f>
        <v>0</v>
      </c>
      <c r="BD9" s="174">
        <f t="shared" ref="BD9" si="46">BC8-BD8</f>
        <v>0</v>
      </c>
      <c r="BE9" s="174">
        <f t="shared" ref="BE9" si="47">BD8-BE8</f>
        <v>0</v>
      </c>
      <c r="BF9" s="174">
        <f t="shared" ref="BF9" si="48">BE8-BF8</f>
        <v>0</v>
      </c>
      <c r="BG9" s="174">
        <f t="shared" ref="BG9" si="49">BF8-BG8</f>
        <v>0</v>
      </c>
      <c r="BH9" s="174">
        <f t="shared" ref="BH9" si="50">BG8-BH8</f>
        <v>0</v>
      </c>
      <c r="BI9" s="174">
        <f t="shared" ref="BI9" si="51">BH8-BI8</f>
        <v>0</v>
      </c>
      <c r="BJ9" s="174">
        <f t="shared" ref="BJ9" si="52">BI8-BJ8</f>
        <v>0</v>
      </c>
      <c r="BK9" s="40"/>
    </row>
    <row r="10" spans="1:63" ht="15.75" customHeight="1" x14ac:dyDescent="0.3">
      <c r="A10" s="180" t="s">
        <v>430</v>
      </c>
      <c r="B10" s="185"/>
      <c r="C10" s="186"/>
      <c r="D10" s="186"/>
      <c r="E10" s="26"/>
      <c r="F10" s="26"/>
      <c r="G10" s="26"/>
      <c r="H10" s="26"/>
      <c r="I10" s="26"/>
      <c r="J10" s="26"/>
      <c r="K10" s="26"/>
      <c r="L10" s="174">
        <f t="shared" ref="L10:M10" si="53">$L$8-L8</f>
        <v>0</v>
      </c>
      <c r="M10" s="174">
        <f t="shared" si="53"/>
        <v>0</v>
      </c>
      <c r="N10" s="174">
        <f t="shared" ref="N10:BJ10" si="54">$L$8-N8</f>
        <v>1155.5644656368531</v>
      </c>
      <c r="O10" s="174">
        <f t="shared" si="54"/>
        <v>2492.6448323699879</v>
      </c>
      <c r="P10" s="174">
        <f t="shared" si="54"/>
        <v>3561.2737094222102</v>
      </c>
      <c r="Q10" s="174">
        <f t="shared" si="54"/>
        <v>4238.9400226173457</v>
      </c>
      <c r="R10" s="174">
        <f t="shared" si="54"/>
        <v>8249.3001247043721</v>
      </c>
      <c r="S10" s="174">
        <f t="shared" si="54"/>
        <v>25799.840201998129</v>
      </c>
      <c r="T10" s="174">
        <f t="shared" si="54"/>
        <v>91672.198422427522</v>
      </c>
      <c r="U10" s="174">
        <f t="shared" si="54"/>
        <v>99387.003792985517</v>
      </c>
      <c r="V10" s="174">
        <f t="shared" si="54"/>
        <v>112945.91407326853</v>
      </c>
      <c r="W10" s="174">
        <f t="shared" si="54"/>
        <v>124075.14432722656</v>
      </c>
      <c r="X10" s="174">
        <f t="shared" si="54"/>
        <v>134518.0478313815</v>
      </c>
      <c r="Y10" s="174">
        <f t="shared" si="54"/>
        <v>141447.25357253477</v>
      </c>
      <c r="Z10" s="174">
        <f t="shared" si="54"/>
        <v>148515.36095121069</v>
      </c>
      <c r="AA10" s="174">
        <f t="shared" si="54"/>
        <v>291195.40094351576</v>
      </c>
      <c r="AB10" s="174">
        <f t="shared" si="54"/>
        <v>317318.9306644834</v>
      </c>
      <c r="AC10" s="174">
        <f t="shared" si="54"/>
        <v>318069.82050793641</v>
      </c>
      <c r="AD10" s="174">
        <f t="shared" si="54"/>
        <v>318582.23666630837</v>
      </c>
      <c r="AE10" s="174">
        <f t="shared" si="54"/>
        <v>318951.36773801141</v>
      </c>
      <c r="AF10" s="174">
        <f t="shared" si="54"/>
        <v>329701.0635108393</v>
      </c>
      <c r="AG10" s="174">
        <f t="shared" si="54"/>
        <v>329719.26982431876</v>
      </c>
      <c r="AH10" s="174">
        <f t="shared" si="54"/>
        <v>329755.45916255628</v>
      </c>
      <c r="AI10" s="174">
        <f t="shared" si="54"/>
        <v>330072.59100360959</v>
      </c>
      <c r="AJ10" s="174">
        <f t="shared" si="54"/>
        <v>338370.13449498458</v>
      </c>
      <c r="AK10" s="174">
        <f t="shared" si="54"/>
        <v>406440.92105175246</v>
      </c>
      <c r="AL10" s="174">
        <f t="shared" si="54"/>
        <v>406440.92105175246</v>
      </c>
      <c r="AM10" s="174">
        <f t="shared" si="54"/>
        <v>406440.92105175246</v>
      </c>
      <c r="AN10" s="174">
        <f t="shared" si="54"/>
        <v>406440.92105175246</v>
      </c>
      <c r="AO10" s="174">
        <f t="shared" si="54"/>
        <v>406440.92105175246</v>
      </c>
      <c r="AP10" s="174">
        <f t="shared" si="54"/>
        <v>407370.9645261392</v>
      </c>
      <c r="AQ10" s="174">
        <f t="shared" si="54"/>
        <v>407370.9645261392</v>
      </c>
      <c r="AR10" s="174">
        <f t="shared" si="54"/>
        <v>407370.9645261392</v>
      </c>
      <c r="AS10" s="174">
        <f t="shared" si="54"/>
        <v>407370.9645261392</v>
      </c>
      <c r="AT10" s="174">
        <f t="shared" si="54"/>
        <v>407370.9645261392</v>
      </c>
      <c r="AU10" s="174">
        <f t="shared" si="54"/>
        <v>407370.9645261392</v>
      </c>
      <c r="AV10" s="174">
        <f t="shared" si="54"/>
        <v>407370.9645261392</v>
      </c>
      <c r="AW10" s="174">
        <f t="shared" si="54"/>
        <v>407370.9645261392</v>
      </c>
      <c r="AX10" s="174">
        <f t="shared" si="54"/>
        <v>407370.9645261392</v>
      </c>
      <c r="AY10" s="174">
        <f t="shared" si="54"/>
        <v>407370.9645261392</v>
      </c>
      <c r="AZ10" s="174">
        <f t="shared" si="54"/>
        <v>407370.9645261392</v>
      </c>
      <c r="BA10" s="174">
        <f t="shared" si="54"/>
        <v>407370.9645261392</v>
      </c>
      <c r="BB10" s="174">
        <f t="shared" si="54"/>
        <v>407370.9645261392</v>
      </c>
      <c r="BC10" s="174">
        <f t="shared" si="54"/>
        <v>407370.9645261392</v>
      </c>
      <c r="BD10" s="174">
        <f t="shared" si="54"/>
        <v>407370.9645261392</v>
      </c>
      <c r="BE10" s="174">
        <f t="shared" si="54"/>
        <v>407370.9645261392</v>
      </c>
      <c r="BF10" s="174">
        <f t="shared" si="54"/>
        <v>407370.9645261392</v>
      </c>
      <c r="BG10" s="174">
        <f t="shared" si="54"/>
        <v>407370.9645261392</v>
      </c>
      <c r="BH10" s="174">
        <f t="shared" si="54"/>
        <v>407370.9645261392</v>
      </c>
      <c r="BI10" s="174">
        <f t="shared" si="54"/>
        <v>407370.9645261392</v>
      </c>
      <c r="BJ10" s="174">
        <f t="shared" si="54"/>
        <v>407370.9645261392</v>
      </c>
      <c r="BK10" s="41"/>
    </row>
    <row r="11" spans="1:63" ht="15.75" customHeight="1" x14ac:dyDescent="0.3">
      <c r="A11" s="193" t="s">
        <v>431</v>
      </c>
      <c r="B11" s="206">
        <f>SUMPRODUCT(B5:B7,C5:C7)/C8</f>
        <v>15.414228338863369</v>
      </c>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row>
    <row r="12" spans="1:63" ht="15.75" customHeight="1" x14ac:dyDescent="0.3">
      <c r="A12" s="193" t="s">
        <v>432</v>
      </c>
      <c r="B12" s="206">
        <f>SUMPRODUCT(B5:B6,C5:C6)/SUM(C5:C6)</f>
        <v>15.480892077321036</v>
      </c>
      <c r="C12" s="30"/>
      <c r="D12" s="30"/>
      <c r="E12" s="30"/>
      <c r="F12" s="30"/>
      <c r="G12" s="30"/>
      <c r="H12" s="39"/>
      <c r="I12" s="30"/>
      <c r="J12" s="39"/>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row>
    <row r="13" spans="1:63" x14ac:dyDescent="0.3">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row>
    <row r="14" spans="1:63" x14ac:dyDescent="0.3">
      <c r="A14" s="180" t="s">
        <v>79</v>
      </c>
      <c r="B14" s="185"/>
      <c r="C14" s="186"/>
      <c r="D14" s="187"/>
      <c r="E14" s="182">
        <f>'Reference Values'!C43</f>
        <v>1618820.9480000001</v>
      </c>
      <c r="F14" s="182">
        <f>'Reference Values'!D43</f>
        <v>1451356.7119999998</v>
      </c>
      <c r="G14" s="182">
        <f>'Reference Values'!E43</f>
        <v>1255981.77</v>
      </c>
      <c r="H14" s="182">
        <f>'Reference Values'!F43</f>
        <v>1116428.24</v>
      </c>
      <c r="I14" s="182">
        <f>'Reference Values'!G43</f>
        <v>1037304.5550000001</v>
      </c>
      <c r="J14" s="182">
        <f>'Reference Values'!H43</f>
        <v>912102.11899999995</v>
      </c>
      <c r="K14" s="182">
        <f>'Reference Values'!I43</f>
        <v>823834.17200000002</v>
      </c>
      <c r="L14" s="182">
        <f>'Reference Values'!J43</f>
        <v>735566.22500000009</v>
      </c>
      <c r="M14" s="235">
        <f>'Reference Values'!K43</f>
        <v>676720.92700000003</v>
      </c>
      <c r="N14" s="235">
        <f>'Reference Values'!L43</f>
        <v>617875.62900000007</v>
      </c>
      <c r="O14" s="235">
        <f>'Reference Values'!M43</f>
        <v>529607.68199999991</v>
      </c>
      <c r="P14" s="235">
        <f>'Reference Values'!N43</f>
        <v>500185.03300000005</v>
      </c>
      <c r="Q14" s="235">
        <f>'Reference Values'!O43</f>
        <v>0</v>
      </c>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row>
    <row r="15" spans="1:63" x14ac:dyDescent="0.3">
      <c r="A15" s="180" t="s">
        <v>80</v>
      </c>
      <c r="B15" s="185"/>
      <c r="C15" s="186"/>
      <c r="D15" s="197"/>
      <c r="E15" s="174">
        <f>'Reference Values'!C44</f>
        <v>223286</v>
      </c>
      <c r="F15" s="174">
        <f>'Reference Values'!D44</f>
        <v>167464</v>
      </c>
      <c r="G15" s="174">
        <f>'Reference Values'!E44</f>
        <v>195375</v>
      </c>
      <c r="H15" s="174">
        <f>'Reference Values'!F44</f>
        <v>139554</v>
      </c>
      <c r="I15" s="174">
        <f>'Reference Values'!G44</f>
        <v>148186</v>
      </c>
      <c r="J15" s="174">
        <f>'Reference Values'!H44</f>
        <v>125202.4360000001</v>
      </c>
      <c r="K15" s="174">
        <f>'Reference Values'!I44</f>
        <v>88267.946999999927</v>
      </c>
      <c r="L15" s="174">
        <f>'Reference Values'!J44</f>
        <v>88267.946999999927</v>
      </c>
      <c r="M15" s="235">
        <f>'Reference Values'!K44</f>
        <v>58845.298000000068</v>
      </c>
      <c r="N15" s="235">
        <f>'Reference Values'!L44</f>
        <v>58845.297999999952</v>
      </c>
      <c r="O15" s="235">
        <f>'Reference Values'!M44</f>
        <v>88267.94700000016</v>
      </c>
      <c r="P15" s="235">
        <f>'Reference Values'!N44</f>
        <v>29422.648999999859</v>
      </c>
      <c r="Q15" s="235">
        <f>'Reference Values'!O44</f>
        <v>0</v>
      </c>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row>
    <row r="16" spans="1:63" x14ac:dyDescent="0.3">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row>
    <row r="17" spans="1:62" x14ac:dyDescent="0.3">
      <c r="A17" s="180" t="s">
        <v>84</v>
      </c>
      <c r="B17" s="185"/>
      <c r="C17" s="186"/>
      <c r="D17" s="187"/>
      <c r="E17" s="182">
        <f>'Reference Values'!C49</f>
        <v>377775.42499021278</v>
      </c>
      <c r="F17" s="182">
        <f>'Reference Values'!D49</f>
        <v>370791.28869037848</v>
      </c>
      <c r="G17" s="182">
        <f>'Reference Values'!E49</f>
        <v>367671.52550070599</v>
      </c>
      <c r="H17" s="182">
        <f>'Reference Values'!F49</f>
        <v>310006.66287474718</v>
      </c>
      <c r="I17" s="182">
        <f>'Reference Values'!G49</f>
        <v>307402.16361478367</v>
      </c>
      <c r="J17" s="182">
        <f>'Reference Values'!H49</f>
        <v>303799.58402341546</v>
      </c>
      <c r="K17" s="182">
        <f>'Reference Values'!I49</f>
        <v>294061.78909877565</v>
      </c>
      <c r="L17" s="182">
        <f>'Reference Values'!J49</f>
        <v>287495.93222235976</v>
      </c>
      <c r="M17" s="182">
        <f>'Reference Values'!K49</f>
        <v>280866.21332983678</v>
      </c>
      <c r="N17" s="182">
        <f>'Reference Values'!L49</f>
        <v>264184.33651623508</v>
      </c>
      <c r="O17" s="182">
        <f>'Reference Values'!M49</f>
        <v>136354.43461888403</v>
      </c>
      <c r="P17" s="182">
        <f>'Reference Values'!N49</f>
        <v>106013.22744250399</v>
      </c>
      <c r="Q17" s="182">
        <f>'Reference Values'!O49</f>
        <v>96964.853166462184</v>
      </c>
      <c r="R17" s="182">
        <f>'Reference Values'!P49</f>
        <v>88311.253995996172</v>
      </c>
      <c r="S17" s="182">
        <f>'Reference Values'!Q49</f>
        <v>68115.393758561011</v>
      </c>
      <c r="T17" s="182">
        <f>'Reference Values'!R49</f>
        <v>16518.476094158985</v>
      </c>
      <c r="U17" s="182">
        <f>'Reference Values'!S49</f>
        <v>14255.818569812978</v>
      </c>
      <c r="V17" s="182">
        <f>'Reference Values'!T49</f>
        <v>12716.994530153841</v>
      </c>
      <c r="W17" s="182">
        <f>'Reference Values'!U49</f>
        <v>9655.7016416181777</v>
      </c>
      <c r="X17" s="182">
        <f>'Reference Values'!V49</f>
        <v>9490.5320533347422</v>
      </c>
      <c r="Y17" s="182">
        <f>'Reference Values'!W49</f>
        <v>5319.4603217142894</v>
      </c>
      <c r="Z17" s="182">
        <f>'Reference Values'!X49</f>
        <v>5286.6768710839251</v>
      </c>
      <c r="AA17" s="182">
        <f>'Reference Values'!Y49</f>
        <v>5277.4782910237809</v>
      </c>
      <c r="AB17" s="182">
        <f>'Reference Values'!Z49</f>
        <v>5269.8985630883099</v>
      </c>
      <c r="AC17" s="182">
        <f>'Reference Values'!AA49</f>
        <v>5265.9638062623771</v>
      </c>
      <c r="AD17" s="182">
        <f>'Reference Values'!AB49</f>
        <v>0</v>
      </c>
      <c r="AE17" s="182">
        <f>'Reference Values'!AC49</f>
        <v>0</v>
      </c>
      <c r="AF17" s="182">
        <f>'Reference Values'!AD49</f>
        <v>0</v>
      </c>
      <c r="AG17" s="182">
        <f>'Reference Values'!AE49</f>
        <v>0</v>
      </c>
      <c r="AH17" s="182">
        <f>'Reference Values'!AF49</f>
        <v>0</v>
      </c>
      <c r="AI17" s="182">
        <f>'Reference Values'!AG49</f>
        <v>0</v>
      </c>
      <c r="AJ17" s="182">
        <f>'Reference Values'!AH49</f>
        <v>0</v>
      </c>
      <c r="AK17" s="182">
        <f>'Reference Values'!AI49</f>
        <v>0</v>
      </c>
      <c r="AL17" s="182">
        <f>'Reference Values'!AJ49</f>
        <v>0</v>
      </c>
      <c r="AM17" s="182">
        <f>'Reference Values'!AK49</f>
        <v>0</v>
      </c>
      <c r="AN17" s="182">
        <f>'Reference Values'!AL49</f>
        <v>0</v>
      </c>
      <c r="AO17" s="182">
        <f>'Reference Values'!AM49</f>
        <v>0</v>
      </c>
      <c r="AP17" s="182">
        <f>'Reference Values'!AN49</f>
        <v>0</v>
      </c>
      <c r="AQ17" s="182">
        <f>'Reference Values'!AO49</f>
        <v>0</v>
      </c>
      <c r="AR17" s="182">
        <f>'Reference Values'!AP49</f>
        <v>0</v>
      </c>
      <c r="AS17" s="182">
        <f>'Reference Values'!AQ49</f>
        <v>0</v>
      </c>
      <c r="AT17" s="182">
        <f>'Reference Values'!AR49</f>
        <v>0</v>
      </c>
      <c r="AU17" s="182">
        <f>'Reference Values'!AS49</f>
        <v>0</v>
      </c>
      <c r="AV17" s="182">
        <f>'Reference Values'!AT49</f>
        <v>0</v>
      </c>
      <c r="AW17" s="182">
        <f>'Reference Values'!AU49</f>
        <v>0</v>
      </c>
      <c r="AX17" s="182">
        <f>'Reference Values'!AV49</f>
        <v>0</v>
      </c>
      <c r="AY17" s="182">
        <f>'Reference Values'!AW49</f>
        <v>0</v>
      </c>
      <c r="AZ17" s="182">
        <f>'Reference Values'!AX49</f>
        <v>0</v>
      </c>
      <c r="BA17" s="182">
        <f>'Reference Values'!AY49</f>
        <v>0</v>
      </c>
      <c r="BB17" s="182">
        <f>'Reference Values'!AZ49</f>
        <v>0</v>
      </c>
      <c r="BC17" s="182">
        <f>'Reference Values'!BA49</f>
        <v>0</v>
      </c>
      <c r="BD17" s="182">
        <f>'Reference Values'!BB49</f>
        <v>0</v>
      </c>
      <c r="BE17" s="182">
        <f>'Reference Values'!BC49</f>
        <v>0</v>
      </c>
      <c r="BF17" s="182">
        <f>'Reference Values'!BD49</f>
        <v>0</v>
      </c>
      <c r="BG17" s="182">
        <f>'Reference Values'!BE49</f>
        <v>0</v>
      </c>
      <c r="BH17" s="182">
        <f>'Reference Values'!BF49</f>
        <v>0</v>
      </c>
      <c r="BI17" s="182">
        <f>'Reference Values'!BG49</f>
        <v>0</v>
      </c>
      <c r="BJ17" s="182">
        <f>'Reference Values'!BH49</f>
        <v>0</v>
      </c>
    </row>
    <row r="18" spans="1:62" x14ac:dyDescent="0.3">
      <c r="A18" s="180" t="s">
        <v>85</v>
      </c>
      <c r="B18" s="185"/>
      <c r="C18" s="186"/>
      <c r="D18" s="197"/>
      <c r="E18" s="182">
        <f>'Reference Values'!C50</f>
        <v>0</v>
      </c>
      <c r="F18" s="182">
        <f>'Reference Values'!D50</f>
        <v>6984.1362998342956</v>
      </c>
      <c r="G18" s="182">
        <f>'Reference Values'!E50</f>
        <v>3119.7631896724924</v>
      </c>
      <c r="H18" s="182">
        <f>'Reference Values'!F50</f>
        <v>57664.862625958805</v>
      </c>
      <c r="I18" s="182">
        <f>'Reference Values'!G50</f>
        <v>2604.4992599635152</v>
      </c>
      <c r="J18" s="182">
        <f>'Reference Values'!H50</f>
        <v>3602.5795913682086</v>
      </c>
      <c r="K18" s="182">
        <f>'Reference Values'!I50</f>
        <v>9737.7949246398057</v>
      </c>
      <c r="L18" s="182">
        <f>'Reference Values'!J50</f>
        <v>6565.856876415899</v>
      </c>
      <c r="M18" s="182">
        <f>'Reference Values'!K50</f>
        <v>6629.7188925229711</v>
      </c>
      <c r="N18" s="182">
        <f>'Reference Values'!L50</f>
        <v>16681.876813601702</v>
      </c>
      <c r="O18" s="182">
        <f>'Reference Values'!M50</f>
        <v>127829.90189735105</v>
      </c>
      <c r="P18" s="182">
        <f>'Reference Values'!N50</f>
        <v>30341.207176380034</v>
      </c>
      <c r="Q18" s="182">
        <f>'Reference Values'!O50</f>
        <v>9048.3742760418099</v>
      </c>
      <c r="R18" s="182">
        <f>'Reference Values'!P50</f>
        <v>8653.5991704660119</v>
      </c>
      <c r="S18" s="182">
        <f>'Reference Values'!Q50</f>
        <v>20195.860237435161</v>
      </c>
      <c r="T18" s="182">
        <f>'Reference Values'!R50</f>
        <v>51596.917664402026</v>
      </c>
      <c r="U18" s="182">
        <f>'Reference Values'!S50</f>
        <v>2262.6575243460065</v>
      </c>
      <c r="V18" s="182">
        <f>'Reference Values'!T50</f>
        <v>1538.8240396591373</v>
      </c>
      <c r="W18" s="182">
        <f>'Reference Values'!U50</f>
        <v>3061.2928885356632</v>
      </c>
      <c r="X18" s="182">
        <f>'Reference Values'!V50</f>
        <v>165.16958828343559</v>
      </c>
      <c r="Y18" s="182">
        <f>'Reference Values'!W50</f>
        <v>4171.0717316204527</v>
      </c>
      <c r="Z18" s="182">
        <f>'Reference Values'!X50</f>
        <v>32.783450630364314</v>
      </c>
      <c r="AA18" s="182">
        <f>'Reference Values'!Y50</f>
        <v>9.1985800601441952</v>
      </c>
      <c r="AB18" s="182">
        <f>'Reference Values'!Z50</f>
        <v>7.5797279354710554</v>
      </c>
      <c r="AC18" s="182">
        <f>'Reference Values'!AA50</f>
        <v>3.934756825932709</v>
      </c>
      <c r="AD18" s="182">
        <f>'Reference Values'!AB50</f>
        <v>5265.9638062623771</v>
      </c>
      <c r="AE18" s="182">
        <f>'Reference Values'!AC50</f>
        <v>0</v>
      </c>
      <c r="AF18" s="182">
        <f>'Reference Values'!AD50</f>
        <v>0</v>
      </c>
      <c r="AG18" s="182">
        <f>'Reference Values'!AE50</f>
        <v>0</v>
      </c>
      <c r="AH18" s="182">
        <f>'Reference Values'!AF50</f>
        <v>0</v>
      </c>
      <c r="AI18" s="182">
        <f>'Reference Values'!AG50</f>
        <v>0</v>
      </c>
      <c r="AJ18" s="182">
        <f>'Reference Values'!AH50</f>
        <v>0</v>
      </c>
      <c r="AK18" s="182">
        <f>'Reference Values'!AI50</f>
        <v>0</v>
      </c>
      <c r="AL18" s="182">
        <f>'Reference Values'!AJ50</f>
        <v>0</v>
      </c>
      <c r="AM18" s="182">
        <f>'Reference Values'!AK50</f>
        <v>0</v>
      </c>
      <c r="AN18" s="182">
        <f>'Reference Values'!AL50</f>
        <v>0</v>
      </c>
      <c r="AO18" s="182">
        <f>'Reference Values'!AM50</f>
        <v>0</v>
      </c>
      <c r="AP18" s="182">
        <f>'Reference Values'!AN50</f>
        <v>0</v>
      </c>
      <c r="AQ18" s="182">
        <f>'Reference Values'!AO50</f>
        <v>0</v>
      </c>
      <c r="AR18" s="182">
        <f>'Reference Values'!AP50</f>
        <v>0</v>
      </c>
      <c r="AS18" s="182">
        <f>'Reference Values'!AQ50</f>
        <v>0</v>
      </c>
      <c r="AT18" s="182">
        <f>'Reference Values'!AR50</f>
        <v>0</v>
      </c>
      <c r="AU18" s="182">
        <f>'Reference Values'!AS50</f>
        <v>0</v>
      </c>
      <c r="AV18" s="182">
        <f>'Reference Values'!AT50</f>
        <v>0</v>
      </c>
      <c r="AW18" s="182">
        <f>'Reference Values'!AU50</f>
        <v>0</v>
      </c>
      <c r="AX18" s="182">
        <f>'Reference Values'!AV50</f>
        <v>0</v>
      </c>
      <c r="AY18" s="182">
        <f>'Reference Values'!AW50</f>
        <v>0</v>
      </c>
      <c r="AZ18" s="182">
        <f>'Reference Values'!AX50</f>
        <v>0</v>
      </c>
      <c r="BA18" s="182">
        <f>'Reference Values'!AY50</f>
        <v>0</v>
      </c>
      <c r="BB18" s="182">
        <f>'Reference Values'!AZ50</f>
        <v>0</v>
      </c>
      <c r="BC18" s="182">
        <f>'Reference Values'!BA50</f>
        <v>0</v>
      </c>
      <c r="BD18" s="182">
        <f>'Reference Values'!BB50</f>
        <v>0</v>
      </c>
      <c r="BE18" s="182">
        <f>'Reference Values'!BC50</f>
        <v>0</v>
      </c>
      <c r="BF18" s="182">
        <f>'Reference Values'!BD50</f>
        <v>0</v>
      </c>
      <c r="BG18" s="182">
        <f>'Reference Values'!BE50</f>
        <v>0</v>
      </c>
      <c r="BH18" s="182">
        <f>'Reference Values'!BF50</f>
        <v>0</v>
      </c>
      <c r="BI18" s="182">
        <f>'Reference Values'!BG50</f>
        <v>0</v>
      </c>
      <c r="BJ18" s="182">
        <f>'Reference Values'!BH50</f>
        <v>0</v>
      </c>
    </row>
    <row r="19" spans="1:62" x14ac:dyDescent="0.3">
      <c r="A19" s="180" t="s">
        <v>86</v>
      </c>
      <c r="B19" s="185"/>
      <c r="C19" s="186"/>
      <c r="D19" s="197"/>
      <c r="E19" s="174">
        <f>'Reference Values'!C51</f>
        <v>0</v>
      </c>
      <c r="F19" s="174">
        <f>'Reference Values'!D51</f>
        <v>6984.1362998342956</v>
      </c>
      <c r="G19" s="174">
        <f>'Reference Values'!E51</f>
        <v>10103.899489506788</v>
      </c>
      <c r="H19" s="174">
        <f>'Reference Values'!F51</f>
        <v>67768.762115465594</v>
      </c>
      <c r="I19" s="174">
        <f>'Reference Values'!G51</f>
        <v>70373.261375429109</v>
      </c>
      <c r="J19" s="174">
        <f>'Reference Values'!H51</f>
        <v>73975.840966797317</v>
      </c>
      <c r="K19" s="174">
        <f>'Reference Values'!I51</f>
        <v>83713.635891437123</v>
      </c>
      <c r="L19" s="174">
        <f>'Reference Values'!J51</f>
        <v>90279.492767853022</v>
      </c>
      <c r="M19" s="174">
        <f>'Reference Values'!K51</f>
        <v>96909.211660375993</v>
      </c>
      <c r="N19" s="174">
        <f>'Reference Values'!L51</f>
        <v>113591.0884739777</v>
      </c>
      <c r="O19" s="174">
        <f>'Reference Values'!M51</f>
        <v>241420.99037132875</v>
      </c>
      <c r="P19" s="174">
        <f>'Reference Values'!N51</f>
        <v>271762.19754770875</v>
      </c>
      <c r="Q19" s="174">
        <f>'Reference Values'!O51</f>
        <v>280810.57182375062</v>
      </c>
      <c r="R19" s="174">
        <f>'Reference Values'!P51</f>
        <v>289464.17099421658</v>
      </c>
      <c r="S19" s="174">
        <f>'Reference Values'!Q51</f>
        <v>309660.03123165178</v>
      </c>
      <c r="T19" s="174">
        <f>'Reference Values'!R51</f>
        <v>361256.94889605377</v>
      </c>
      <c r="U19" s="174">
        <f>'Reference Values'!S51</f>
        <v>363519.6064203998</v>
      </c>
      <c r="V19" s="174">
        <f>'Reference Values'!T51</f>
        <v>365058.43046005891</v>
      </c>
      <c r="W19" s="174">
        <f>'Reference Values'!U51</f>
        <v>368119.72334859462</v>
      </c>
      <c r="X19" s="174">
        <f>'Reference Values'!V51</f>
        <v>368284.89293687802</v>
      </c>
      <c r="Y19" s="174">
        <f>'Reference Values'!W51</f>
        <v>372455.96466849849</v>
      </c>
      <c r="Z19" s="174">
        <f>'Reference Values'!X51</f>
        <v>372488.74811912887</v>
      </c>
      <c r="AA19" s="174">
        <f>'Reference Values'!Y51</f>
        <v>372497.94669918902</v>
      </c>
      <c r="AB19" s="174">
        <f>'Reference Values'!Z51</f>
        <v>372505.52642712445</v>
      </c>
      <c r="AC19" s="174">
        <f>'Reference Values'!AA51</f>
        <v>372509.46118395042</v>
      </c>
      <c r="AD19" s="174">
        <f>'Reference Values'!AB51</f>
        <v>377775.42499021278</v>
      </c>
      <c r="AE19" s="174">
        <f>'Reference Values'!AC51</f>
        <v>377775.42499021278</v>
      </c>
      <c r="AF19" s="174">
        <f>'Reference Values'!AD51</f>
        <v>377775.42499021278</v>
      </c>
      <c r="AG19" s="174">
        <f>'Reference Values'!AE51</f>
        <v>377775.42499021278</v>
      </c>
      <c r="AH19" s="174">
        <f>'Reference Values'!AF51</f>
        <v>377775.42499021278</v>
      </c>
      <c r="AI19" s="174">
        <f>'Reference Values'!AG51</f>
        <v>377775.42499021278</v>
      </c>
      <c r="AJ19" s="174">
        <f>'Reference Values'!AH51</f>
        <v>377775.42499021278</v>
      </c>
      <c r="AK19" s="174">
        <f>'Reference Values'!AI51</f>
        <v>377775.42499021278</v>
      </c>
      <c r="AL19" s="174">
        <f>'Reference Values'!AJ51</f>
        <v>377775.42499021278</v>
      </c>
      <c r="AM19" s="174">
        <f>'Reference Values'!AK51</f>
        <v>377775.42499021278</v>
      </c>
      <c r="AN19" s="174">
        <f>'Reference Values'!AL51</f>
        <v>377775.42499021278</v>
      </c>
      <c r="AO19" s="174">
        <f>'Reference Values'!AM51</f>
        <v>377775.42499021278</v>
      </c>
      <c r="AP19" s="174">
        <f>'Reference Values'!AN51</f>
        <v>377775.42499021278</v>
      </c>
      <c r="AQ19" s="174">
        <f>'Reference Values'!AO51</f>
        <v>377775.42499021278</v>
      </c>
      <c r="AR19" s="174">
        <f>'Reference Values'!AP51</f>
        <v>377775.42499021278</v>
      </c>
      <c r="AS19" s="174">
        <f>'Reference Values'!AQ51</f>
        <v>377775.42499021278</v>
      </c>
      <c r="AT19" s="174">
        <f>'Reference Values'!AR51</f>
        <v>377775.42499021278</v>
      </c>
      <c r="AU19" s="174">
        <f>'Reference Values'!AS51</f>
        <v>377775.42499021278</v>
      </c>
      <c r="AV19" s="174">
        <f>'Reference Values'!AT51</f>
        <v>377775.42499021278</v>
      </c>
      <c r="AW19" s="174">
        <f>'Reference Values'!AU51</f>
        <v>377775.42499021278</v>
      </c>
      <c r="AX19" s="174">
        <f>'Reference Values'!AV51</f>
        <v>377775.42499021278</v>
      </c>
      <c r="AY19" s="174">
        <f>'Reference Values'!AW51</f>
        <v>377775.42499021278</v>
      </c>
      <c r="AZ19" s="174">
        <f>'Reference Values'!AX51</f>
        <v>377775.42499021278</v>
      </c>
      <c r="BA19" s="174">
        <f>'Reference Values'!AY51</f>
        <v>377775.42499021278</v>
      </c>
      <c r="BB19" s="174">
        <f>'Reference Values'!AZ51</f>
        <v>377775.42499021278</v>
      </c>
      <c r="BC19" s="174">
        <f>'Reference Values'!BA51</f>
        <v>377775.42499021278</v>
      </c>
      <c r="BD19" s="174">
        <f>'Reference Values'!BB51</f>
        <v>377775.42499021278</v>
      </c>
      <c r="BE19" s="174">
        <f>'Reference Values'!BC51</f>
        <v>377775.42499021278</v>
      </c>
      <c r="BF19" s="174">
        <f>'Reference Values'!BD51</f>
        <v>377775.42499021278</v>
      </c>
      <c r="BG19" s="174">
        <f>'Reference Values'!BE51</f>
        <v>377775.42499021278</v>
      </c>
      <c r="BH19" s="174">
        <f>'Reference Values'!BF51</f>
        <v>377775.42499021278</v>
      </c>
      <c r="BI19" s="174">
        <f>'Reference Values'!BG51</f>
        <v>377775.42499021278</v>
      </c>
      <c r="BJ19" s="174">
        <f>'Reference Values'!BH51</f>
        <v>377775.42499021278</v>
      </c>
    </row>
    <row r="20" spans="1:62" x14ac:dyDescent="0.3">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row>
    <row r="21" spans="1:62" x14ac:dyDescent="0.3">
      <c r="A21" s="180" t="s">
        <v>60</v>
      </c>
      <c r="B21" s="185"/>
      <c r="C21" s="186"/>
      <c r="D21" s="187"/>
      <c r="E21" s="26"/>
      <c r="F21" s="182">
        <f>'Reference Values'!D56</f>
        <v>344447.29330421542</v>
      </c>
      <c r="G21" s="182">
        <f>'Reference Values'!E56</f>
        <v>344234.37601380574</v>
      </c>
      <c r="H21" s="182">
        <f>'Reference Values'!F56</f>
        <v>306056.75633237744</v>
      </c>
      <c r="I21" s="182">
        <f>'Reference Values'!G56</f>
        <v>302895.03440344665</v>
      </c>
      <c r="J21" s="182">
        <f>'Reference Values'!H56</f>
        <v>295406.22134403244</v>
      </c>
      <c r="K21" s="182">
        <f>'Reference Values'!I56</f>
        <v>264586.07656681456</v>
      </c>
      <c r="L21" s="182">
        <f>'Reference Values'!J56</f>
        <v>254655.82950831208</v>
      </c>
      <c r="M21" s="182">
        <f>'Reference Values'!K56</f>
        <v>244736.00407606177</v>
      </c>
      <c r="N21" s="182">
        <f>'Reference Values'!L56</f>
        <v>240120.18912336702</v>
      </c>
      <c r="O21" s="182">
        <f>'Reference Values'!M56</f>
        <v>237728.91468210236</v>
      </c>
      <c r="P21" s="182">
        <f>'Reference Values'!N56</f>
        <v>218450.51757458854</v>
      </c>
      <c r="Q21" s="182">
        <f>'Reference Values'!O56</f>
        <v>173322.05366615046</v>
      </c>
      <c r="R21" s="182">
        <f>'Reference Values'!P56</f>
        <v>131160.34513540022</v>
      </c>
      <c r="S21" s="182">
        <f>'Reference Values'!Q56</f>
        <v>122560.01785052243</v>
      </c>
      <c r="T21" s="182">
        <f>'Reference Values'!R56</f>
        <v>108602.75289353236</v>
      </c>
      <c r="U21" s="182">
        <f>'Reference Values'!S56</f>
        <v>21658.686577271055</v>
      </c>
      <c r="V21" s="182">
        <f>'Reference Values'!T56</f>
        <v>16299.225831606233</v>
      </c>
      <c r="W21" s="182">
        <f>'Reference Values'!U56</f>
        <v>14788.101548346986</v>
      </c>
      <c r="X21" s="182">
        <f>'Reference Values'!V56</f>
        <v>11581.222728483806</v>
      </c>
      <c r="Y21" s="182">
        <f>'Reference Values'!W56</f>
        <v>11369.59167797521</v>
      </c>
      <c r="Z21" s="182">
        <f>'Reference Values'!X56</f>
        <v>2127.9653630480861</v>
      </c>
      <c r="AA21" s="182">
        <f>'Reference Values'!Y56</f>
        <v>2092.363789829762</v>
      </c>
      <c r="AB21" s="182">
        <f>'Reference Values'!Z56</f>
        <v>1665.5245835190988</v>
      </c>
      <c r="AC21" s="182">
        <f>'Reference Values'!AA56</f>
        <v>919.13991239275992</v>
      </c>
      <c r="AD21" s="182">
        <f>'Reference Values'!AB56</f>
        <v>733.25763185844926</v>
      </c>
      <c r="AE21" s="182">
        <f>'Reference Values'!AC56</f>
        <v>52.6656660916154</v>
      </c>
      <c r="AF21" s="182">
        <f>'Reference Values'!AD56</f>
        <v>49.045454219740066</v>
      </c>
      <c r="AG21" s="182">
        <f>'Reference Values'!AE56</f>
        <v>0</v>
      </c>
      <c r="AH21" s="182">
        <f>'Reference Values'!AF56</f>
        <v>0</v>
      </c>
      <c r="AI21" s="182">
        <f>'Reference Values'!AG56</f>
        <v>0</v>
      </c>
      <c r="AJ21" s="182">
        <f>'Reference Values'!AH56</f>
        <v>0</v>
      </c>
      <c r="AK21" s="182">
        <f>'Reference Values'!AI56</f>
        <v>0</v>
      </c>
      <c r="AL21" s="182">
        <f>'Reference Values'!AJ56</f>
        <v>0</v>
      </c>
      <c r="AM21" s="182">
        <f>'Reference Values'!AK56</f>
        <v>0</v>
      </c>
      <c r="AN21" s="182">
        <f>'Reference Values'!AL56</f>
        <v>0</v>
      </c>
      <c r="AO21" s="182">
        <f>'Reference Values'!AM56</f>
        <v>0</v>
      </c>
      <c r="AP21" s="182">
        <f>'Reference Values'!AN56</f>
        <v>0</v>
      </c>
      <c r="AQ21" s="182">
        <f>'Reference Values'!AO56</f>
        <v>0</v>
      </c>
      <c r="AR21" s="182">
        <f>'Reference Values'!AP56</f>
        <v>0</v>
      </c>
      <c r="AS21" s="182">
        <f>'Reference Values'!AQ56</f>
        <v>0</v>
      </c>
      <c r="AT21" s="182">
        <f>'Reference Values'!AR56</f>
        <v>0</v>
      </c>
      <c r="AU21" s="182">
        <f>'Reference Values'!AS56</f>
        <v>0</v>
      </c>
      <c r="AV21" s="182">
        <f>'Reference Values'!AT56</f>
        <v>0</v>
      </c>
      <c r="AW21" s="182">
        <f>'Reference Values'!AU56</f>
        <v>0</v>
      </c>
      <c r="AX21" s="182">
        <f>'Reference Values'!AV56</f>
        <v>0</v>
      </c>
      <c r="AY21" s="182">
        <f>'Reference Values'!AW56</f>
        <v>0</v>
      </c>
      <c r="AZ21" s="182">
        <f>'Reference Values'!AX56</f>
        <v>0</v>
      </c>
      <c r="BA21" s="182">
        <f>'Reference Values'!AY56</f>
        <v>0</v>
      </c>
      <c r="BB21" s="182">
        <f>'Reference Values'!AZ56</f>
        <v>0</v>
      </c>
      <c r="BC21" s="182">
        <f>'Reference Values'!BA56</f>
        <v>0</v>
      </c>
      <c r="BD21" s="182">
        <f>'Reference Values'!BB56</f>
        <v>0</v>
      </c>
      <c r="BE21" s="182">
        <f>'Reference Values'!BC56</f>
        <v>0</v>
      </c>
      <c r="BF21" s="182">
        <f>'Reference Values'!BD56</f>
        <v>0</v>
      </c>
      <c r="BG21" s="182">
        <f>'Reference Values'!BE56</f>
        <v>0</v>
      </c>
      <c r="BH21" s="182">
        <f>'Reference Values'!BF56</f>
        <v>0</v>
      </c>
      <c r="BI21" s="182">
        <f>'Reference Values'!BG56</f>
        <v>0</v>
      </c>
      <c r="BJ21" s="182">
        <f>'Reference Values'!BH56</f>
        <v>0</v>
      </c>
    </row>
    <row r="22" spans="1:62" x14ac:dyDescent="0.3">
      <c r="A22" s="180" t="s">
        <v>61</v>
      </c>
      <c r="B22" s="185"/>
      <c r="C22" s="186"/>
      <c r="D22" s="197"/>
      <c r="E22" s="33"/>
      <c r="F22" s="182">
        <f>'Reference Values'!D57</f>
        <v>0</v>
      </c>
      <c r="G22" s="182">
        <f>'Reference Values'!E57</f>
        <v>212.91729040967766</v>
      </c>
      <c r="H22" s="182">
        <f>'Reference Values'!F57</f>
        <v>38177.619681428303</v>
      </c>
      <c r="I22" s="182">
        <f>'Reference Values'!G57</f>
        <v>3161.7219289307832</v>
      </c>
      <c r="J22" s="182">
        <f>'Reference Values'!H57</f>
        <v>7488.8130594142131</v>
      </c>
      <c r="K22" s="182">
        <f>'Reference Values'!I57</f>
        <v>30820.14477721788</v>
      </c>
      <c r="L22" s="182">
        <f>'Reference Values'!J57</f>
        <v>9930.2470585024857</v>
      </c>
      <c r="M22" s="182">
        <f>'Reference Values'!K57</f>
        <v>9919.8254322503053</v>
      </c>
      <c r="N22" s="182">
        <f>'Reference Values'!L57</f>
        <v>4615.8149526947527</v>
      </c>
      <c r="O22" s="182">
        <f>'Reference Values'!M57</f>
        <v>2391.2744412646571</v>
      </c>
      <c r="P22" s="182">
        <f>'Reference Values'!N57</f>
        <v>19278.397107513825</v>
      </c>
      <c r="Q22" s="182">
        <f>'Reference Values'!O57</f>
        <v>45128.463908438076</v>
      </c>
      <c r="R22" s="182">
        <f>'Reference Values'!P57</f>
        <v>42161.708530750242</v>
      </c>
      <c r="S22" s="182">
        <f>'Reference Values'!Q57</f>
        <v>8600.3272848777851</v>
      </c>
      <c r="T22" s="182">
        <f>'Reference Values'!R57</f>
        <v>13957.264956990068</v>
      </c>
      <c r="U22" s="182">
        <f>'Reference Values'!S57</f>
        <v>86944.066316261305</v>
      </c>
      <c r="V22" s="182">
        <f>'Reference Values'!T57</f>
        <v>5359.4607456648228</v>
      </c>
      <c r="W22" s="182">
        <f>'Reference Values'!U57</f>
        <v>1511.124283259247</v>
      </c>
      <c r="X22" s="182">
        <f>'Reference Values'!V57</f>
        <v>3206.8788198631792</v>
      </c>
      <c r="Y22" s="182">
        <f>'Reference Values'!W57</f>
        <v>211.63105050859667</v>
      </c>
      <c r="Z22" s="182">
        <f>'Reference Values'!X57</f>
        <v>9241.6263149271235</v>
      </c>
      <c r="AA22" s="182">
        <f>'Reference Values'!Y57</f>
        <v>35.60157321832412</v>
      </c>
      <c r="AB22" s="182">
        <f>'Reference Values'!Z57</f>
        <v>426.83920631066326</v>
      </c>
      <c r="AC22" s="182">
        <f>'Reference Values'!AA57</f>
        <v>746.38467112633884</v>
      </c>
      <c r="AD22" s="182">
        <f>'Reference Values'!AB57</f>
        <v>185.88228053431067</v>
      </c>
      <c r="AE22" s="182">
        <f>'Reference Values'!AC57</f>
        <v>680.59196576683382</v>
      </c>
      <c r="AF22" s="182">
        <f>'Reference Values'!AD57</f>
        <v>3.620211871875334</v>
      </c>
      <c r="AG22" s="182">
        <f>'Reference Values'!AE57</f>
        <v>49.045454219740066</v>
      </c>
      <c r="AH22" s="182">
        <f>'Reference Values'!AF57</f>
        <v>0</v>
      </c>
      <c r="AI22" s="182">
        <f>'Reference Values'!AG57</f>
        <v>0</v>
      </c>
      <c r="AJ22" s="182">
        <f>'Reference Values'!AH57</f>
        <v>0</v>
      </c>
      <c r="AK22" s="182">
        <f>'Reference Values'!AI57</f>
        <v>0</v>
      </c>
      <c r="AL22" s="182">
        <f>'Reference Values'!AJ57</f>
        <v>0</v>
      </c>
      <c r="AM22" s="182">
        <f>'Reference Values'!AK57</f>
        <v>0</v>
      </c>
      <c r="AN22" s="182">
        <f>'Reference Values'!AL57</f>
        <v>0</v>
      </c>
      <c r="AO22" s="182">
        <f>'Reference Values'!AM57</f>
        <v>0</v>
      </c>
      <c r="AP22" s="182">
        <f>'Reference Values'!AN57</f>
        <v>0</v>
      </c>
      <c r="AQ22" s="182">
        <f>'Reference Values'!AO57</f>
        <v>0</v>
      </c>
      <c r="AR22" s="182">
        <f>'Reference Values'!AP57</f>
        <v>0</v>
      </c>
      <c r="AS22" s="182">
        <f>'Reference Values'!AQ57</f>
        <v>0</v>
      </c>
      <c r="AT22" s="182">
        <f>'Reference Values'!AR57</f>
        <v>0</v>
      </c>
      <c r="AU22" s="182">
        <f>'Reference Values'!AS57</f>
        <v>0</v>
      </c>
      <c r="AV22" s="182">
        <f>'Reference Values'!AT57</f>
        <v>0</v>
      </c>
      <c r="AW22" s="182">
        <f>'Reference Values'!AU57</f>
        <v>0</v>
      </c>
      <c r="AX22" s="182">
        <f>'Reference Values'!AV57</f>
        <v>0</v>
      </c>
      <c r="AY22" s="182">
        <f>'Reference Values'!AW57</f>
        <v>0</v>
      </c>
      <c r="AZ22" s="182">
        <f>'Reference Values'!AX57</f>
        <v>0</v>
      </c>
      <c r="BA22" s="182">
        <f>'Reference Values'!AY57</f>
        <v>0</v>
      </c>
      <c r="BB22" s="182">
        <f>'Reference Values'!AZ57</f>
        <v>0</v>
      </c>
      <c r="BC22" s="182">
        <f>'Reference Values'!BA57</f>
        <v>0</v>
      </c>
      <c r="BD22" s="182">
        <f>'Reference Values'!BB57</f>
        <v>0</v>
      </c>
      <c r="BE22" s="182">
        <f>'Reference Values'!BC57</f>
        <v>0</v>
      </c>
      <c r="BF22" s="182">
        <f>'Reference Values'!BD57</f>
        <v>0</v>
      </c>
      <c r="BG22" s="182">
        <f>'Reference Values'!BE57</f>
        <v>0</v>
      </c>
      <c r="BH22" s="182">
        <f>'Reference Values'!BF57</f>
        <v>0</v>
      </c>
      <c r="BI22" s="182">
        <f>'Reference Values'!BG57</f>
        <v>0</v>
      </c>
      <c r="BJ22" s="182">
        <f>'Reference Values'!BH57</f>
        <v>0</v>
      </c>
    </row>
    <row r="23" spans="1:62" x14ac:dyDescent="0.3">
      <c r="A23" s="180" t="s">
        <v>62</v>
      </c>
      <c r="B23" s="185"/>
      <c r="C23" s="186"/>
      <c r="D23" s="197"/>
      <c r="E23" s="26"/>
      <c r="F23" s="174">
        <f>'Reference Values'!D58</f>
        <v>0</v>
      </c>
      <c r="G23" s="174">
        <f>'Reference Values'!E58</f>
        <v>212.91729040967766</v>
      </c>
      <c r="H23" s="174">
        <f>'Reference Values'!F58</f>
        <v>38390.536971837981</v>
      </c>
      <c r="I23" s="174">
        <f>'Reference Values'!G58</f>
        <v>41552.258900768764</v>
      </c>
      <c r="J23" s="174">
        <f>'Reference Values'!H58</f>
        <v>49041.071960182977</v>
      </c>
      <c r="K23" s="174">
        <f>'Reference Values'!I58</f>
        <v>79861.216737400857</v>
      </c>
      <c r="L23" s="174">
        <f>'Reference Values'!J58</f>
        <v>89791.463795903343</v>
      </c>
      <c r="M23" s="174">
        <f>'Reference Values'!K58</f>
        <v>99711.289228153648</v>
      </c>
      <c r="N23" s="174">
        <f>'Reference Values'!L58</f>
        <v>104327.1041808484</v>
      </c>
      <c r="O23" s="174">
        <f>'Reference Values'!M58</f>
        <v>106718.37862211306</v>
      </c>
      <c r="P23" s="174">
        <f>'Reference Values'!N58</f>
        <v>125996.77572962688</v>
      </c>
      <c r="Q23" s="174">
        <f>'Reference Values'!O58</f>
        <v>171125.23963806496</v>
      </c>
      <c r="R23" s="174">
        <f>'Reference Values'!P58</f>
        <v>213286.9481688152</v>
      </c>
      <c r="S23" s="174">
        <f>'Reference Values'!Q58</f>
        <v>221887.275453693</v>
      </c>
      <c r="T23" s="174">
        <f>'Reference Values'!R58</f>
        <v>235844.54041068305</v>
      </c>
      <c r="U23" s="174">
        <f>'Reference Values'!S58</f>
        <v>322788.60672694439</v>
      </c>
      <c r="V23" s="174">
        <f>'Reference Values'!T58</f>
        <v>328148.06747260917</v>
      </c>
      <c r="W23" s="174">
        <f>'Reference Values'!U58</f>
        <v>329659.19175586844</v>
      </c>
      <c r="X23" s="174">
        <f>'Reference Values'!V58</f>
        <v>332866.07057573163</v>
      </c>
      <c r="Y23" s="174">
        <f>'Reference Values'!W58</f>
        <v>333077.70162624022</v>
      </c>
      <c r="Z23" s="174">
        <f>'Reference Values'!X58</f>
        <v>342319.32794116734</v>
      </c>
      <c r="AA23" s="174">
        <f>'Reference Values'!Y58</f>
        <v>342354.92951438564</v>
      </c>
      <c r="AB23" s="174">
        <f>'Reference Values'!Z58</f>
        <v>342781.76872069633</v>
      </c>
      <c r="AC23" s="174">
        <f>'Reference Values'!AA58</f>
        <v>343528.15339182265</v>
      </c>
      <c r="AD23" s="174">
        <f>'Reference Values'!AB58</f>
        <v>343714.03567235696</v>
      </c>
      <c r="AE23" s="174">
        <f>'Reference Values'!AC58</f>
        <v>344394.62763812381</v>
      </c>
      <c r="AF23" s="174">
        <f>'Reference Values'!AD58</f>
        <v>344398.24784999568</v>
      </c>
      <c r="AG23" s="174">
        <f>'Reference Values'!AE58</f>
        <v>344447.29330421542</v>
      </c>
      <c r="AH23" s="174">
        <f>'Reference Values'!AF58</f>
        <v>344447.29330421542</v>
      </c>
      <c r="AI23" s="174">
        <f>'Reference Values'!AG58</f>
        <v>344447.29330421542</v>
      </c>
      <c r="AJ23" s="174">
        <f>'Reference Values'!AH58</f>
        <v>344447.29330421542</v>
      </c>
      <c r="AK23" s="174">
        <f>'Reference Values'!AI58</f>
        <v>344447.29330421542</v>
      </c>
      <c r="AL23" s="174">
        <f>'Reference Values'!AJ58</f>
        <v>344447.29330421542</v>
      </c>
      <c r="AM23" s="174">
        <f>'Reference Values'!AK58</f>
        <v>344447.29330421542</v>
      </c>
      <c r="AN23" s="174">
        <f>'Reference Values'!AL58</f>
        <v>344447.29330421542</v>
      </c>
      <c r="AO23" s="174">
        <f>'Reference Values'!AM58</f>
        <v>344447.29330421542</v>
      </c>
      <c r="AP23" s="174">
        <f>'Reference Values'!AN58</f>
        <v>344447.29330421542</v>
      </c>
      <c r="AQ23" s="174">
        <f>'Reference Values'!AO58</f>
        <v>344447.29330421542</v>
      </c>
      <c r="AR23" s="174">
        <f>'Reference Values'!AP58</f>
        <v>344447.29330421542</v>
      </c>
      <c r="AS23" s="174">
        <f>'Reference Values'!AQ58</f>
        <v>344447.29330421542</v>
      </c>
      <c r="AT23" s="174">
        <f>'Reference Values'!AR58</f>
        <v>344447.29330421542</v>
      </c>
      <c r="AU23" s="174">
        <f>'Reference Values'!AS58</f>
        <v>344447.29330421542</v>
      </c>
      <c r="AV23" s="174">
        <f>'Reference Values'!AT58</f>
        <v>344447.29330421542</v>
      </c>
      <c r="AW23" s="174">
        <f>'Reference Values'!AU58</f>
        <v>344447.29330421542</v>
      </c>
      <c r="AX23" s="174">
        <f>'Reference Values'!AV58</f>
        <v>344447.29330421542</v>
      </c>
      <c r="AY23" s="174">
        <f>'Reference Values'!AW58</f>
        <v>344447.29330421542</v>
      </c>
      <c r="AZ23" s="174">
        <f>'Reference Values'!AX58</f>
        <v>344447.29330421542</v>
      </c>
      <c r="BA23" s="174">
        <f>'Reference Values'!AY58</f>
        <v>344447.29330421542</v>
      </c>
      <c r="BB23" s="174">
        <f>'Reference Values'!AZ58</f>
        <v>344447.29330421542</v>
      </c>
      <c r="BC23" s="174">
        <f>'Reference Values'!BA58</f>
        <v>344447.29330421542</v>
      </c>
      <c r="BD23" s="174">
        <f>'Reference Values'!BB58</f>
        <v>344447.29330421542</v>
      </c>
      <c r="BE23" s="174">
        <f>'Reference Values'!BC58</f>
        <v>344447.29330421542</v>
      </c>
      <c r="BF23" s="174">
        <f>'Reference Values'!BD58</f>
        <v>344447.29330421542</v>
      </c>
      <c r="BG23" s="174">
        <f>'Reference Values'!BE58</f>
        <v>344447.29330421542</v>
      </c>
      <c r="BH23" s="174">
        <f>'Reference Values'!BF58</f>
        <v>344447.29330421542</v>
      </c>
      <c r="BI23" s="174">
        <f>'Reference Values'!BG58</f>
        <v>344447.29330421542</v>
      </c>
      <c r="BJ23" s="174">
        <f>'Reference Values'!BH58</f>
        <v>344447.29330421542</v>
      </c>
    </row>
    <row r="24" spans="1:62" x14ac:dyDescent="0.3">
      <c r="A24" s="69"/>
      <c r="B24" s="70"/>
      <c r="C24" s="71"/>
      <c r="D24" s="72"/>
      <c r="E24" s="73"/>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row>
    <row r="25" spans="1:62" x14ac:dyDescent="0.3">
      <c r="A25" s="180" t="s">
        <v>99</v>
      </c>
      <c r="B25" s="185"/>
      <c r="C25" s="186"/>
      <c r="D25" s="187"/>
      <c r="E25" s="26"/>
      <c r="F25" s="26"/>
      <c r="G25" s="182">
        <f>'Reference Values'!E63</f>
        <v>442516.92329084937</v>
      </c>
      <c r="H25" s="182">
        <f>'Reference Values'!F63</f>
        <v>442479.55388726969</v>
      </c>
      <c r="I25" s="182">
        <f>'Reference Values'!G63</f>
        <v>441021.29929056339</v>
      </c>
      <c r="J25" s="182">
        <f>'Reference Values'!H63</f>
        <v>436172.68832548423</v>
      </c>
      <c r="K25" s="182">
        <f>'Reference Values'!I63</f>
        <v>411417.80436341529</v>
      </c>
      <c r="L25" s="182">
        <f>'Reference Values'!J63</f>
        <v>405627.1456977335</v>
      </c>
      <c r="M25" s="182">
        <f>'Reference Values'!K63</f>
        <v>398671.34038554953</v>
      </c>
      <c r="N25" s="182">
        <f>'Reference Values'!L63</f>
        <v>370732.71930054633</v>
      </c>
      <c r="O25" s="182">
        <f>'Reference Values'!M63</f>
        <v>367891.31596252171</v>
      </c>
      <c r="P25" s="182">
        <f>'Reference Values'!N63</f>
        <v>362909.58976331842</v>
      </c>
      <c r="Q25" s="182">
        <f>'Reference Values'!O63</f>
        <v>326072.51314200705</v>
      </c>
      <c r="R25" s="182">
        <f>'Reference Values'!P63</f>
        <v>261880.36482268851</v>
      </c>
      <c r="S25" s="182">
        <f>'Reference Values'!Q63</f>
        <v>185314.40091294283</v>
      </c>
      <c r="T25" s="182">
        <f>'Reference Values'!R63</f>
        <v>174993.30552019947</v>
      </c>
      <c r="U25" s="182">
        <f>'Reference Values'!S63</f>
        <v>159886.25434380613</v>
      </c>
      <c r="V25" s="182">
        <f>'Reference Values'!T63</f>
        <v>11120.848033785856</v>
      </c>
      <c r="W25" s="182">
        <f>'Reference Values'!U63</f>
        <v>7224.8209757331115</v>
      </c>
      <c r="X25" s="182">
        <f>'Reference Values'!V63</f>
        <v>6592.2061283881194</v>
      </c>
      <c r="Y25" s="182">
        <f>'Reference Values'!W63</f>
        <v>5032.9159972157722</v>
      </c>
      <c r="Z25" s="182">
        <f>'Reference Values'!X63</f>
        <v>4804.7682543587453</v>
      </c>
      <c r="AA25" s="182">
        <f>'Reference Values'!Y63</f>
        <v>1352.1190778177317</v>
      </c>
      <c r="AB25" s="182">
        <f>'Reference Values'!Z63</f>
        <v>755.44479730190073</v>
      </c>
      <c r="AC25" s="182">
        <f>'Reference Values'!AA63</f>
        <v>630.63107967115729</v>
      </c>
      <c r="AD25" s="182">
        <f>'Reference Values'!AB63</f>
        <v>59.043306667266322</v>
      </c>
      <c r="AE25" s="182">
        <f>'Reference Values'!AC63</f>
        <v>59.043306667266322</v>
      </c>
      <c r="AF25" s="182">
        <f>'Reference Values'!AD63</f>
        <v>59.043306667266322</v>
      </c>
      <c r="AG25" s="182">
        <f>'Reference Values'!AE63</f>
        <v>59.043306667266322</v>
      </c>
      <c r="AH25" s="182">
        <f>'Reference Values'!AF63</f>
        <v>59.043306667266322</v>
      </c>
      <c r="AI25" s="182">
        <f>'Reference Values'!AG63</f>
        <v>59.043306667266322</v>
      </c>
      <c r="AJ25" s="182">
        <f>'Reference Values'!AH63</f>
        <v>59.043306667266322</v>
      </c>
      <c r="AK25" s="182">
        <f>'Reference Values'!AI63</f>
        <v>59.043306667266322</v>
      </c>
      <c r="AL25" s="182">
        <f>'Reference Values'!AJ63</f>
        <v>59.043306667266322</v>
      </c>
      <c r="AM25" s="182">
        <f>'Reference Values'!AK63</f>
        <v>59.043306667266322</v>
      </c>
      <c r="AN25" s="182">
        <f>'Reference Values'!AL63</f>
        <v>59.043306667266322</v>
      </c>
      <c r="AO25" s="182">
        <f>'Reference Values'!AM63</f>
        <v>59.043306667266322</v>
      </c>
      <c r="AP25" s="182">
        <f>'Reference Values'!AN63</f>
        <v>59.043306667266322</v>
      </c>
      <c r="AQ25" s="182">
        <f>'Reference Values'!AO63</f>
        <v>59.043306667266322</v>
      </c>
      <c r="AR25" s="182">
        <f>'Reference Values'!AP63</f>
        <v>59.043306667266322</v>
      </c>
      <c r="AS25" s="182">
        <f>'Reference Values'!AQ63</f>
        <v>59.043306667266322</v>
      </c>
      <c r="AT25" s="182">
        <f>'Reference Values'!AR63</f>
        <v>59.043306667266322</v>
      </c>
      <c r="AU25" s="182">
        <f>'Reference Values'!AS63</f>
        <v>59.043306667266322</v>
      </c>
      <c r="AV25" s="182">
        <f>'Reference Values'!AT63</f>
        <v>59.043306667266322</v>
      </c>
      <c r="AW25" s="182">
        <f>'Reference Values'!AU63</f>
        <v>59.043306667266322</v>
      </c>
      <c r="AX25" s="182">
        <f>'Reference Values'!AV63</f>
        <v>59.043306667266322</v>
      </c>
      <c r="AY25" s="182">
        <f>'Reference Values'!AW63</f>
        <v>59.043306667266322</v>
      </c>
      <c r="AZ25" s="182">
        <f>'Reference Values'!AX63</f>
        <v>59.043306667266322</v>
      </c>
      <c r="BA25" s="182">
        <f>'Reference Values'!AY63</f>
        <v>59.043306667266322</v>
      </c>
      <c r="BB25" s="182">
        <f>'Reference Values'!AZ63</f>
        <v>59.043306667266322</v>
      </c>
      <c r="BC25" s="182">
        <f>'Reference Values'!BA63</f>
        <v>59.043306667266322</v>
      </c>
      <c r="BD25" s="182">
        <f>'Reference Values'!BB63</f>
        <v>59.043306667266322</v>
      </c>
      <c r="BE25" s="182">
        <f>'Reference Values'!BC63</f>
        <v>59.043306667266322</v>
      </c>
      <c r="BF25" s="182">
        <f>'Reference Values'!BD63</f>
        <v>59.043306667266322</v>
      </c>
      <c r="BG25" s="182">
        <f>'Reference Values'!BE63</f>
        <v>59.043306667266322</v>
      </c>
      <c r="BH25" s="182">
        <f>'Reference Values'!BF63</f>
        <v>59.043306667266322</v>
      </c>
      <c r="BI25" s="182">
        <f>'Reference Values'!BG63</f>
        <v>7.9872170549564308</v>
      </c>
      <c r="BJ25" s="182">
        <f>'Reference Values'!BH63</f>
        <v>0</v>
      </c>
    </row>
    <row r="26" spans="1:62" x14ac:dyDescent="0.3">
      <c r="A26" s="180" t="s">
        <v>100</v>
      </c>
      <c r="B26" s="185"/>
      <c r="C26" s="186"/>
      <c r="D26" s="197"/>
      <c r="E26" s="33"/>
      <c r="F26" s="33"/>
      <c r="G26" s="182">
        <f>'Reference Values'!E64</f>
        <v>0</v>
      </c>
      <c r="H26" s="182">
        <f>'Reference Values'!F64</f>
        <v>37.369403579679783</v>
      </c>
      <c r="I26" s="182">
        <f>'Reference Values'!G64</f>
        <v>1458.2545967063052</v>
      </c>
      <c r="J26" s="182">
        <f>'Reference Values'!H64</f>
        <v>4848.6109650791623</v>
      </c>
      <c r="K26" s="182">
        <f>'Reference Values'!I64</f>
        <v>24754.88396206894</v>
      </c>
      <c r="L26" s="182">
        <f>'Reference Values'!J64</f>
        <v>5790.6586656817817</v>
      </c>
      <c r="M26" s="182">
        <f>'Reference Values'!K64</f>
        <v>6955.8053121839766</v>
      </c>
      <c r="N26" s="182">
        <f>'Reference Values'!L64</f>
        <v>27938.621085003193</v>
      </c>
      <c r="O26" s="182">
        <f>'Reference Values'!M64</f>
        <v>2841.4033380246256</v>
      </c>
      <c r="P26" s="182">
        <f>'Reference Values'!N64</f>
        <v>4981.7261992032873</v>
      </c>
      <c r="Q26" s="182">
        <f>'Reference Values'!O64</f>
        <v>36837.076621311367</v>
      </c>
      <c r="R26" s="182">
        <f>'Reference Values'!P64</f>
        <v>64192.148319318541</v>
      </c>
      <c r="S26" s="182">
        <f>'Reference Values'!Q64</f>
        <v>76565.963909745682</v>
      </c>
      <c r="T26" s="182">
        <f>'Reference Values'!R64</f>
        <v>10321.095392743358</v>
      </c>
      <c r="U26" s="182">
        <f>'Reference Values'!S64</f>
        <v>15107.051176393346</v>
      </c>
      <c r="V26" s="182">
        <f>'Reference Values'!T64</f>
        <v>148765.40631002028</v>
      </c>
      <c r="W26" s="182">
        <f>'Reference Values'!U64</f>
        <v>3896.0270580527449</v>
      </c>
      <c r="X26" s="182">
        <f>'Reference Values'!V64</f>
        <v>632.61484734499209</v>
      </c>
      <c r="Y26" s="182">
        <f>'Reference Values'!W64</f>
        <v>1559.2901311723472</v>
      </c>
      <c r="Z26" s="182">
        <f>'Reference Values'!X64</f>
        <v>228.14774285702697</v>
      </c>
      <c r="AA26" s="182">
        <f>'Reference Values'!Y64</f>
        <v>3452.6491765410137</v>
      </c>
      <c r="AB26" s="182">
        <f>'Reference Values'!Z64</f>
        <v>596.67428051583101</v>
      </c>
      <c r="AC26" s="182">
        <f>'Reference Values'!AA64</f>
        <v>124.81371763074344</v>
      </c>
      <c r="AD26" s="182">
        <f>'Reference Values'!AB64</f>
        <v>571.58777300389102</v>
      </c>
      <c r="AE26" s="182">
        <f>'Reference Values'!AC64</f>
        <v>0</v>
      </c>
      <c r="AF26" s="182">
        <f>'Reference Values'!AD64</f>
        <v>0</v>
      </c>
      <c r="AG26" s="182">
        <f>'Reference Values'!AE64</f>
        <v>0</v>
      </c>
      <c r="AH26" s="182">
        <f>'Reference Values'!AF64</f>
        <v>0</v>
      </c>
      <c r="AI26" s="182">
        <f>'Reference Values'!AG64</f>
        <v>0</v>
      </c>
      <c r="AJ26" s="182">
        <f>'Reference Values'!AH64</f>
        <v>0</v>
      </c>
      <c r="AK26" s="182">
        <f>'Reference Values'!AI64</f>
        <v>0</v>
      </c>
      <c r="AL26" s="182">
        <f>'Reference Values'!AJ64</f>
        <v>0</v>
      </c>
      <c r="AM26" s="182">
        <f>'Reference Values'!AK64</f>
        <v>0</v>
      </c>
      <c r="AN26" s="182">
        <f>'Reference Values'!AL64</f>
        <v>0</v>
      </c>
      <c r="AO26" s="182">
        <f>'Reference Values'!AM64</f>
        <v>0</v>
      </c>
      <c r="AP26" s="182">
        <f>'Reference Values'!AN64</f>
        <v>0</v>
      </c>
      <c r="AQ26" s="182">
        <f>'Reference Values'!AO64</f>
        <v>0</v>
      </c>
      <c r="AR26" s="182">
        <f>'Reference Values'!AP64</f>
        <v>0</v>
      </c>
      <c r="AS26" s="182">
        <f>'Reference Values'!AQ64</f>
        <v>0</v>
      </c>
      <c r="AT26" s="182">
        <f>'Reference Values'!AR64</f>
        <v>0</v>
      </c>
      <c r="AU26" s="182">
        <f>'Reference Values'!AS64</f>
        <v>0</v>
      </c>
      <c r="AV26" s="182">
        <f>'Reference Values'!AT64</f>
        <v>0</v>
      </c>
      <c r="AW26" s="182">
        <f>'Reference Values'!AU64</f>
        <v>0</v>
      </c>
      <c r="AX26" s="182">
        <f>'Reference Values'!AV64</f>
        <v>0</v>
      </c>
      <c r="AY26" s="182">
        <f>'Reference Values'!AW64</f>
        <v>0</v>
      </c>
      <c r="AZ26" s="182">
        <f>'Reference Values'!AX64</f>
        <v>0</v>
      </c>
      <c r="BA26" s="182">
        <f>'Reference Values'!AY64</f>
        <v>0</v>
      </c>
      <c r="BB26" s="182">
        <f>'Reference Values'!AZ64</f>
        <v>0</v>
      </c>
      <c r="BC26" s="182">
        <f>'Reference Values'!BA64</f>
        <v>0</v>
      </c>
      <c r="BD26" s="182">
        <f>'Reference Values'!BB64</f>
        <v>0</v>
      </c>
      <c r="BE26" s="182">
        <f>'Reference Values'!BC64</f>
        <v>0</v>
      </c>
      <c r="BF26" s="182">
        <f>'Reference Values'!BD64</f>
        <v>0</v>
      </c>
      <c r="BG26" s="182">
        <f>'Reference Values'!BE64</f>
        <v>0</v>
      </c>
      <c r="BH26" s="182">
        <f>'Reference Values'!BF64</f>
        <v>0</v>
      </c>
      <c r="BI26" s="182">
        <f>'Reference Values'!BG64</f>
        <v>51.05608961230989</v>
      </c>
      <c r="BJ26" s="182">
        <f>'Reference Values'!BH64</f>
        <v>7.9872170549564308</v>
      </c>
    </row>
    <row r="27" spans="1:62" x14ac:dyDescent="0.3">
      <c r="A27" s="180" t="s">
        <v>101</v>
      </c>
      <c r="B27" s="185"/>
      <c r="C27" s="186"/>
      <c r="D27" s="197"/>
      <c r="E27" s="26"/>
      <c r="F27" s="26"/>
      <c r="G27" s="174">
        <f>'Reference Values'!E65</f>
        <v>0</v>
      </c>
      <c r="H27" s="174">
        <f>'Reference Values'!F65</f>
        <v>37.369403579679783</v>
      </c>
      <c r="I27" s="174">
        <f>'Reference Values'!G65</f>
        <v>1495.6240002859849</v>
      </c>
      <c r="J27" s="174">
        <f>'Reference Values'!H65</f>
        <v>6344.2349653651472</v>
      </c>
      <c r="K27" s="174">
        <f>'Reference Values'!I65</f>
        <v>31099.118927434087</v>
      </c>
      <c r="L27" s="174">
        <f>'Reference Values'!J65</f>
        <v>36889.777593115869</v>
      </c>
      <c r="M27" s="174">
        <f>'Reference Values'!K65</f>
        <v>43845.582905299845</v>
      </c>
      <c r="N27" s="174">
        <f>'Reference Values'!L65</f>
        <v>71784.203990303038</v>
      </c>
      <c r="O27" s="174">
        <f>'Reference Values'!M65</f>
        <v>74625.607328327664</v>
      </c>
      <c r="P27" s="174">
        <f>'Reference Values'!N65</f>
        <v>79607.333527530951</v>
      </c>
      <c r="Q27" s="174">
        <f>'Reference Values'!O65</f>
        <v>116444.41014884232</v>
      </c>
      <c r="R27" s="174">
        <f>'Reference Values'!P65</f>
        <v>180636.55846816086</v>
      </c>
      <c r="S27" s="174">
        <f>'Reference Values'!Q65</f>
        <v>257202.52237790654</v>
      </c>
      <c r="T27" s="174">
        <f>'Reference Values'!R65</f>
        <v>267523.6177706499</v>
      </c>
      <c r="U27" s="174">
        <f>'Reference Values'!S65</f>
        <v>282630.66894704325</v>
      </c>
      <c r="V27" s="174">
        <f>'Reference Values'!T65</f>
        <v>431396.07525706349</v>
      </c>
      <c r="W27" s="174">
        <f>'Reference Values'!U65</f>
        <v>435292.10231511627</v>
      </c>
      <c r="X27" s="174">
        <f>'Reference Values'!V65</f>
        <v>435924.71716246125</v>
      </c>
      <c r="Y27" s="174">
        <f>'Reference Values'!W65</f>
        <v>437484.00729363359</v>
      </c>
      <c r="Z27" s="174">
        <f>'Reference Values'!X65</f>
        <v>437712.15503649064</v>
      </c>
      <c r="AA27" s="174">
        <f>'Reference Values'!Y65</f>
        <v>441164.80421303166</v>
      </c>
      <c r="AB27" s="174">
        <f>'Reference Values'!Z65</f>
        <v>441761.47849354747</v>
      </c>
      <c r="AC27" s="174">
        <f>'Reference Values'!AA65</f>
        <v>441886.29221117822</v>
      </c>
      <c r="AD27" s="174">
        <f>'Reference Values'!AB65</f>
        <v>442457.87998418213</v>
      </c>
      <c r="AE27" s="174">
        <f>'Reference Values'!AC65</f>
        <v>442457.87998418213</v>
      </c>
      <c r="AF27" s="174">
        <f>'Reference Values'!AD65</f>
        <v>442457.87998418213</v>
      </c>
      <c r="AG27" s="174">
        <f>'Reference Values'!AE65</f>
        <v>442457.87998418213</v>
      </c>
      <c r="AH27" s="174">
        <f>'Reference Values'!AF65</f>
        <v>442457.87998418213</v>
      </c>
      <c r="AI27" s="174">
        <f>'Reference Values'!AG65</f>
        <v>442457.87998418213</v>
      </c>
      <c r="AJ27" s="174">
        <f>'Reference Values'!AH65</f>
        <v>442457.87998418213</v>
      </c>
      <c r="AK27" s="174">
        <f>'Reference Values'!AI65</f>
        <v>442457.87998418213</v>
      </c>
      <c r="AL27" s="174">
        <f>'Reference Values'!AJ65</f>
        <v>442457.87998418213</v>
      </c>
      <c r="AM27" s="174">
        <f>'Reference Values'!AK65</f>
        <v>442457.87998418213</v>
      </c>
      <c r="AN27" s="174">
        <f>'Reference Values'!AL65</f>
        <v>442457.87998418213</v>
      </c>
      <c r="AO27" s="174">
        <f>'Reference Values'!AM65</f>
        <v>442457.87998418213</v>
      </c>
      <c r="AP27" s="174">
        <f>'Reference Values'!AN65</f>
        <v>442457.87998418213</v>
      </c>
      <c r="AQ27" s="174">
        <f>'Reference Values'!AO65</f>
        <v>442457.87998418213</v>
      </c>
      <c r="AR27" s="174">
        <f>'Reference Values'!AP65</f>
        <v>442457.87998418213</v>
      </c>
      <c r="AS27" s="174">
        <f>'Reference Values'!AQ65</f>
        <v>442457.87998418213</v>
      </c>
      <c r="AT27" s="174">
        <f>'Reference Values'!AR65</f>
        <v>442457.87998418213</v>
      </c>
      <c r="AU27" s="174">
        <f>'Reference Values'!AS65</f>
        <v>442457.87998418213</v>
      </c>
      <c r="AV27" s="174">
        <f>'Reference Values'!AT65</f>
        <v>442457.87998418213</v>
      </c>
      <c r="AW27" s="174">
        <f>'Reference Values'!AU65</f>
        <v>442457.87998418213</v>
      </c>
      <c r="AX27" s="174">
        <f>'Reference Values'!AV65</f>
        <v>442457.87998418213</v>
      </c>
      <c r="AY27" s="174">
        <f>'Reference Values'!AW65</f>
        <v>442457.87998418213</v>
      </c>
      <c r="AZ27" s="174">
        <f>'Reference Values'!AX65</f>
        <v>442457.87998418213</v>
      </c>
      <c r="BA27" s="174">
        <f>'Reference Values'!AY65</f>
        <v>442457.87998418213</v>
      </c>
      <c r="BB27" s="174">
        <f>'Reference Values'!AZ65</f>
        <v>442457.87998418213</v>
      </c>
      <c r="BC27" s="174">
        <f>'Reference Values'!BA65</f>
        <v>442457.87998418213</v>
      </c>
      <c r="BD27" s="174">
        <f>'Reference Values'!BB65</f>
        <v>442457.87998418213</v>
      </c>
      <c r="BE27" s="174">
        <f>'Reference Values'!BC65</f>
        <v>442457.87998418213</v>
      </c>
      <c r="BF27" s="174">
        <f>'Reference Values'!BD65</f>
        <v>442457.87998418213</v>
      </c>
      <c r="BG27" s="174">
        <f>'Reference Values'!BE65</f>
        <v>442457.87998418213</v>
      </c>
      <c r="BH27" s="174">
        <f>'Reference Values'!BF65</f>
        <v>442457.87998418213</v>
      </c>
      <c r="BI27" s="174">
        <f>'Reference Values'!BG65</f>
        <v>442508.93607379444</v>
      </c>
      <c r="BJ27" s="174">
        <f>'Reference Values'!BH65</f>
        <v>442516.92329084937</v>
      </c>
    </row>
    <row r="28" spans="1:62" x14ac:dyDescent="0.3">
      <c r="A28" s="69"/>
      <c r="B28" s="70"/>
      <c r="C28" s="71"/>
      <c r="D28" s="72"/>
      <c r="E28" s="73"/>
      <c r="F28" s="73"/>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row>
    <row r="29" spans="1:62" x14ac:dyDescent="0.3">
      <c r="A29" s="180" t="s">
        <v>118</v>
      </c>
      <c r="B29" s="185"/>
      <c r="C29" s="186"/>
      <c r="D29" s="187"/>
      <c r="E29" s="26"/>
      <c r="F29" s="26"/>
      <c r="G29" s="26"/>
      <c r="H29" s="182">
        <f>'Reference Values'!F70</f>
        <v>451994.83497866412</v>
      </c>
      <c r="I29" s="182">
        <f>'Reference Values'!G70</f>
        <v>451994.83497866412</v>
      </c>
      <c r="J29" s="182">
        <f>'Reference Values'!H70</f>
        <v>451086.38662323175</v>
      </c>
      <c r="K29" s="182">
        <f>'Reference Values'!I70</f>
        <v>446328.550429678</v>
      </c>
      <c r="L29" s="182">
        <f>'Reference Values'!J70</f>
        <v>429028.42039571574</v>
      </c>
      <c r="M29" s="182">
        <f>'Reference Values'!K70</f>
        <v>425993.50361692428</v>
      </c>
      <c r="N29" s="182">
        <f>'Reference Values'!L70</f>
        <v>421642.68725046568</v>
      </c>
      <c r="O29" s="182">
        <f>'Reference Values'!M70</f>
        <v>397489.28636399837</v>
      </c>
      <c r="P29" s="182">
        <f>'Reference Values'!N70</f>
        <v>394439.30040316441</v>
      </c>
      <c r="Q29" s="182">
        <f>'Reference Values'!O70</f>
        <v>388631.34472602903</v>
      </c>
      <c r="R29" s="182">
        <f>'Reference Values'!P70</f>
        <v>337168.71033996216</v>
      </c>
      <c r="S29" s="182">
        <f>'Reference Values'!Q70</f>
        <v>278234.15446773835</v>
      </c>
      <c r="T29" s="182">
        <f>'Reference Values'!R70</f>
        <v>242787.02762801724</v>
      </c>
      <c r="U29" s="182">
        <f>'Reference Values'!S70</f>
        <v>234651.85039292031</v>
      </c>
      <c r="V29" s="182">
        <f>'Reference Values'!T70</f>
        <v>214219.93266502518</v>
      </c>
      <c r="W29" s="182">
        <f>'Reference Values'!U70</f>
        <v>41274.140982409997</v>
      </c>
      <c r="X29" s="182">
        <f>'Reference Values'!V70</f>
        <v>38158.932568714859</v>
      </c>
      <c r="Y29" s="182">
        <f>'Reference Values'!W70</f>
        <v>37287.578595079292</v>
      </c>
      <c r="Z29" s="182">
        <f>'Reference Values'!X70</f>
        <v>36277.060247986279</v>
      </c>
      <c r="AA29" s="182">
        <f>'Reference Values'!Y70</f>
        <v>29824.666948463422</v>
      </c>
      <c r="AB29" s="182">
        <f>'Reference Values'!Z70</f>
        <v>1041.4435013359005</v>
      </c>
      <c r="AC29" s="182">
        <f>'Reference Values'!AA70</f>
        <v>1028.7275878154362</v>
      </c>
      <c r="AD29" s="182">
        <f>'Reference Values'!AB70</f>
        <v>351.09105038241916</v>
      </c>
      <c r="AE29" s="182">
        <f>'Reference Values'!AC70</f>
        <v>35.498737198237706</v>
      </c>
      <c r="AF29" s="182">
        <f>'Reference Values'!AD70</f>
        <v>26.574089557448723</v>
      </c>
      <c r="AG29" s="182">
        <f>'Reference Values'!AE70</f>
        <v>0</v>
      </c>
      <c r="AH29" s="182">
        <f>'Reference Values'!AF70</f>
        <v>0</v>
      </c>
      <c r="AI29" s="182">
        <f>'Reference Values'!AG70</f>
        <v>0</v>
      </c>
      <c r="AJ29" s="182">
        <f>'Reference Values'!AH70</f>
        <v>0</v>
      </c>
      <c r="AK29" s="182">
        <f>'Reference Values'!AI70</f>
        <v>0</v>
      </c>
      <c r="AL29" s="182">
        <f>'Reference Values'!AJ70</f>
        <v>0</v>
      </c>
      <c r="AM29" s="182">
        <f>'Reference Values'!AK70</f>
        <v>0</v>
      </c>
      <c r="AN29" s="182">
        <f>'Reference Values'!AL70</f>
        <v>0</v>
      </c>
      <c r="AO29" s="182">
        <f>'Reference Values'!AM70</f>
        <v>0</v>
      </c>
      <c r="AP29" s="182">
        <f>'Reference Values'!AN70</f>
        <v>0</v>
      </c>
      <c r="AQ29" s="182">
        <f>'Reference Values'!AO70</f>
        <v>0</v>
      </c>
      <c r="AR29" s="182">
        <f>'Reference Values'!AP70</f>
        <v>0</v>
      </c>
      <c r="AS29" s="182">
        <f>'Reference Values'!AQ70</f>
        <v>0</v>
      </c>
      <c r="AT29" s="182">
        <f>'Reference Values'!AR70</f>
        <v>0</v>
      </c>
      <c r="AU29" s="182">
        <f>'Reference Values'!AS70</f>
        <v>0</v>
      </c>
      <c r="AV29" s="182">
        <f>'Reference Values'!AT70</f>
        <v>0</v>
      </c>
      <c r="AW29" s="182">
        <f>'Reference Values'!AU70</f>
        <v>0</v>
      </c>
      <c r="AX29" s="182">
        <f>'Reference Values'!AV70</f>
        <v>0</v>
      </c>
      <c r="AY29" s="182">
        <f>'Reference Values'!AW70</f>
        <v>0</v>
      </c>
      <c r="AZ29" s="182">
        <f>'Reference Values'!AX70</f>
        <v>0</v>
      </c>
      <c r="BA29" s="182">
        <f>'Reference Values'!AY70</f>
        <v>0</v>
      </c>
      <c r="BB29" s="182">
        <f>'Reference Values'!AZ70</f>
        <v>0</v>
      </c>
      <c r="BC29" s="182">
        <f>'Reference Values'!BA70</f>
        <v>0</v>
      </c>
      <c r="BD29" s="182">
        <f>'Reference Values'!BB70</f>
        <v>0</v>
      </c>
      <c r="BE29" s="182">
        <f>'Reference Values'!BC70</f>
        <v>0</v>
      </c>
      <c r="BF29" s="182">
        <f>'Reference Values'!BD70</f>
        <v>0</v>
      </c>
      <c r="BG29" s="182">
        <f>'Reference Values'!BE70</f>
        <v>0</v>
      </c>
      <c r="BH29" s="182">
        <f>'Reference Values'!BF70</f>
        <v>0</v>
      </c>
      <c r="BI29" s="182">
        <f>'Reference Values'!BG70</f>
        <v>0</v>
      </c>
      <c r="BJ29" s="182">
        <f>'Reference Values'!BH70</f>
        <v>0</v>
      </c>
    </row>
    <row r="30" spans="1:62" x14ac:dyDescent="0.3">
      <c r="A30" s="180" t="s">
        <v>119</v>
      </c>
      <c r="B30" s="185"/>
      <c r="C30" s="186"/>
      <c r="D30" s="197"/>
      <c r="E30" s="33"/>
      <c r="F30" s="33"/>
      <c r="G30" s="33"/>
      <c r="H30" s="182">
        <f>'Reference Values'!F71</f>
        <v>0</v>
      </c>
      <c r="I30" s="182">
        <f>'Reference Values'!G71</f>
        <v>0</v>
      </c>
      <c r="J30" s="182">
        <f>'Reference Values'!H71</f>
        <v>908.44835543236695</v>
      </c>
      <c r="K30" s="182">
        <f>'Reference Values'!I71</f>
        <v>4757.8361935537541</v>
      </c>
      <c r="L30" s="182">
        <f>'Reference Values'!J71</f>
        <v>17300.130033962254</v>
      </c>
      <c r="M30" s="182">
        <f>'Reference Values'!K71</f>
        <v>3034.916778791463</v>
      </c>
      <c r="N30" s="182">
        <f>'Reference Values'!L71</f>
        <v>4350.8163664586027</v>
      </c>
      <c r="O30" s="182">
        <f>'Reference Values'!M71</f>
        <v>24153.400886467309</v>
      </c>
      <c r="P30" s="182">
        <f>'Reference Values'!N71</f>
        <v>3049.9859608339611</v>
      </c>
      <c r="Q30" s="182">
        <f>'Reference Values'!O71</f>
        <v>5807.9556771353818</v>
      </c>
      <c r="R30" s="182">
        <f>'Reference Values'!P71</f>
        <v>51462.634386066871</v>
      </c>
      <c r="S30" s="182">
        <f>'Reference Values'!Q71</f>
        <v>58934.555872223806</v>
      </c>
      <c r="T30" s="182">
        <f>'Reference Values'!R71</f>
        <v>35447.12683972111</v>
      </c>
      <c r="U30" s="182">
        <f>'Reference Values'!S71</f>
        <v>8135.1772350969259</v>
      </c>
      <c r="V30" s="182">
        <f>'Reference Values'!T71</f>
        <v>20431.917727895139</v>
      </c>
      <c r="W30" s="182">
        <f>'Reference Values'!U71</f>
        <v>172945.79168261518</v>
      </c>
      <c r="X30" s="182">
        <f>'Reference Values'!V71</f>
        <v>3115.208413695138</v>
      </c>
      <c r="Y30" s="182">
        <f>'Reference Values'!W71</f>
        <v>871.35397363556694</v>
      </c>
      <c r="Z30" s="182">
        <f>'Reference Values'!X71</f>
        <v>1010.5183470930133</v>
      </c>
      <c r="AA30" s="182">
        <f>'Reference Values'!Y71</f>
        <v>6452.393299522857</v>
      </c>
      <c r="AB30" s="182">
        <f>'Reference Values'!Z71</f>
        <v>28783.223447127522</v>
      </c>
      <c r="AC30" s="182">
        <f>'Reference Values'!AA71</f>
        <v>12.715913520464255</v>
      </c>
      <c r="AD30" s="182">
        <f>'Reference Values'!AB71</f>
        <v>677.63653743301711</v>
      </c>
      <c r="AE30" s="182">
        <f>'Reference Values'!AC71</f>
        <v>315.59231318418142</v>
      </c>
      <c r="AF30" s="182">
        <f>'Reference Values'!AD71</f>
        <v>8.924647640788983</v>
      </c>
      <c r="AG30" s="182">
        <f>'Reference Values'!AE71</f>
        <v>26.574089557448723</v>
      </c>
      <c r="AH30" s="182">
        <f>'Reference Values'!AF71</f>
        <v>0</v>
      </c>
      <c r="AI30" s="182">
        <f>'Reference Values'!AG71</f>
        <v>0</v>
      </c>
      <c r="AJ30" s="182">
        <f>'Reference Values'!AH71</f>
        <v>0</v>
      </c>
      <c r="AK30" s="182">
        <f>'Reference Values'!AI71</f>
        <v>0</v>
      </c>
      <c r="AL30" s="182">
        <f>'Reference Values'!AJ71</f>
        <v>0</v>
      </c>
      <c r="AM30" s="182">
        <f>'Reference Values'!AK71</f>
        <v>0</v>
      </c>
      <c r="AN30" s="182">
        <f>'Reference Values'!AL71</f>
        <v>0</v>
      </c>
      <c r="AO30" s="182">
        <f>'Reference Values'!AM71</f>
        <v>0</v>
      </c>
      <c r="AP30" s="182">
        <f>'Reference Values'!AN71</f>
        <v>0</v>
      </c>
      <c r="AQ30" s="182">
        <f>'Reference Values'!AO71</f>
        <v>0</v>
      </c>
      <c r="AR30" s="182">
        <f>'Reference Values'!AP71</f>
        <v>0</v>
      </c>
      <c r="AS30" s="182">
        <f>'Reference Values'!AQ71</f>
        <v>0</v>
      </c>
      <c r="AT30" s="182">
        <f>'Reference Values'!AR71</f>
        <v>0</v>
      </c>
      <c r="AU30" s="182">
        <f>'Reference Values'!AS71</f>
        <v>0</v>
      </c>
      <c r="AV30" s="182">
        <f>'Reference Values'!AT71</f>
        <v>0</v>
      </c>
      <c r="AW30" s="182">
        <f>'Reference Values'!AU71</f>
        <v>0</v>
      </c>
      <c r="AX30" s="182">
        <f>'Reference Values'!AV71</f>
        <v>0</v>
      </c>
      <c r="AY30" s="182">
        <f>'Reference Values'!AW71</f>
        <v>0</v>
      </c>
      <c r="AZ30" s="182">
        <f>'Reference Values'!AX71</f>
        <v>0</v>
      </c>
      <c r="BA30" s="182">
        <f>'Reference Values'!AY71</f>
        <v>0</v>
      </c>
      <c r="BB30" s="182">
        <f>'Reference Values'!AZ71</f>
        <v>0</v>
      </c>
      <c r="BC30" s="182">
        <f>'Reference Values'!BA71</f>
        <v>0</v>
      </c>
      <c r="BD30" s="182">
        <f>'Reference Values'!BB71</f>
        <v>0</v>
      </c>
      <c r="BE30" s="182">
        <f>'Reference Values'!BC71</f>
        <v>0</v>
      </c>
      <c r="BF30" s="182">
        <f>'Reference Values'!BD71</f>
        <v>0</v>
      </c>
      <c r="BG30" s="182">
        <f>'Reference Values'!BE71</f>
        <v>0</v>
      </c>
      <c r="BH30" s="182">
        <f>'Reference Values'!BF71</f>
        <v>0</v>
      </c>
      <c r="BI30" s="182">
        <f>'Reference Values'!BG71</f>
        <v>0</v>
      </c>
      <c r="BJ30" s="182">
        <f>'Reference Values'!BH71</f>
        <v>0</v>
      </c>
    </row>
    <row r="31" spans="1:62" x14ac:dyDescent="0.3">
      <c r="A31" s="180" t="s">
        <v>120</v>
      </c>
      <c r="B31" s="185"/>
      <c r="C31" s="186"/>
      <c r="D31" s="197"/>
      <c r="E31" s="26"/>
      <c r="F31" s="26"/>
      <c r="G31" s="26"/>
      <c r="H31" s="174">
        <f>'Reference Values'!F72</f>
        <v>0</v>
      </c>
      <c r="I31" s="174">
        <f>'Reference Values'!G72</f>
        <v>0</v>
      </c>
      <c r="J31" s="174">
        <f>'Reference Values'!H72</f>
        <v>908.44835543236695</v>
      </c>
      <c r="K31" s="174">
        <f>'Reference Values'!I72</f>
        <v>5666.2845489861211</v>
      </c>
      <c r="L31" s="174">
        <f>'Reference Values'!J72</f>
        <v>22966.414582948375</v>
      </c>
      <c r="M31" s="174">
        <f>'Reference Values'!K72</f>
        <v>26001.331361739838</v>
      </c>
      <c r="N31" s="174">
        <f>'Reference Values'!L72</f>
        <v>30352.147728198441</v>
      </c>
      <c r="O31" s="174">
        <f>'Reference Values'!M72</f>
        <v>54505.548614665749</v>
      </c>
      <c r="P31" s="174">
        <f>'Reference Values'!N72</f>
        <v>57555.534575499711</v>
      </c>
      <c r="Q31" s="174">
        <f>'Reference Values'!O72</f>
        <v>63363.490252635092</v>
      </c>
      <c r="R31" s="174">
        <f>'Reference Values'!P72</f>
        <v>114826.12463870196</v>
      </c>
      <c r="S31" s="174">
        <f>'Reference Values'!Q72</f>
        <v>173760.68051092577</v>
      </c>
      <c r="T31" s="174">
        <f>'Reference Values'!R72</f>
        <v>209207.80735064688</v>
      </c>
      <c r="U31" s="174">
        <f>'Reference Values'!S72</f>
        <v>217342.9845857438</v>
      </c>
      <c r="V31" s="174">
        <f>'Reference Values'!T72</f>
        <v>237774.90231363894</v>
      </c>
      <c r="W31" s="174">
        <f>'Reference Values'!U72</f>
        <v>410720.69399625412</v>
      </c>
      <c r="X31" s="174">
        <f>'Reference Values'!V72</f>
        <v>413835.90240994928</v>
      </c>
      <c r="Y31" s="174">
        <f>'Reference Values'!W72</f>
        <v>414707.25638358481</v>
      </c>
      <c r="Z31" s="174">
        <f>'Reference Values'!X72</f>
        <v>415717.77473067783</v>
      </c>
      <c r="AA31" s="174">
        <f>'Reference Values'!Y72</f>
        <v>422170.1680302007</v>
      </c>
      <c r="AB31" s="174">
        <f>'Reference Values'!Z72</f>
        <v>450953.3914773282</v>
      </c>
      <c r="AC31" s="174">
        <f>'Reference Values'!AA72</f>
        <v>450966.10739084869</v>
      </c>
      <c r="AD31" s="174">
        <f>'Reference Values'!AB72</f>
        <v>451643.74392828171</v>
      </c>
      <c r="AE31" s="174">
        <f>'Reference Values'!AC72</f>
        <v>451959.33624146588</v>
      </c>
      <c r="AF31" s="174">
        <f>'Reference Values'!AD72</f>
        <v>451968.26088910666</v>
      </c>
      <c r="AG31" s="174">
        <f>'Reference Values'!AE72</f>
        <v>451994.83497866412</v>
      </c>
      <c r="AH31" s="174">
        <f>'Reference Values'!AF72</f>
        <v>451994.83497866412</v>
      </c>
      <c r="AI31" s="174">
        <f>'Reference Values'!AG72</f>
        <v>451994.83497866412</v>
      </c>
      <c r="AJ31" s="174">
        <f>'Reference Values'!AH72</f>
        <v>451994.83497866412</v>
      </c>
      <c r="AK31" s="174">
        <f>'Reference Values'!AI72</f>
        <v>451994.83497866412</v>
      </c>
      <c r="AL31" s="174">
        <f>'Reference Values'!AJ72</f>
        <v>451994.83497866412</v>
      </c>
      <c r="AM31" s="174">
        <f>'Reference Values'!AK72</f>
        <v>451994.83497866412</v>
      </c>
      <c r="AN31" s="174">
        <f>'Reference Values'!AL72</f>
        <v>451994.83497866412</v>
      </c>
      <c r="AO31" s="174">
        <f>'Reference Values'!AM72</f>
        <v>451994.83497866412</v>
      </c>
      <c r="AP31" s="174">
        <f>'Reference Values'!AN72</f>
        <v>451994.83497866412</v>
      </c>
      <c r="AQ31" s="174">
        <f>'Reference Values'!AO72</f>
        <v>451994.83497866412</v>
      </c>
      <c r="AR31" s="174">
        <f>'Reference Values'!AP72</f>
        <v>451994.83497866412</v>
      </c>
      <c r="AS31" s="174">
        <f>'Reference Values'!AQ72</f>
        <v>451994.83497866412</v>
      </c>
      <c r="AT31" s="174">
        <f>'Reference Values'!AR72</f>
        <v>451994.83497866412</v>
      </c>
      <c r="AU31" s="174">
        <f>'Reference Values'!AS72</f>
        <v>451994.83497866412</v>
      </c>
      <c r="AV31" s="174">
        <f>'Reference Values'!AT72</f>
        <v>451994.83497866412</v>
      </c>
      <c r="AW31" s="174">
        <f>'Reference Values'!AU72</f>
        <v>451994.83497866412</v>
      </c>
      <c r="AX31" s="174">
        <f>'Reference Values'!AV72</f>
        <v>451994.83497866412</v>
      </c>
      <c r="AY31" s="174">
        <f>'Reference Values'!AW72</f>
        <v>451994.83497866412</v>
      </c>
      <c r="AZ31" s="174">
        <f>'Reference Values'!AX72</f>
        <v>451994.83497866412</v>
      </c>
      <c r="BA31" s="174">
        <f>'Reference Values'!AY72</f>
        <v>451994.83497866412</v>
      </c>
      <c r="BB31" s="174">
        <f>'Reference Values'!AZ72</f>
        <v>451994.83497866412</v>
      </c>
      <c r="BC31" s="174">
        <f>'Reference Values'!BA72</f>
        <v>451994.83497866412</v>
      </c>
      <c r="BD31" s="174">
        <f>'Reference Values'!BB72</f>
        <v>451994.83497866412</v>
      </c>
      <c r="BE31" s="174">
        <f>'Reference Values'!BC72</f>
        <v>451994.83497866412</v>
      </c>
      <c r="BF31" s="174">
        <f>'Reference Values'!BD72</f>
        <v>451994.83497866412</v>
      </c>
      <c r="BG31" s="174">
        <f>'Reference Values'!BE72</f>
        <v>451994.83497866412</v>
      </c>
      <c r="BH31" s="174">
        <f>'Reference Values'!BF72</f>
        <v>451994.83497866412</v>
      </c>
      <c r="BI31" s="174">
        <f>'Reference Values'!BG72</f>
        <v>451994.83497866412</v>
      </c>
      <c r="BJ31" s="174">
        <f>'Reference Values'!BH72</f>
        <v>451994.83497866412</v>
      </c>
    </row>
    <row r="32" spans="1:62" x14ac:dyDescent="0.3">
      <c r="A32" s="69"/>
      <c r="B32" s="70"/>
      <c r="C32" s="71"/>
      <c r="D32" s="72"/>
      <c r="E32" s="73"/>
      <c r="F32" s="73"/>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row>
    <row r="33" spans="1:62" x14ac:dyDescent="0.3">
      <c r="A33" s="180" t="s">
        <v>150</v>
      </c>
      <c r="B33" s="185"/>
      <c r="C33" s="186"/>
      <c r="D33" s="187"/>
      <c r="E33" s="26"/>
      <c r="F33" s="26"/>
      <c r="G33" s="26"/>
      <c r="H33" s="26"/>
      <c r="I33" s="182">
        <f>'Reference Values'!G77</f>
        <v>457406.38910046394</v>
      </c>
      <c r="J33" s="182">
        <f>'Reference Values'!H77</f>
        <v>457406.38910046394</v>
      </c>
      <c r="K33" s="182">
        <f>'Reference Values'!I77</f>
        <v>456685.09678874019</v>
      </c>
      <c r="L33" s="182">
        <f>'Reference Values'!J77</f>
        <v>453050.36311487906</v>
      </c>
      <c r="M33" s="182">
        <f>'Reference Values'!K77</f>
        <v>428152.79513143847</v>
      </c>
      <c r="N33" s="182">
        <f>'Reference Values'!L77</f>
        <v>424590.71753918345</v>
      </c>
      <c r="O33" s="182">
        <f>'Reference Values'!M77</f>
        <v>419288.73377882934</v>
      </c>
      <c r="P33" s="182">
        <f>'Reference Values'!N77</f>
        <v>393005.53403204255</v>
      </c>
      <c r="Q33" s="182">
        <f>'Reference Values'!O77</f>
        <v>389191.32307825354</v>
      </c>
      <c r="R33" s="182">
        <f>'Reference Values'!P77</f>
        <v>380268.56744797743</v>
      </c>
      <c r="S33" s="182">
        <f>'Reference Values'!Q77</f>
        <v>316946.90493273753</v>
      </c>
      <c r="T33" s="182">
        <f>'Reference Values'!R77</f>
        <v>276886.15418988245</v>
      </c>
      <c r="U33" s="182">
        <f>'Reference Values'!S77</f>
        <v>250575.00848426792</v>
      </c>
      <c r="V33" s="182">
        <f>'Reference Values'!T77</f>
        <v>230181.51685953198</v>
      </c>
      <c r="W33" s="182">
        <f>'Reference Values'!U77</f>
        <v>211309.13838499028</v>
      </c>
      <c r="X33" s="182">
        <f>'Reference Values'!V77</f>
        <v>37508.638328225403</v>
      </c>
      <c r="Y33" s="182">
        <f>'Reference Values'!W77</f>
        <v>29494.732891412357</v>
      </c>
      <c r="Z33" s="182">
        <f>'Reference Values'!X77</f>
        <v>29353.893930125432</v>
      </c>
      <c r="AA33" s="182">
        <f>'Reference Values'!Y77</f>
        <v>28336.050622382161</v>
      </c>
      <c r="AB33" s="182">
        <f>'Reference Values'!Z77</f>
        <v>27897.565347286331</v>
      </c>
      <c r="AC33" s="182">
        <f>'Reference Values'!AA77</f>
        <v>2765.0639615918112</v>
      </c>
      <c r="AD33" s="182">
        <f>'Reference Values'!AB77</f>
        <v>2552.8816542182171</v>
      </c>
      <c r="AE33" s="182">
        <f>'Reference Values'!AC77</f>
        <v>1871.3332499285159</v>
      </c>
      <c r="AF33" s="182">
        <f>'Reference Values'!AD77</f>
        <v>445.67371473492449</v>
      </c>
      <c r="AG33" s="182">
        <f>'Reference Values'!AE77</f>
        <v>273.02468843815149</v>
      </c>
      <c r="AH33" s="182">
        <f>'Reference Values'!AF77</f>
        <v>97.411357862988126</v>
      </c>
      <c r="AI33" s="182">
        <f>'Reference Values'!AG77</f>
        <v>0</v>
      </c>
      <c r="AJ33" s="182">
        <f>'Reference Values'!AH77</f>
        <v>0</v>
      </c>
      <c r="AK33" s="182">
        <f>'Reference Values'!AI77</f>
        <v>0</v>
      </c>
      <c r="AL33" s="182">
        <f>'Reference Values'!AJ77</f>
        <v>0</v>
      </c>
      <c r="AM33" s="182">
        <f>'Reference Values'!AK77</f>
        <v>0</v>
      </c>
      <c r="AN33" s="182">
        <f>'Reference Values'!AL77</f>
        <v>0</v>
      </c>
      <c r="AO33" s="182">
        <f>'Reference Values'!AM77</f>
        <v>0</v>
      </c>
      <c r="AP33" s="182">
        <f>'Reference Values'!AN77</f>
        <v>0</v>
      </c>
      <c r="AQ33" s="182">
        <f>'Reference Values'!AO77</f>
        <v>0</v>
      </c>
      <c r="AR33" s="182">
        <f>'Reference Values'!AP77</f>
        <v>0</v>
      </c>
      <c r="AS33" s="182">
        <f>'Reference Values'!AQ77</f>
        <v>0</v>
      </c>
      <c r="AT33" s="182">
        <f>'Reference Values'!AR77</f>
        <v>0</v>
      </c>
      <c r="AU33" s="182">
        <f>'Reference Values'!AS77</f>
        <v>0</v>
      </c>
      <c r="AV33" s="182">
        <f>'Reference Values'!AT77</f>
        <v>0</v>
      </c>
      <c r="AW33" s="182">
        <f>'Reference Values'!AU77</f>
        <v>0</v>
      </c>
      <c r="AX33" s="182">
        <f>'Reference Values'!AV77</f>
        <v>0</v>
      </c>
      <c r="AY33" s="182">
        <f>'Reference Values'!AW77</f>
        <v>0</v>
      </c>
      <c r="AZ33" s="182">
        <f>'Reference Values'!AX77</f>
        <v>0</v>
      </c>
      <c r="BA33" s="182">
        <f>'Reference Values'!AY77</f>
        <v>0</v>
      </c>
      <c r="BB33" s="182">
        <f>'Reference Values'!AZ77</f>
        <v>0</v>
      </c>
      <c r="BC33" s="182">
        <f>'Reference Values'!BA77</f>
        <v>0</v>
      </c>
      <c r="BD33" s="182">
        <f>'Reference Values'!BB77</f>
        <v>0</v>
      </c>
      <c r="BE33" s="182">
        <f>'Reference Values'!BC77</f>
        <v>0</v>
      </c>
      <c r="BF33" s="182">
        <f>'Reference Values'!BD77</f>
        <v>0</v>
      </c>
      <c r="BG33" s="182">
        <f>'Reference Values'!BE77</f>
        <v>0</v>
      </c>
      <c r="BH33" s="182">
        <f>'Reference Values'!BF77</f>
        <v>0</v>
      </c>
      <c r="BI33" s="182">
        <f>'Reference Values'!BG77</f>
        <v>0</v>
      </c>
      <c r="BJ33" s="182">
        <f>'Reference Values'!BH77</f>
        <v>0</v>
      </c>
    </row>
    <row r="34" spans="1:62" x14ac:dyDescent="0.3">
      <c r="A34" s="180" t="s">
        <v>151</v>
      </c>
      <c r="B34" s="185"/>
      <c r="C34" s="186"/>
      <c r="D34" s="197"/>
      <c r="E34" s="33"/>
      <c r="F34" s="33"/>
      <c r="G34" s="33"/>
      <c r="H34" s="33"/>
      <c r="I34" s="182">
        <f>'Reference Values'!G78</f>
        <v>0</v>
      </c>
      <c r="J34" s="182">
        <f>'Reference Values'!H78</f>
        <v>0</v>
      </c>
      <c r="K34" s="182">
        <f>'Reference Values'!I78</f>
        <v>721.29231172375148</v>
      </c>
      <c r="L34" s="182">
        <f>'Reference Values'!J78</f>
        <v>3634.7336738611339</v>
      </c>
      <c r="M34" s="182">
        <f>'Reference Values'!K78</f>
        <v>24897.567983440589</v>
      </c>
      <c r="N34" s="182">
        <f>'Reference Values'!L78</f>
        <v>3562.0775922550238</v>
      </c>
      <c r="O34" s="182">
        <f>'Reference Values'!M78</f>
        <v>5301.9837603541091</v>
      </c>
      <c r="P34" s="182">
        <f>'Reference Values'!N78</f>
        <v>26283.199746786791</v>
      </c>
      <c r="Q34" s="182">
        <f>'Reference Values'!O78</f>
        <v>3814.2109537890065</v>
      </c>
      <c r="R34" s="182">
        <f>'Reference Values'!P78</f>
        <v>8922.7556302761077</v>
      </c>
      <c r="S34" s="182">
        <f>'Reference Values'!Q78</f>
        <v>63321.662515239906</v>
      </c>
      <c r="T34" s="182">
        <f>'Reference Values'!R78</f>
        <v>40060.750742855074</v>
      </c>
      <c r="U34" s="182">
        <f>'Reference Values'!S78</f>
        <v>26311.14570561453</v>
      </c>
      <c r="V34" s="182">
        <f>'Reference Values'!T78</f>
        <v>20393.491624735936</v>
      </c>
      <c r="W34" s="182">
        <f>'Reference Values'!U78</f>
        <v>18872.378474541707</v>
      </c>
      <c r="X34" s="182">
        <f>'Reference Values'!V78</f>
        <v>173800.50005676487</v>
      </c>
      <c r="Y34" s="182">
        <f>'Reference Values'!W78</f>
        <v>8013.9054368130455</v>
      </c>
      <c r="Z34" s="182">
        <f>'Reference Values'!X78</f>
        <v>140.83896128692504</v>
      </c>
      <c r="AA34" s="182">
        <f>'Reference Values'!Y78</f>
        <v>1017.843307743271</v>
      </c>
      <c r="AB34" s="182">
        <f>'Reference Values'!Z78</f>
        <v>438.48527509583073</v>
      </c>
      <c r="AC34" s="182">
        <f>'Reference Values'!AA78</f>
        <v>25132.501385694519</v>
      </c>
      <c r="AD34" s="182">
        <f>'Reference Values'!AB78</f>
        <v>212.18230737359409</v>
      </c>
      <c r="AE34" s="182">
        <f>'Reference Values'!AC78</f>
        <v>681.54840428970124</v>
      </c>
      <c r="AF34" s="182">
        <f>'Reference Values'!AD78</f>
        <v>1425.6595351935914</v>
      </c>
      <c r="AG34" s="182">
        <f>'Reference Values'!AE78</f>
        <v>172.649026296773</v>
      </c>
      <c r="AH34" s="182">
        <f>'Reference Values'!AF78</f>
        <v>175.61333057516336</v>
      </c>
      <c r="AI34" s="182">
        <f>'Reference Values'!AG78</f>
        <v>97.411357862988126</v>
      </c>
      <c r="AJ34" s="182">
        <f>'Reference Values'!AH78</f>
        <v>0</v>
      </c>
      <c r="AK34" s="182">
        <f>'Reference Values'!AI78</f>
        <v>0</v>
      </c>
      <c r="AL34" s="182">
        <f>'Reference Values'!AJ78</f>
        <v>0</v>
      </c>
      <c r="AM34" s="182">
        <f>'Reference Values'!AK78</f>
        <v>0</v>
      </c>
      <c r="AN34" s="182">
        <f>'Reference Values'!AL78</f>
        <v>0</v>
      </c>
      <c r="AO34" s="182">
        <f>'Reference Values'!AM78</f>
        <v>0</v>
      </c>
      <c r="AP34" s="182">
        <f>'Reference Values'!AN78</f>
        <v>0</v>
      </c>
      <c r="AQ34" s="182">
        <f>'Reference Values'!AO78</f>
        <v>0</v>
      </c>
      <c r="AR34" s="182">
        <f>'Reference Values'!AP78</f>
        <v>0</v>
      </c>
      <c r="AS34" s="182">
        <f>'Reference Values'!AQ78</f>
        <v>0</v>
      </c>
      <c r="AT34" s="182">
        <f>'Reference Values'!AR78</f>
        <v>0</v>
      </c>
      <c r="AU34" s="182">
        <f>'Reference Values'!AS78</f>
        <v>0</v>
      </c>
      <c r="AV34" s="182">
        <f>'Reference Values'!AT78</f>
        <v>0</v>
      </c>
      <c r="AW34" s="182">
        <f>'Reference Values'!AU78</f>
        <v>0</v>
      </c>
      <c r="AX34" s="182">
        <f>'Reference Values'!AV78</f>
        <v>0</v>
      </c>
      <c r="AY34" s="182">
        <f>'Reference Values'!AW78</f>
        <v>0</v>
      </c>
      <c r="AZ34" s="182">
        <f>'Reference Values'!AX78</f>
        <v>0</v>
      </c>
      <c r="BA34" s="182">
        <f>'Reference Values'!AY78</f>
        <v>0</v>
      </c>
      <c r="BB34" s="182">
        <f>'Reference Values'!AZ78</f>
        <v>0</v>
      </c>
      <c r="BC34" s="182">
        <f>'Reference Values'!BA78</f>
        <v>0</v>
      </c>
      <c r="BD34" s="182">
        <f>'Reference Values'!BB78</f>
        <v>0</v>
      </c>
      <c r="BE34" s="182">
        <f>'Reference Values'!BC78</f>
        <v>0</v>
      </c>
      <c r="BF34" s="182">
        <f>'Reference Values'!BD78</f>
        <v>0</v>
      </c>
      <c r="BG34" s="182">
        <f>'Reference Values'!BE78</f>
        <v>0</v>
      </c>
      <c r="BH34" s="182">
        <f>'Reference Values'!BF78</f>
        <v>0</v>
      </c>
      <c r="BI34" s="182">
        <f>'Reference Values'!BG78</f>
        <v>0</v>
      </c>
      <c r="BJ34" s="182">
        <f>'Reference Values'!BH78</f>
        <v>0</v>
      </c>
    </row>
    <row r="35" spans="1:62" x14ac:dyDescent="0.3">
      <c r="A35" s="180" t="s">
        <v>152</v>
      </c>
      <c r="B35" s="185"/>
      <c r="C35" s="186"/>
      <c r="D35" s="197"/>
      <c r="E35" s="26"/>
      <c r="F35" s="26"/>
      <c r="G35" s="26"/>
      <c r="H35" s="26"/>
      <c r="I35" s="174">
        <f>'Reference Values'!G79</f>
        <v>0</v>
      </c>
      <c r="J35" s="174">
        <f>'Reference Values'!H79</f>
        <v>0</v>
      </c>
      <c r="K35" s="174">
        <f>'Reference Values'!I79</f>
        <v>721.29231172375148</v>
      </c>
      <c r="L35" s="174">
        <f>'Reference Values'!J79</f>
        <v>4356.0259855848853</v>
      </c>
      <c r="M35" s="174">
        <f>'Reference Values'!K79</f>
        <v>29253.593969025475</v>
      </c>
      <c r="N35" s="174">
        <f>'Reference Values'!L79</f>
        <v>32815.671561280498</v>
      </c>
      <c r="O35" s="174">
        <f>'Reference Values'!M79</f>
        <v>38117.655321634607</v>
      </c>
      <c r="P35" s="174">
        <f>'Reference Values'!N79</f>
        <v>64400.855068421399</v>
      </c>
      <c r="Q35" s="174">
        <f>'Reference Values'!O79</f>
        <v>68215.066022210405</v>
      </c>
      <c r="R35" s="174">
        <f>'Reference Values'!P79</f>
        <v>77137.821652486513</v>
      </c>
      <c r="S35" s="174">
        <f>'Reference Values'!Q79</f>
        <v>140459.48416772642</v>
      </c>
      <c r="T35" s="174">
        <f>'Reference Values'!R79</f>
        <v>180520.23491058149</v>
      </c>
      <c r="U35" s="174">
        <f>'Reference Values'!S79</f>
        <v>206831.38061619602</v>
      </c>
      <c r="V35" s="174">
        <f>'Reference Values'!T79</f>
        <v>227224.87224093196</v>
      </c>
      <c r="W35" s="174">
        <f>'Reference Values'!U79</f>
        <v>246097.25071547367</v>
      </c>
      <c r="X35" s="174">
        <f>'Reference Values'!V79</f>
        <v>419897.75077223853</v>
      </c>
      <c r="Y35" s="174">
        <f>'Reference Values'!W79</f>
        <v>427911.65620905161</v>
      </c>
      <c r="Z35" s="174">
        <f>'Reference Values'!X79</f>
        <v>428052.49517033849</v>
      </c>
      <c r="AA35" s="174">
        <f>'Reference Values'!Y79</f>
        <v>429070.3384780818</v>
      </c>
      <c r="AB35" s="174">
        <f>'Reference Values'!Z79</f>
        <v>429508.8237531776</v>
      </c>
      <c r="AC35" s="174">
        <f>'Reference Values'!AA79</f>
        <v>454641.32513887214</v>
      </c>
      <c r="AD35" s="174">
        <f>'Reference Values'!AB79</f>
        <v>454853.50744624576</v>
      </c>
      <c r="AE35" s="174">
        <f>'Reference Values'!AC79</f>
        <v>455535.05585053546</v>
      </c>
      <c r="AF35" s="174">
        <f>'Reference Values'!AD79</f>
        <v>456960.71538572904</v>
      </c>
      <c r="AG35" s="174">
        <f>'Reference Values'!AE79</f>
        <v>457133.36441202578</v>
      </c>
      <c r="AH35" s="174">
        <f>'Reference Values'!AF79</f>
        <v>457308.97774260095</v>
      </c>
      <c r="AI35" s="174">
        <f>'Reference Values'!AG79</f>
        <v>457406.38910046394</v>
      </c>
      <c r="AJ35" s="174">
        <f>'Reference Values'!AH79</f>
        <v>457406.38910046394</v>
      </c>
      <c r="AK35" s="174">
        <f>'Reference Values'!AI79</f>
        <v>457406.38910046394</v>
      </c>
      <c r="AL35" s="174">
        <f>'Reference Values'!AJ79</f>
        <v>457406.38910046394</v>
      </c>
      <c r="AM35" s="174">
        <f>'Reference Values'!AK79</f>
        <v>457406.38910046394</v>
      </c>
      <c r="AN35" s="174">
        <f>'Reference Values'!AL79</f>
        <v>457406.38910046394</v>
      </c>
      <c r="AO35" s="174">
        <f>'Reference Values'!AM79</f>
        <v>457406.38910046394</v>
      </c>
      <c r="AP35" s="174">
        <f>'Reference Values'!AN79</f>
        <v>457406.38910046394</v>
      </c>
      <c r="AQ35" s="174">
        <f>'Reference Values'!AO79</f>
        <v>457406.38910046394</v>
      </c>
      <c r="AR35" s="174">
        <f>'Reference Values'!AP79</f>
        <v>457406.38910046394</v>
      </c>
      <c r="AS35" s="174">
        <f>'Reference Values'!AQ79</f>
        <v>457406.38910046394</v>
      </c>
      <c r="AT35" s="174">
        <f>'Reference Values'!AR79</f>
        <v>457406.38910046394</v>
      </c>
      <c r="AU35" s="174">
        <f>'Reference Values'!AS79</f>
        <v>457406.38910046394</v>
      </c>
      <c r="AV35" s="174">
        <f>'Reference Values'!AT79</f>
        <v>457406.38910046394</v>
      </c>
      <c r="AW35" s="174">
        <f>'Reference Values'!AU79</f>
        <v>457406.38910046394</v>
      </c>
      <c r="AX35" s="174">
        <f>'Reference Values'!AV79</f>
        <v>457406.38910046394</v>
      </c>
      <c r="AY35" s="174">
        <f>'Reference Values'!AW79</f>
        <v>457406.38910046394</v>
      </c>
      <c r="AZ35" s="174">
        <f>'Reference Values'!AX79</f>
        <v>457406.38910046394</v>
      </c>
      <c r="BA35" s="174">
        <f>'Reference Values'!AY79</f>
        <v>457406.38910046394</v>
      </c>
      <c r="BB35" s="174">
        <f>'Reference Values'!AZ79</f>
        <v>457406.38910046394</v>
      </c>
      <c r="BC35" s="174">
        <f>'Reference Values'!BA79</f>
        <v>457406.38910046394</v>
      </c>
      <c r="BD35" s="174">
        <f>'Reference Values'!BB79</f>
        <v>457406.38910046394</v>
      </c>
      <c r="BE35" s="174">
        <f>'Reference Values'!BC79</f>
        <v>457406.38910046394</v>
      </c>
      <c r="BF35" s="174">
        <f>'Reference Values'!BD79</f>
        <v>457406.38910046394</v>
      </c>
      <c r="BG35" s="174">
        <f>'Reference Values'!BE79</f>
        <v>457406.38910046394</v>
      </c>
      <c r="BH35" s="174">
        <f>'Reference Values'!BF79</f>
        <v>457406.38910046394</v>
      </c>
      <c r="BI35" s="174">
        <f>'Reference Values'!BG79</f>
        <v>457406.38910046394</v>
      </c>
      <c r="BJ35" s="174">
        <f>'Reference Values'!BH79</f>
        <v>457406.38910046394</v>
      </c>
    </row>
    <row r="36" spans="1:62" x14ac:dyDescent="0.3">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row>
    <row r="37" spans="1:62" x14ac:dyDescent="0.3">
      <c r="A37" s="180" t="s">
        <v>246</v>
      </c>
      <c r="B37" s="185"/>
      <c r="C37" s="186"/>
      <c r="D37" s="187"/>
      <c r="E37" s="26"/>
      <c r="F37" s="26"/>
      <c r="G37" s="26"/>
      <c r="H37" s="26"/>
      <c r="I37" s="375"/>
      <c r="J37" s="174">
        <f>'Reference Values'!H84</f>
        <v>457157.92429543391</v>
      </c>
      <c r="K37" s="174">
        <f>'Reference Values'!I84</f>
        <v>457157.92429543391</v>
      </c>
      <c r="L37" s="174">
        <f>'Reference Values'!J84</f>
        <v>456250.28451617982</v>
      </c>
      <c r="M37" s="174">
        <f>'Reference Values'!K84</f>
        <v>452948.01057670527</v>
      </c>
      <c r="N37" s="174">
        <f>'Reference Values'!L84</f>
        <v>447977.61640754051</v>
      </c>
      <c r="O37" s="174">
        <f>'Reference Values'!M84</f>
        <v>446714.73017384054</v>
      </c>
      <c r="P37" s="174">
        <f>'Reference Values'!N84</f>
        <v>440016.85538880446</v>
      </c>
      <c r="Q37" s="174">
        <f>'Reference Values'!O84</f>
        <v>426673.2999660651</v>
      </c>
      <c r="R37" s="174">
        <f>'Reference Values'!P84</f>
        <v>338872.71825966827</v>
      </c>
      <c r="S37" s="174">
        <f>'Reference Values'!Q84</f>
        <v>336233.3936914216</v>
      </c>
      <c r="T37" s="174">
        <f>'Reference Values'!R84</f>
        <v>313697.13916627556</v>
      </c>
      <c r="U37" s="174">
        <f>'Reference Values'!S84</f>
        <v>260720.7078720557</v>
      </c>
      <c r="V37" s="174">
        <f>'Reference Values'!T84</f>
        <v>237378.42749311106</v>
      </c>
      <c r="W37" s="174">
        <f>'Reference Values'!U84</f>
        <v>230650.44637981331</v>
      </c>
      <c r="X37" s="174">
        <f>'Reference Values'!V84</f>
        <v>222145.84174089943</v>
      </c>
      <c r="Y37" s="174">
        <f>'Reference Values'!W84</f>
        <v>51159.1250766866</v>
      </c>
      <c r="Z37" s="174">
        <f>'Reference Values'!X84</f>
        <v>43633.794212128618</v>
      </c>
      <c r="AA37" s="174">
        <f>'Reference Values'!Y84</f>
        <v>43277.741448715031</v>
      </c>
      <c r="AB37" s="174">
        <f>'Reference Values'!Z84</f>
        <v>42249.619702283948</v>
      </c>
      <c r="AC37" s="174">
        <f>'Reference Values'!AA84</f>
        <v>41668.271222451454</v>
      </c>
      <c r="AD37" s="174">
        <f>'Reference Values'!AB84</f>
        <v>18029.365194770813</v>
      </c>
      <c r="AE37" s="174">
        <f>'Reference Values'!AC84</f>
        <v>18017.576347989336</v>
      </c>
      <c r="AF37" s="174">
        <f>'Reference Values'!AD84</f>
        <v>17689.209571031959</v>
      </c>
      <c r="AG37" s="174">
        <f>'Reference Values'!AE84</f>
        <v>17553.750498862129</v>
      </c>
      <c r="AH37" s="174">
        <f>'Reference Values'!AF84</f>
        <v>17540.931956495733</v>
      </c>
      <c r="AI37" s="174">
        <f>'Reference Values'!AG84</f>
        <v>781.99348755935364</v>
      </c>
      <c r="AJ37" s="174">
        <f>'Reference Values'!AH84</f>
        <v>781.99348755935364</v>
      </c>
      <c r="AK37" s="174">
        <f>'Reference Values'!AI84</f>
        <v>781.99348755935364</v>
      </c>
      <c r="AL37" s="174">
        <f>'Reference Values'!AJ84</f>
        <v>781.99348755935364</v>
      </c>
      <c r="AM37" s="174">
        <f>'Reference Values'!AK84</f>
        <v>781.99348755935364</v>
      </c>
      <c r="AN37" s="174">
        <f>'Reference Values'!AL84</f>
        <v>0</v>
      </c>
      <c r="AO37" s="174">
        <f>'Reference Values'!AM84</f>
        <v>0</v>
      </c>
      <c r="AP37" s="174">
        <f>'Reference Values'!AN84</f>
        <v>0</v>
      </c>
      <c r="AQ37" s="174">
        <f>'Reference Values'!AO84</f>
        <v>0</v>
      </c>
      <c r="AR37" s="174">
        <f>'Reference Values'!AP84</f>
        <v>0</v>
      </c>
      <c r="AS37" s="174">
        <f>'Reference Values'!AQ84</f>
        <v>0</v>
      </c>
      <c r="AT37" s="174">
        <f>'Reference Values'!AR84</f>
        <v>0</v>
      </c>
      <c r="AU37" s="174">
        <f>'Reference Values'!AS84</f>
        <v>0</v>
      </c>
      <c r="AV37" s="174">
        <f>'Reference Values'!AT84</f>
        <v>0</v>
      </c>
      <c r="AW37" s="174">
        <f>'Reference Values'!AU84</f>
        <v>0</v>
      </c>
      <c r="AX37" s="174">
        <f>'Reference Values'!AV84</f>
        <v>0</v>
      </c>
      <c r="AY37" s="174">
        <f>'Reference Values'!AW84</f>
        <v>0</v>
      </c>
      <c r="AZ37" s="174">
        <f>'Reference Values'!AX84</f>
        <v>0</v>
      </c>
      <c r="BA37" s="174">
        <f>'Reference Values'!AY84</f>
        <v>0</v>
      </c>
      <c r="BB37" s="174">
        <f>'Reference Values'!AZ84</f>
        <v>0</v>
      </c>
      <c r="BC37" s="174">
        <f>'Reference Values'!BA84</f>
        <v>0</v>
      </c>
      <c r="BD37" s="174">
        <f>'Reference Values'!BB84</f>
        <v>0</v>
      </c>
      <c r="BE37" s="174">
        <f>'Reference Values'!BC84</f>
        <v>0</v>
      </c>
      <c r="BF37" s="174">
        <f>'Reference Values'!BD84</f>
        <v>0</v>
      </c>
      <c r="BG37" s="174">
        <f>'Reference Values'!BE84</f>
        <v>0</v>
      </c>
      <c r="BH37" s="174">
        <f>'Reference Values'!BF84</f>
        <v>0</v>
      </c>
      <c r="BI37" s="174">
        <f>'Reference Values'!BG84</f>
        <v>0</v>
      </c>
      <c r="BJ37" s="174">
        <f>'Reference Values'!BH84</f>
        <v>0</v>
      </c>
    </row>
    <row r="38" spans="1:62" x14ac:dyDescent="0.3">
      <c r="A38" s="180" t="s">
        <v>252</v>
      </c>
      <c r="B38" s="185"/>
      <c r="C38" s="186"/>
      <c r="D38" s="197"/>
      <c r="E38" s="33"/>
      <c r="F38" s="33"/>
      <c r="G38" s="33"/>
      <c r="H38" s="33"/>
      <c r="I38" s="376"/>
      <c r="J38" s="174">
        <f>'Reference Values'!H85</f>
        <v>0</v>
      </c>
      <c r="K38" s="174">
        <f>'Reference Values'!I85</f>
        <v>0</v>
      </c>
      <c r="L38" s="174">
        <f>'Reference Values'!J85</f>
        <v>907.63977925409563</v>
      </c>
      <c r="M38" s="174">
        <f>'Reference Values'!K85</f>
        <v>3302.273939474544</v>
      </c>
      <c r="N38" s="174">
        <f>'Reference Values'!L85</f>
        <v>4970.3941691647633</v>
      </c>
      <c r="O38" s="174">
        <f>'Reference Values'!M85</f>
        <v>1262.8862336999737</v>
      </c>
      <c r="P38" s="174">
        <f>'Reference Values'!N85</f>
        <v>6697.8747850360814</v>
      </c>
      <c r="Q38" s="174">
        <f>'Reference Values'!O85</f>
        <v>13343.555422739359</v>
      </c>
      <c r="R38" s="174">
        <f>'Reference Values'!P85</f>
        <v>87800.581706396828</v>
      </c>
      <c r="S38" s="174">
        <f>'Reference Values'!Q85</f>
        <v>2639.3245682466659</v>
      </c>
      <c r="T38" s="174">
        <f>'Reference Values'!R85</f>
        <v>22536.25452514604</v>
      </c>
      <c r="U38" s="174">
        <f>'Reference Values'!S85</f>
        <v>52976.431294219859</v>
      </c>
      <c r="V38" s="174">
        <f>'Reference Values'!T85</f>
        <v>23342.280378944648</v>
      </c>
      <c r="W38" s="174">
        <f>'Reference Values'!U85</f>
        <v>6727.9811132977484</v>
      </c>
      <c r="X38" s="174">
        <f>'Reference Values'!V85</f>
        <v>8504.6046389138792</v>
      </c>
      <c r="Y38" s="174">
        <f>'Reference Values'!W85</f>
        <v>170986.71666421281</v>
      </c>
      <c r="Z38" s="174">
        <f>'Reference Values'!X85</f>
        <v>7525.3308645579818</v>
      </c>
      <c r="AA38" s="174">
        <f>'Reference Values'!Y85</f>
        <v>356.05276341358694</v>
      </c>
      <c r="AB38" s="174">
        <f>'Reference Values'!Z85</f>
        <v>1028.121746431083</v>
      </c>
      <c r="AC38" s="174">
        <f>'Reference Values'!AA85</f>
        <v>581.34847983249347</v>
      </c>
      <c r="AD38" s="174">
        <f>'Reference Values'!AB85</f>
        <v>23638.906027680641</v>
      </c>
      <c r="AE38" s="174">
        <f>'Reference Values'!AC85</f>
        <v>11.788846781477332</v>
      </c>
      <c r="AF38" s="174">
        <f>'Reference Values'!AD85</f>
        <v>328.36677695737671</v>
      </c>
      <c r="AG38" s="174">
        <f>'Reference Values'!AE85</f>
        <v>135.4590721698296</v>
      </c>
      <c r="AH38" s="174">
        <f>'Reference Values'!AF85</f>
        <v>12.818542366396287</v>
      </c>
      <c r="AI38" s="174">
        <f>'Reference Values'!AG85</f>
        <v>16758.93846893638</v>
      </c>
      <c r="AJ38" s="174">
        <f>'Reference Values'!AH85</f>
        <v>0</v>
      </c>
      <c r="AK38" s="174">
        <f>'Reference Values'!AI85</f>
        <v>0</v>
      </c>
      <c r="AL38" s="174">
        <f>'Reference Values'!AJ85</f>
        <v>0</v>
      </c>
      <c r="AM38" s="174">
        <f>'Reference Values'!AK85</f>
        <v>0</v>
      </c>
      <c r="AN38" s="174">
        <f>'Reference Values'!AL85</f>
        <v>781.99348755935364</v>
      </c>
      <c r="AO38" s="174">
        <f>'Reference Values'!AM85</f>
        <v>0</v>
      </c>
      <c r="AP38" s="174">
        <f>'Reference Values'!AN85</f>
        <v>0</v>
      </c>
      <c r="AQ38" s="174">
        <f>'Reference Values'!AO85</f>
        <v>0</v>
      </c>
      <c r="AR38" s="174">
        <f>'Reference Values'!AP85</f>
        <v>0</v>
      </c>
      <c r="AS38" s="174">
        <f>'Reference Values'!AQ85</f>
        <v>0</v>
      </c>
      <c r="AT38" s="174">
        <f>'Reference Values'!AR85</f>
        <v>0</v>
      </c>
      <c r="AU38" s="174">
        <f>'Reference Values'!AS85</f>
        <v>0</v>
      </c>
      <c r="AV38" s="174">
        <f>'Reference Values'!AT85</f>
        <v>0</v>
      </c>
      <c r="AW38" s="174">
        <f>'Reference Values'!AU85</f>
        <v>0</v>
      </c>
      <c r="AX38" s="174">
        <f>'Reference Values'!AV85</f>
        <v>0</v>
      </c>
      <c r="AY38" s="174">
        <f>'Reference Values'!AW85</f>
        <v>0</v>
      </c>
      <c r="AZ38" s="174">
        <f>'Reference Values'!AX85</f>
        <v>0</v>
      </c>
      <c r="BA38" s="174">
        <f>'Reference Values'!AY85</f>
        <v>0</v>
      </c>
      <c r="BB38" s="174">
        <f>'Reference Values'!AZ85</f>
        <v>0</v>
      </c>
      <c r="BC38" s="174">
        <f>'Reference Values'!BA85</f>
        <v>0</v>
      </c>
      <c r="BD38" s="174">
        <f>'Reference Values'!BB85</f>
        <v>0</v>
      </c>
      <c r="BE38" s="174">
        <f>'Reference Values'!BC85</f>
        <v>0</v>
      </c>
      <c r="BF38" s="174">
        <f>'Reference Values'!BD85</f>
        <v>0</v>
      </c>
      <c r="BG38" s="174">
        <f>'Reference Values'!BE85</f>
        <v>0</v>
      </c>
      <c r="BH38" s="174">
        <f>'Reference Values'!BF85</f>
        <v>0</v>
      </c>
      <c r="BI38" s="174">
        <f>'Reference Values'!BG85</f>
        <v>0</v>
      </c>
      <c r="BJ38" s="174">
        <f>'Reference Values'!BH85</f>
        <v>0</v>
      </c>
    </row>
    <row r="39" spans="1:62" x14ac:dyDescent="0.3">
      <c r="A39" s="180" t="s">
        <v>253</v>
      </c>
      <c r="B39" s="185"/>
      <c r="C39" s="186"/>
      <c r="D39" s="197"/>
      <c r="E39" s="26"/>
      <c r="F39" s="26"/>
      <c r="G39" s="26"/>
      <c r="H39" s="26"/>
      <c r="I39" s="375"/>
      <c r="J39" s="174">
        <f>'Reference Values'!H86</f>
        <v>0</v>
      </c>
      <c r="K39" s="174">
        <f>'Reference Values'!I86</f>
        <v>0</v>
      </c>
      <c r="L39" s="174">
        <f>'Reference Values'!J86</f>
        <v>907.63977925409563</v>
      </c>
      <c r="M39" s="174">
        <f>'Reference Values'!K86</f>
        <v>4209.9137187286397</v>
      </c>
      <c r="N39" s="174">
        <f>'Reference Values'!L86</f>
        <v>9180.3078878934029</v>
      </c>
      <c r="O39" s="174">
        <f>'Reference Values'!M86</f>
        <v>10443.194121593377</v>
      </c>
      <c r="P39" s="174">
        <f>'Reference Values'!N86</f>
        <v>17141.068906629458</v>
      </c>
      <c r="Q39" s="174">
        <f>'Reference Values'!O86</f>
        <v>30484.624329368817</v>
      </c>
      <c r="R39" s="174">
        <f>'Reference Values'!P86</f>
        <v>118285.20603576564</v>
      </c>
      <c r="S39" s="174">
        <f>'Reference Values'!Q86</f>
        <v>120924.53060401231</v>
      </c>
      <c r="T39" s="174">
        <f>'Reference Values'!R86</f>
        <v>143460.78512915835</v>
      </c>
      <c r="U39" s="174">
        <f>'Reference Values'!S86</f>
        <v>196437.21642337821</v>
      </c>
      <c r="V39" s="174">
        <f>'Reference Values'!T86</f>
        <v>219779.49680232286</v>
      </c>
      <c r="W39" s="174">
        <f>'Reference Values'!U86</f>
        <v>226507.47791562061</v>
      </c>
      <c r="X39" s="174">
        <f>'Reference Values'!V86</f>
        <v>235012.08255453449</v>
      </c>
      <c r="Y39" s="174">
        <f>'Reference Values'!W86</f>
        <v>405998.7992187473</v>
      </c>
      <c r="Z39" s="174">
        <f>'Reference Values'!X86</f>
        <v>413524.1300833053</v>
      </c>
      <c r="AA39" s="174">
        <f>'Reference Values'!Y86</f>
        <v>413880.18284671888</v>
      </c>
      <c r="AB39" s="174">
        <f>'Reference Values'!Z86</f>
        <v>414908.30459314998</v>
      </c>
      <c r="AC39" s="174">
        <f>'Reference Values'!AA86</f>
        <v>415489.65307298244</v>
      </c>
      <c r="AD39" s="174">
        <f>'Reference Values'!AB86</f>
        <v>439128.55910066311</v>
      </c>
      <c r="AE39" s="174">
        <f>'Reference Values'!AC86</f>
        <v>439140.34794744459</v>
      </c>
      <c r="AF39" s="174">
        <f>'Reference Values'!AD86</f>
        <v>439468.71472440194</v>
      </c>
      <c r="AG39" s="174">
        <f>'Reference Values'!AE86</f>
        <v>439604.17379657179</v>
      </c>
      <c r="AH39" s="174">
        <f>'Reference Values'!AF86</f>
        <v>439616.99233893817</v>
      </c>
      <c r="AI39" s="174">
        <f>'Reference Values'!AG86</f>
        <v>456375.93080787454</v>
      </c>
      <c r="AJ39" s="174">
        <f>'Reference Values'!AH86</f>
        <v>456375.93080787454</v>
      </c>
      <c r="AK39" s="174">
        <f>'Reference Values'!AI86</f>
        <v>456375.93080787454</v>
      </c>
      <c r="AL39" s="174">
        <f>'Reference Values'!AJ86</f>
        <v>456375.93080787454</v>
      </c>
      <c r="AM39" s="174">
        <f>'Reference Values'!AK86</f>
        <v>456375.93080787454</v>
      </c>
      <c r="AN39" s="174">
        <f>'Reference Values'!AL86</f>
        <v>457157.92429543391</v>
      </c>
      <c r="AO39" s="174">
        <f>'Reference Values'!AM86</f>
        <v>457157.92429543391</v>
      </c>
      <c r="AP39" s="174">
        <f>'Reference Values'!AN86</f>
        <v>457157.92429543391</v>
      </c>
      <c r="AQ39" s="174">
        <f>'Reference Values'!AO86</f>
        <v>457157.92429543391</v>
      </c>
      <c r="AR39" s="174">
        <f>'Reference Values'!AP86</f>
        <v>457157.92429543391</v>
      </c>
      <c r="AS39" s="174">
        <f>'Reference Values'!AQ86</f>
        <v>457157.92429543391</v>
      </c>
      <c r="AT39" s="174">
        <f>'Reference Values'!AR86</f>
        <v>457157.92429543391</v>
      </c>
      <c r="AU39" s="174">
        <f>'Reference Values'!AS86</f>
        <v>457157.92429543391</v>
      </c>
      <c r="AV39" s="174">
        <f>'Reference Values'!AT86</f>
        <v>457157.92429543391</v>
      </c>
      <c r="AW39" s="174">
        <f>'Reference Values'!AU86</f>
        <v>457157.92429543391</v>
      </c>
      <c r="AX39" s="174">
        <f>'Reference Values'!AV86</f>
        <v>457157.92429543391</v>
      </c>
      <c r="AY39" s="174">
        <f>'Reference Values'!AW86</f>
        <v>457157.92429543391</v>
      </c>
      <c r="AZ39" s="174">
        <f>'Reference Values'!AX86</f>
        <v>457157.92429543391</v>
      </c>
      <c r="BA39" s="174">
        <f>'Reference Values'!AY86</f>
        <v>457157.92429543391</v>
      </c>
      <c r="BB39" s="174">
        <f>'Reference Values'!AZ86</f>
        <v>457157.92429543391</v>
      </c>
      <c r="BC39" s="174">
        <f>'Reference Values'!BA86</f>
        <v>457157.92429543391</v>
      </c>
      <c r="BD39" s="174">
        <f>'Reference Values'!BB86</f>
        <v>457157.92429543391</v>
      </c>
      <c r="BE39" s="174">
        <f>'Reference Values'!BC86</f>
        <v>457157.92429543391</v>
      </c>
      <c r="BF39" s="174">
        <f>'Reference Values'!BD86</f>
        <v>457157.92429543391</v>
      </c>
      <c r="BG39" s="174">
        <f>'Reference Values'!BE86</f>
        <v>457157.92429543391</v>
      </c>
      <c r="BH39" s="174">
        <f>'Reference Values'!BF86</f>
        <v>457157.92429543391</v>
      </c>
      <c r="BI39" s="174">
        <f>'Reference Values'!BG86</f>
        <v>457157.92429543391</v>
      </c>
      <c r="BJ39" s="174">
        <f>'Reference Values'!BH86</f>
        <v>457157.92429543391</v>
      </c>
    </row>
    <row r="40" spans="1:62" x14ac:dyDescent="0.3">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row>
    <row r="41" spans="1:62" x14ac:dyDescent="0.3">
      <c r="A41" s="180" t="s">
        <v>332</v>
      </c>
      <c r="B41" s="185"/>
      <c r="C41" s="186"/>
      <c r="D41" s="187"/>
      <c r="E41" s="26"/>
      <c r="F41" s="26"/>
      <c r="G41" s="26"/>
      <c r="H41" s="26"/>
      <c r="I41" s="375"/>
      <c r="J41" s="375"/>
      <c r="K41" s="174">
        <f>'Reference Values'!I91</f>
        <v>438825.39731232554</v>
      </c>
      <c r="L41" s="174">
        <f>'Reference Values'!J91</f>
        <v>438825.39731232554</v>
      </c>
      <c r="M41" s="174">
        <f>'Reference Values'!K91</f>
        <v>437789.0718336032</v>
      </c>
      <c r="N41" s="174">
        <f>'Reference Values'!L91</f>
        <v>435929.56665824715</v>
      </c>
      <c r="O41" s="174">
        <f>'Reference Values'!M91</f>
        <v>432754.33552059822</v>
      </c>
      <c r="P41" s="174">
        <f>'Reference Values'!N91</f>
        <v>431303.38480803242</v>
      </c>
      <c r="Q41" s="174">
        <f>'Reference Values'!O91</f>
        <v>428701.65694347688</v>
      </c>
      <c r="R41" s="174">
        <f>'Reference Values'!P91</f>
        <v>413329.5642189855</v>
      </c>
      <c r="S41" s="174">
        <f>'Reference Values'!Q91</f>
        <v>345376.11116641341</v>
      </c>
      <c r="T41" s="174">
        <f>'Reference Values'!R91</f>
        <v>336897.47471723217</v>
      </c>
      <c r="U41" s="174">
        <f>'Reference Values'!S91</f>
        <v>317885.9530118074</v>
      </c>
      <c r="V41" s="174">
        <f>'Reference Values'!T91</f>
        <v>286316.23230400716</v>
      </c>
      <c r="W41" s="174">
        <f>'Reference Values'!U91</f>
        <v>268170.0618786097</v>
      </c>
      <c r="X41" s="174">
        <f>'Reference Values'!V91</f>
        <v>260023.837100676</v>
      </c>
      <c r="Y41" s="174">
        <f>'Reference Values'!W91</f>
        <v>253074.26956762889</v>
      </c>
      <c r="Z41" s="174">
        <f>'Reference Values'!X91</f>
        <v>104224.94076428248</v>
      </c>
      <c r="AA41" s="174">
        <f>'Reference Values'!Y91</f>
        <v>74160.195094567302</v>
      </c>
      <c r="AB41" s="174">
        <f>'Reference Values'!Z91</f>
        <v>73136.742048986169</v>
      </c>
      <c r="AC41" s="174">
        <f>'Reference Values'!AA91</f>
        <v>71550.608572820725</v>
      </c>
      <c r="AD41" s="174">
        <f>'Reference Values'!AB91</f>
        <v>71216.419063508583</v>
      </c>
      <c r="AE41" s="174">
        <f>'Reference Values'!AC91</f>
        <v>55614.46755395746</v>
      </c>
      <c r="AF41" s="174">
        <f>'Reference Values'!AD91</f>
        <v>55469.880700518748</v>
      </c>
      <c r="AG41" s="174">
        <f>'Reference Values'!AE91</f>
        <v>26.314741920016836</v>
      </c>
      <c r="AH41" s="174">
        <f>'Reference Values'!AF91</f>
        <v>26.314741920016836</v>
      </c>
      <c r="AI41" s="174">
        <f>'Reference Values'!AG91</f>
        <v>26.314741920016836</v>
      </c>
      <c r="AJ41" s="174">
        <f>'Reference Values'!AH91</f>
        <v>26.314741920016836</v>
      </c>
      <c r="AK41" s="174">
        <f>'Reference Values'!AI91</f>
        <v>26.314741920016836</v>
      </c>
      <c r="AL41" s="174">
        <f>'Reference Values'!AJ91</f>
        <v>26.314741920016836</v>
      </c>
      <c r="AM41" s="174">
        <f>'Reference Values'!AK91</f>
        <v>26.314741920016836</v>
      </c>
      <c r="AN41" s="174">
        <f>'Reference Values'!AL91</f>
        <v>26.314741920016836</v>
      </c>
      <c r="AO41" s="174">
        <f>'Reference Values'!AM91</f>
        <v>26.314741920016836</v>
      </c>
      <c r="AP41" s="174">
        <f>'Reference Values'!AN91</f>
        <v>26.314741920016836</v>
      </c>
      <c r="AQ41" s="174">
        <f>'Reference Values'!AO91</f>
        <v>26.314741920016836</v>
      </c>
      <c r="AR41" s="174">
        <f>'Reference Values'!AP91</f>
        <v>26.314741920016836</v>
      </c>
      <c r="AS41" s="174">
        <f>'Reference Values'!AQ91</f>
        <v>26.314741920016836</v>
      </c>
      <c r="AT41" s="174">
        <f>'Reference Values'!AR91</f>
        <v>0</v>
      </c>
      <c r="AU41" s="174">
        <f>'Reference Values'!AS91</f>
        <v>0</v>
      </c>
      <c r="AV41" s="174">
        <f>'Reference Values'!AT91</f>
        <v>0</v>
      </c>
      <c r="AW41" s="174">
        <f>'Reference Values'!AU91</f>
        <v>0</v>
      </c>
      <c r="AX41" s="174">
        <f>'Reference Values'!AV91</f>
        <v>0</v>
      </c>
      <c r="AY41" s="174">
        <f>'Reference Values'!AW91</f>
        <v>0</v>
      </c>
      <c r="AZ41" s="174">
        <f>'Reference Values'!AX91</f>
        <v>0</v>
      </c>
      <c r="BA41" s="174">
        <f>'Reference Values'!AY91</f>
        <v>0</v>
      </c>
      <c r="BB41" s="174">
        <f>'Reference Values'!AZ91</f>
        <v>0</v>
      </c>
      <c r="BC41" s="174">
        <f>'Reference Values'!BA91</f>
        <v>0</v>
      </c>
      <c r="BD41" s="174">
        <f>'Reference Values'!BB91</f>
        <v>0</v>
      </c>
      <c r="BE41" s="174">
        <f>'Reference Values'!BC91</f>
        <v>0</v>
      </c>
      <c r="BF41" s="174">
        <f>'Reference Values'!BD91</f>
        <v>0</v>
      </c>
      <c r="BG41" s="174">
        <f>'Reference Values'!BE91</f>
        <v>0</v>
      </c>
      <c r="BH41" s="174">
        <f>'Reference Values'!BF91</f>
        <v>0</v>
      </c>
      <c r="BI41" s="174">
        <f>'Reference Values'!BG91</f>
        <v>0</v>
      </c>
      <c r="BJ41" s="174">
        <f>'Reference Values'!BH91</f>
        <v>0</v>
      </c>
    </row>
    <row r="42" spans="1:62" x14ac:dyDescent="0.3">
      <c r="A42" s="180" t="s">
        <v>338</v>
      </c>
      <c r="B42" s="185"/>
      <c r="C42" s="186"/>
      <c r="D42" s="197"/>
      <c r="E42" s="33"/>
      <c r="F42" s="33"/>
      <c r="G42" s="33"/>
      <c r="H42" s="33"/>
      <c r="I42" s="376"/>
      <c r="J42" s="376"/>
      <c r="K42" s="174">
        <f>'Reference Values'!I92</f>
        <v>0</v>
      </c>
      <c r="L42" s="174">
        <f>'Reference Values'!J92</f>
        <v>0</v>
      </c>
      <c r="M42" s="174">
        <f>'Reference Values'!K92</f>
        <v>1036.3254787223414</v>
      </c>
      <c r="N42" s="174">
        <f>'Reference Values'!L92</f>
        <v>1859.5051753560547</v>
      </c>
      <c r="O42" s="174">
        <f>'Reference Values'!M92</f>
        <v>3175.2311376489233</v>
      </c>
      <c r="P42" s="174">
        <f>'Reference Values'!N92</f>
        <v>1450.9507125657983</v>
      </c>
      <c r="Q42" s="174">
        <f>'Reference Values'!O92</f>
        <v>2601.7278645555489</v>
      </c>
      <c r="R42" s="174">
        <f>'Reference Values'!P92</f>
        <v>15372.092724491376</v>
      </c>
      <c r="S42" s="174">
        <f>'Reference Values'!Q92</f>
        <v>67953.453052572091</v>
      </c>
      <c r="T42" s="174">
        <f>'Reference Values'!R92</f>
        <v>8478.6364491812419</v>
      </c>
      <c r="U42" s="174">
        <f>'Reference Values'!S92</f>
        <v>19011.521705424762</v>
      </c>
      <c r="V42" s="174">
        <f>'Reference Values'!T92</f>
        <v>31569.720707800239</v>
      </c>
      <c r="W42" s="174">
        <f>'Reference Values'!U92</f>
        <v>18146.17042539746</v>
      </c>
      <c r="X42" s="174">
        <f>'Reference Values'!V92</f>
        <v>8146.2247779337049</v>
      </c>
      <c r="Y42" s="174">
        <f>'Reference Values'!W92</f>
        <v>6949.5675330471131</v>
      </c>
      <c r="Z42" s="174">
        <f>'Reference Values'!X92</f>
        <v>148849.32880334641</v>
      </c>
      <c r="AA42" s="174">
        <f>'Reference Values'!Y92</f>
        <v>30064.745669715179</v>
      </c>
      <c r="AB42" s="174">
        <f>'Reference Values'!Z92</f>
        <v>1023.4530455811328</v>
      </c>
      <c r="AC42" s="174">
        <f>'Reference Values'!AA92</f>
        <v>1586.1334761654434</v>
      </c>
      <c r="AD42" s="174">
        <f>'Reference Values'!AB92</f>
        <v>334.18950931214204</v>
      </c>
      <c r="AE42" s="174">
        <f>'Reference Values'!AC92</f>
        <v>15601.951509551123</v>
      </c>
      <c r="AF42" s="174">
        <f>'Reference Values'!AD92</f>
        <v>144.58685343871184</v>
      </c>
      <c r="AG42" s="174">
        <f>'Reference Values'!AE92</f>
        <v>55443.565958598731</v>
      </c>
      <c r="AH42" s="174">
        <f>'Reference Values'!AF92</f>
        <v>0</v>
      </c>
      <c r="AI42" s="174">
        <f>'Reference Values'!AG92</f>
        <v>0</v>
      </c>
      <c r="AJ42" s="174">
        <f>'Reference Values'!AH92</f>
        <v>0</v>
      </c>
      <c r="AK42" s="174">
        <f>'Reference Values'!AI92</f>
        <v>0</v>
      </c>
      <c r="AL42" s="174">
        <f>'Reference Values'!AJ92</f>
        <v>0</v>
      </c>
      <c r="AM42" s="174">
        <f>'Reference Values'!AK92</f>
        <v>0</v>
      </c>
      <c r="AN42" s="174">
        <f>'Reference Values'!AL92</f>
        <v>0</v>
      </c>
      <c r="AO42" s="174">
        <f>'Reference Values'!AM92</f>
        <v>0</v>
      </c>
      <c r="AP42" s="174">
        <f>'Reference Values'!AN92</f>
        <v>0</v>
      </c>
      <c r="AQ42" s="174">
        <f>'Reference Values'!AO92</f>
        <v>0</v>
      </c>
      <c r="AR42" s="174">
        <f>'Reference Values'!AP92</f>
        <v>0</v>
      </c>
      <c r="AS42" s="174">
        <f>'Reference Values'!AQ92</f>
        <v>0</v>
      </c>
      <c r="AT42" s="174">
        <f>'Reference Values'!AR92</f>
        <v>26.314741920016836</v>
      </c>
      <c r="AU42" s="174">
        <f>'Reference Values'!AS92</f>
        <v>0</v>
      </c>
      <c r="AV42" s="174">
        <f>'Reference Values'!AT92</f>
        <v>0</v>
      </c>
      <c r="AW42" s="174">
        <f>'Reference Values'!AU92</f>
        <v>0</v>
      </c>
      <c r="AX42" s="174">
        <f>'Reference Values'!AV92</f>
        <v>0</v>
      </c>
      <c r="AY42" s="174">
        <f>'Reference Values'!AW92</f>
        <v>0</v>
      </c>
      <c r="AZ42" s="174">
        <f>'Reference Values'!AX92</f>
        <v>0</v>
      </c>
      <c r="BA42" s="174">
        <f>'Reference Values'!AY92</f>
        <v>0</v>
      </c>
      <c r="BB42" s="174">
        <f>'Reference Values'!AZ92</f>
        <v>0</v>
      </c>
      <c r="BC42" s="174">
        <f>'Reference Values'!BA92</f>
        <v>0</v>
      </c>
      <c r="BD42" s="174">
        <f>'Reference Values'!BB92</f>
        <v>0</v>
      </c>
      <c r="BE42" s="174">
        <f>'Reference Values'!BC92</f>
        <v>0</v>
      </c>
      <c r="BF42" s="174">
        <f>'Reference Values'!BD92</f>
        <v>0</v>
      </c>
      <c r="BG42" s="174">
        <f>'Reference Values'!BE92</f>
        <v>0</v>
      </c>
      <c r="BH42" s="174">
        <f>'Reference Values'!BF92</f>
        <v>0</v>
      </c>
      <c r="BI42" s="174">
        <f>'Reference Values'!BG92</f>
        <v>0</v>
      </c>
      <c r="BJ42" s="174">
        <f>'Reference Values'!BH92</f>
        <v>0</v>
      </c>
    </row>
    <row r="43" spans="1:62" x14ac:dyDescent="0.3">
      <c r="A43" s="180" t="s">
        <v>339</v>
      </c>
      <c r="B43" s="185"/>
      <c r="C43" s="186"/>
      <c r="D43" s="197"/>
      <c r="E43" s="26"/>
      <c r="F43" s="26"/>
      <c r="G43" s="26"/>
      <c r="H43" s="26"/>
      <c r="I43" s="375"/>
      <c r="J43" s="375"/>
      <c r="K43" s="174">
        <f>'Reference Values'!I93</f>
        <v>0</v>
      </c>
      <c r="L43" s="174">
        <f>'Reference Values'!J93</f>
        <v>0</v>
      </c>
      <c r="M43" s="174">
        <f>'Reference Values'!K93</f>
        <v>1036.3254787223414</v>
      </c>
      <c r="N43" s="174">
        <f>'Reference Values'!L93</f>
        <v>2895.830654078396</v>
      </c>
      <c r="O43" s="174">
        <f>'Reference Values'!M93</f>
        <v>6071.0617917273194</v>
      </c>
      <c r="P43" s="174">
        <f>'Reference Values'!N93</f>
        <v>7522.0125042931177</v>
      </c>
      <c r="Q43" s="174">
        <f>'Reference Values'!O93</f>
        <v>10123.740368848667</v>
      </c>
      <c r="R43" s="174">
        <f>'Reference Values'!P93</f>
        <v>25495.833093340043</v>
      </c>
      <c r="S43" s="174">
        <f>'Reference Values'!Q93</f>
        <v>93449.286145912134</v>
      </c>
      <c r="T43" s="174">
        <f>'Reference Values'!R93</f>
        <v>101927.92259509338</v>
      </c>
      <c r="U43" s="174">
        <f>'Reference Values'!S93</f>
        <v>120939.44430051814</v>
      </c>
      <c r="V43" s="174">
        <f>'Reference Values'!T93</f>
        <v>152509.16500831838</v>
      </c>
      <c r="W43" s="174">
        <f>'Reference Values'!U93</f>
        <v>170655.33543371584</v>
      </c>
      <c r="X43" s="174">
        <f>'Reference Values'!V93</f>
        <v>178801.56021164954</v>
      </c>
      <c r="Y43" s="174">
        <f>'Reference Values'!W93</f>
        <v>185751.12774469666</v>
      </c>
      <c r="Z43" s="174">
        <f>'Reference Values'!X93</f>
        <v>334600.45654804306</v>
      </c>
      <c r="AA43" s="174">
        <f>'Reference Values'!Y93</f>
        <v>364665.20221775823</v>
      </c>
      <c r="AB43" s="174">
        <f>'Reference Values'!Z93</f>
        <v>365688.6552633394</v>
      </c>
      <c r="AC43" s="174">
        <f>'Reference Values'!AA93</f>
        <v>367274.78873950482</v>
      </c>
      <c r="AD43" s="174">
        <f>'Reference Values'!AB93</f>
        <v>367608.97824881697</v>
      </c>
      <c r="AE43" s="174">
        <f>'Reference Values'!AC93</f>
        <v>383210.92975836806</v>
      </c>
      <c r="AF43" s="174">
        <f>'Reference Values'!AD93</f>
        <v>383355.51661180682</v>
      </c>
      <c r="AG43" s="174">
        <f>'Reference Values'!AE93</f>
        <v>438799.0825704055</v>
      </c>
      <c r="AH43" s="174">
        <f>'Reference Values'!AF93</f>
        <v>438799.0825704055</v>
      </c>
      <c r="AI43" s="174">
        <f>'Reference Values'!AG93</f>
        <v>438799.0825704055</v>
      </c>
      <c r="AJ43" s="174">
        <f>'Reference Values'!AH93</f>
        <v>438799.0825704055</v>
      </c>
      <c r="AK43" s="174">
        <f>'Reference Values'!AI93</f>
        <v>438799.0825704055</v>
      </c>
      <c r="AL43" s="174">
        <f>'Reference Values'!AJ93</f>
        <v>438799.0825704055</v>
      </c>
      <c r="AM43" s="174">
        <f>'Reference Values'!AK93</f>
        <v>438799.0825704055</v>
      </c>
      <c r="AN43" s="174">
        <f>'Reference Values'!AL93</f>
        <v>438799.0825704055</v>
      </c>
      <c r="AO43" s="174">
        <f>'Reference Values'!AM93</f>
        <v>438799.0825704055</v>
      </c>
      <c r="AP43" s="174">
        <f>'Reference Values'!AN93</f>
        <v>438799.0825704055</v>
      </c>
      <c r="AQ43" s="174">
        <f>'Reference Values'!AO93</f>
        <v>438799.0825704055</v>
      </c>
      <c r="AR43" s="174">
        <f>'Reference Values'!AP93</f>
        <v>438799.0825704055</v>
      </c>
      <c r="AS43" s="174">
        <f>'Reference Values'!AQ93</f>
        <v>438799.0825704055</v>
      </c>
      <c r="AT43" s="174">
        <f>'Reference Values'!AR93</f>
        <v>438825.39731232554</v>
      </c>
      <c r="AU43" s="174">
        <f>'Reference Values'!AS93</f>
        <v>438825.39731232554</v>
      </c>
      <c r="AV43" s="174">
        <f>'Reference Values'!AT93</f>
        <v>438825.39731232554</v>
      </c>
      <c r="AW43" s="174">
        <f>'Reference Values'!AU93</f>
        <v>438825.39731232554</v>
      </c>
      <c r="AX43" s="174">
        <f>'Reference Values'!AV93</f>
        <v>438825.39731232554</v>
      </c>
      <c r="AY43" s="174">
        <f>'Reference Values'!AW93</f>
        <v>438825.39731232554</v>
      </c>
      <c r="AZ43" s="174">
        <f>'Reference Values'!AX93</f>
        <v>438825.39731232554</v>
      </c>
      <c r="BA43" s="174">
        <f>'Reference Values'!AY93</f>
        <v>438825.39731232554</v>
      </c>
      <c r="BB43" s="174">
        <f>'Reference Values'!AZ93</f>
        <v>438825.39731232554</v>
      </c>
      <c r="BC43" s="174">
        <f>'Reference Values'!BA93</f>
        <v>438825.39731232554</v>
      </c>
      <c r="BD43" s="174">
        <f>'Reference Values'!BB93</f>
        <v>438825.39731232554</v>
      </c>
      <c r="BE43" s="174">
        <f>'Reference Values'!BC93</f>
        <v>438825.39731232554</v>
      </c>
      <c r="BF43" s="174">
        <f>'Reference Values'!BD93</f>
        <v>438825.39731232554</v>
      </c>
      <c r="BG43" s="174">
        <f>'Reference Values'!BE93</f>
        <v>438825.39731232554</v>
      </c>
      <c r="BH43" s="174">
        <f>'Reference Values'!BF93</f>
        <v>438825.39731232554</v>
      </c>
      <c r="BI43" s="174">
        <f>'Reference Values'!BG93</f>
        <v>438825.39731232554</v>
      </c>
      <c r="BJ43" s="174">
        <f>'Reference Values'!BH93</f>
        <v>438825.39731232554</v>
      </c>
    </row>
    <row r="44" spans="1:62" x14ac:dyDescent="0.3">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row>
    <row r="45" spans="1:62" x14ac:dyDescent="0.3">
      <c r="A45" s="180" t="s">
        <v>82</v>
      </c>
      <c r="B45" s="185"/>
      <c r="C45" s="186"/>
      <c r="D45" s="187"/>
      <c r="E45" s="182">
        <f>E8+E14+E17+E21+E25+E29+E33+E37+E41</f>
        <v>1996596.3729902129</v>
      </c>
      <c r="F45" s="182">
        <f t="shared" ref="F45:BJ45" si="55">F8+F14+F17+F21+F25+F29+F33+F37+F41</f>
        <v>2166595.2939945934</v>
      </c>
      <c r="G45" s="182">
        <f t="shared" si="55"/>
        <v>2410404.5948053608</v>
      </c>
      <c r="H45" s="182">
        <f t="shared" si="55"/>
        <v>2626966.0480730589</v>
      </c>
      <c r="I45" s="182">
        <f t="shared" si="55"/>
        <v>2998024.276387922</v>
      </c>
      <c r="J45" s="182">
        <f t="shared" si="55"/>
        <v>3313131.3127120617</v>
      </c>
      <c r="K45" s="182">
        <f t="shared" si="55"/>
        <v>3592896.8108551828</v>
      </c>
      <c r="L45" s="182">
        <f t="shared" si="55"/>
        <v>3867870.5622936445</v>
      </c>
      <c r="M45" s="182">
        <f t="shared" si="55"/>
        <v>3753248.8304762584</v>
      </c>
      <c r="N45" s="182">
        <f t="shared" si="55"/>
        <v>3629268.8618560876</v>
      </c>
      <c r="O45" s="182">
        <f t="shared" si="55"/>
        <v>3372707.7527945437</v>
      </c>
      <c r="P45" s="182">
        <f t="shared" si="55"/>
        <v>3250133.1332291719</v>
      </c>
      <c r="Q45" s="174">
        <f t="shared" si="55"/>
        <v>2632689.0691919657</v>
      </c>
      <c r="R45" s="174">
        <f t="shared" si="55"/>
        <v>2350113.1886221129</v>
      </c>
      <c r="S45" s="174">
        <f t="shared" si="55"/>
        <v>2034351.5011044783</v>
      </c>
      <c r="T45" s="174">
        <f t="shared" si="55"/>
        <v>1786081.0963130097</v>
      </c>
      <c r="U45" s="174">
        <f t="shared" si="55"/>
        <v>1567618.2399850953</v>
      </c>
      <c r="V45" s="174">
        <f t="shared" si="55"/>
        <v>1302658.2281700922</v>
      </c>
      <c r="W45" s="174">
        <f t="shared" si="55"/>
        <v>1066368.2319904342</v>
      </c>
      <c r="X45" s="174">
        <f t="shared" si="55"/>
        <v>858354.12734348001</v>
      </c>
      <c r="Y45" s="174">
        <f t="shared" si="55"/>
        <v>658661.38508131681</v>
      </c>
      <c r="Z45" s="174">
        <f t="shared" si="55"/>
        <v>484564.70321794209</v>
      </c>
      <c r="AA45" s="174">
        <f t="shared" si="55"/>
        <v>300496.17885542265</v>
      </c>
      <c r="AB45" s="174">
        <f t="shared" si="55"/>
        <v>242068.27240545748</v>
      </c>
      <c r="AC45" s="174">
        <f t="shared" si="55"/>
        <v>213129.55016120849</v>
      </c>
      <c r="AD45" s="174">
        <f t="shared" si="55"/>
        <v>181730.78576123656</v>
      </c>
      <c r="AE45" s="174">
        <f t="shared" si="55"/>
        <v>164070.1816499602</v>
      </c>
      <c r="AF45" s="174">
        <f t="shared" si="55"/>
        <v>151409.32785202996</v>
      </c>
      <c r="AG45" s="174">
        <f t="shared" si="55"/>
        <v>95563.827937708003</v>
      </c>
      <c r="AH45" s="174">
        <f t="shared" si="55"/>
        <v>95339.206726528908</v>
      </c>
      <c r="AI45" s="174">
        <f t="shared" si="55"/>
        <v>78165.725058676253</v>
      </c>
      <c r="AJ45" s="174">
        <f t="shared" si="55"/>
        <v>69868.181567301275</v>
      </c>
      <c r="AK45" s="174">
        <f t="shared" si="55"/>
        <v>1797.3950105333561</v>
      </c>
      <c r="AL45" s="174">
        <f t="shared" si="55"/>
        <v>1797.3950105333561</v>
      </c>
      <c r="AM45" s="174">
        <f t="shared" si="55"/>
        <v>1797.3950105333561</v>
      </c>
      <c r="AN45" s="174">
        <f t="shared" si="55"/>
        <v>1015.4015229740024</v>
      </c>
      <c r="AO45" s="174">
        <f t="shared" si="55"/>
        <v>1015.4015229740024</v>
      </c>
      <c r="AP45" s="174">
        <f t="shared" si="55"/>
        <v>85.35804858728315</v>
      </c>
      <c r="AQ45" s="174">
        <f t="shared" si="55"/>
        <v>85.35804858728315</v>
      </c>
      <c r="AR45" s="174">
        <f t="shared" si="55"/>
        <v>85.35804858728315</v>
      </c>
      <c r="AS45" s="174">
        <f t="shared" si="55"/>
        <v>85.35804858728315</v>
      </c>
      <c r="AT45" s="174">
        <f t="shared" si="55"/>
        <v>59.043306667266322</v>
      </c>
      <c r="AU45" s="174">
        <f t="shared" si="55"/>
        <v>59.043306667266322</v>
      </c>
      <c r="AV45" s="174">
        <f t="shared" si="55"/>
        <v>59.043306667266322</v>
      </c>
      <c r="AW45" s="174">
        <f t="shared" si="55"/>
        <v>59.043306667266322</v>
      </c>
      <c r="AX45" s="174">
        <f t="shared" si="55"/>
        <v>59.043306667266322</v>
      </c>
      <c r="AY45" s="174">
        <f t="shared" si="55"/>
        <v>59.043306667266322</v>
      </c>
      <c r="AZ45" s="174">
        <f t="shared" si="55"/>
        <v>59.043306667266322</v>
      </c>
      <c r="BA45" s="174">
        <f t="shared" si="55"/>
        <v>59.043306667266322</v>
      </c>
      <c r="BB45" s="174">
        <f t="shared" si="55"/>
        <v>59.043306667266322</v>
      </c>
      <c r="BC45" s="174">
        <f t="shared" si="55"/>
        <v>59.043306667266322</v>
      </c>
      <c r="BD45" s="174">
        <f t="shared" si="55"/>
        <v>59.043306667266322</v>
      </c>
      <c r="BE45" s="174">
        <f t="shared" si="55"/>
        <v>59.043306667266322</v>
      </c>
      <c r="BF45" s="174">
        <f t="shared" si="55"/>
        <v>59.043306667266322</v>
      </c>
      <c r="BG45" s="174">
        <f t="shared" si="55"/>
        <v>59.043306667266322</v>
      </c>
      <c r="BH45" s="174">
        <f t="shared" si="55"/>
        <v>59.043306667266322</v>
      </c>
      <c r="BI45" s="174">
        <f t="shared" si="55"/>
        <v>7.9872170549564308</v>
      </c>
      <c r="BJ45" s="174">
        <f t="shared" si="55"/>
        <v>0</v>
      </c>
    </row>
    <row r="46" spans="1:62" x14ac:dyDescent="0.3">
      <c r="A46" s="180" t="s">
        <v>83</v>
      </c>
      <c r="B46" s="185"/>
      <c r="C46" s="186"/>
      <c r="D46" s="197"/>
      <c r="E46" s="174">
        <f>'Reference Values'!C14</f>
        <v>1976966</v>
      </c>
      <c r="F46" s="174">
        <f>'Reference Values'!D14</f>
        <v>2159180</v>
      </c>
      <c r="G46" s="174">
        <f>'Reference Values'!E14</f>
        <v>2331191</v>
      </c>
      <c r="H46" s="174">
        <f>'Reference Values'!F14</f>
        <v>2542522</v>
      </c>
      <c r="I46" s="174">
        <f>'Reference Values'!G14</f>
        <v>2806315</v>
      </c>
      <c r="J46" s="174">
        <f>'Reference Values'!H14</f>
        <v>3045376</v>
      </c>
      <c r="K46" s="174">
        <f>'Reference Values'!I14</f>
        <v>3310600</v>
      </c>
      <c r="L46" s="174">
        <f>'Reference Values'!J14</f>
        <v>3572881</v>
      </c>
      <c r="M46" s="235">
        <f>'Reference Values'!K14</f>
        <v>4041725</v>
      </c>
      <c r="N46" s="235">
        <f>'Reference Values'!L14</f>
        <v>4218261</v>
      </c>
      <c r="O46" s="235">
        <f>'Reference Values'!M14</f>
        <v>4230288</v>
      </c>
      <c r="P46" s="235">
        <f>'Reference Values'!N14</f>
        <v>4359665</v>
      </c>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row>
    <row r="47" spans="1:62" x14ac:dyDescent="0.3">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row>
  </sheetData>
  <mergeCells count="5">
    <mergeCell ref="A3:A4"/>
    <mergeCell ref="B3:B4"/>
    <mergeCell ref="C3:C4"/>
    <mergeCell ref="D3:D4"/>
    <mergeCell ref="BK3:BK4"/>
  </mergeCells>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512A8-FF79-4DB6-8FF9-345A5C10EAA6}">
  <dimension ref="A1:AV68"/>
  <sheetViews>
    <sheetView workbookViewId="0">
      <selection sqref="A1:BF1048576"/>
    </sheetView>
  </sheetViews>
  <sheetFormatPr defaultRowHeight="15.75" x14ac:dyDescent="0.3"/>
  <cols>
    <col min="1" max="1" width="32.77734375" customWidth="1"/>
    <col min="2" max="2" width="8.77734375" customWidth="1"/>
    <col min="3" max="3" width="14.77734375" customWidth="1"/>
    <col min="4" max="4" width="5.77734375" customWidth="1"/>
    <col min="5" max="47" width="7.77734375" customWidth="1"/>
    <col min="48" max="48" width="9.77734375" customWidth="1"/>
  </cols>
  <sheetData>
    <row r="1" spans="1:48" ht="15.75" customHeight="1" x14ac:dyDescent="0.3">
      <c r="A1" s="292" t="s">
        <v>533</v>
      </c>
    </row>
    <row r="3" spans="1:48" ht="15.75" customHeight="1" x14ac:dyDescent="0.3">
      <c r="A3" s="491" t="s">
        <v>77</v>
      </c>
      <c r="B3" s="493" t="s">
        <v>66</v>
      </c>
      <c r="C3" s="493" t="s">
        <v>264</v>
      </c>
      <c r="D3" s="493" t="s">
        <v>57</v>
      </c>
      <c r="E3" s="46"/>
      <c r="F3" s="97"/>
      <c r="G3" s="97"/>
      <c r="H3" s="97"/>
      <c r="I3" s="97"/>
      <c r="J3" s="97"/>
      <c r="K3" s="90"/>
      <c r="L3" s="120" t="s">
        <v>265</v>
      </c>
      <c r="M3" s="89"/>
      <c r="N3" s="89"/>
      <c r="O3" s="89"/>
      <c r="P3" s="89"/>
      <c r="Q3" s="89"/>
      <c r="R3" s="89"/>
      <c r="S3" s="89"/>
      <c r="T3" s="89"/>
      <c r="U3" s="89"/>
      <c r="V3" s="8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8" x14ac:dyDescent="0.3">
      <c r="A4" s="496"/>
      <c r="B4" s="495"/>
      <c r="C4" s="495"/>
      <c r="D4" s="494"/>
      <c r="E4" s="36">
        <v>2018</v>
      </c>
      <c r="F4" s="35">
        <f>E4+1</f>
        <v>2019</v>
      </c>
      <c r="G4" s="35">
        <f t="shared" ref="G4:AU4" si="0">F4+1</f>
        <v>2020</v>
      </c>
      <c r="H4" s="35">
        <f t="shared" si="0"/>
        <v>2021</v>
      </c>
      <c r="I4" s="35">
        <f t="shared" si="0"/>
        <v>2022</v>
      </c>
      <c r="J4" s="35">
        <f t="shared" si="0"/>
        <v>2023</v>
      </c>
      <c r="K4" s="35">
        <f t="shared" si="0"/>
        <v>2024</v>
      </c>
      <c r="L4" s="35">
        <f t="shared" si="0"/>
        <v>2025</v>
      </c>
      <c r="M4" s="35">
        <f t="shared" si="0"/>
        <v>2026</v>
      </c>
      <c r="N4" s="35">
        <f t="shared" si="0"/>
        <v>2027</v>
      </c>
      <c r="O4" s="35">
        <f t="shared" si="0"/>
        <v>2028</v>
      </c>
      <c r="P4" s="35">
        <f t="shared" si="0"/>
        <v>2029</v>
      </c>
      <c r="Q4" s="35">
        <f t="shared" si="0"/>
        <v>2030</v>
      </c>
      <c r="R4" s="35">
        <f t="shared" si="0"/>
        <v>2031</v>
      </c>
      <c r="S4" s="35">
        <f t="shared" si="0"/>
        <v>2032</v>
      </c>
      <c r="T4" s="35">
        <f t="shared" si="0"/>
        <v>2033</v>
      </c>
      <c r="U4" s="35">
        <f t="shared" si="0"/>
        <v>2034</v>
      </c>
      <c r="V4" s="35">
        <f t="shared" si="0"/>
        <v>2035</v>
      </c>
      <c r="W4" s="35">
        <f t="shared" si="0"/>
        <v>2036</v>
      </c>
      <c r="X4" s="35">
        <f t="shared" si="0"/>
        <v>2037</v>
      </c>
      <c r="Y4" s="35">
        <f t="shared" si="0"/>
        <v>2038</v>
      </c>
      <c r="Z4" s="35">
        <f t="shared" si="0"/>
        <v>2039</v>
      </c>
      <c r="AA4" s="35">
        <f t="shared" si="0"/>
        <v>2040</v>
      </c>
      <c r="AB4" s="35">
        <f t="shared" si="0"/>
        <v>2041</v>
      </c>
      <c r="AC4" s="35">
        <f t="shared" si="0"/>
        <v>2042</v>
      </c>
      <c r="AD4" s="35">
        <f t="shared" si="0"/>
        <v>2043</v>
      </c>
      <c r="AE4" s="35">
        <f t="shared" si="0"/>
        <v>2044</v>
      </c>
      <c r="AF4" s="35">
        <f t="shared" si="0"/>
        <v>2045</v>
      </c>
      <c r="AG4" s="35">
        <f t="shared" si="0"/>
        <v>2046</v>
      </c>
      <c r="AH4" s="35">
        <f t="shared" si="0"/>
        <v>2047</v>
      </c>
      <c r="AI4" s="35">
        <f t="shared" si="0"/>
        <v>2048</v>
      </c>
      <c r="AJ4" s="35">
        <f t="shared" si="0"/>
        <v>2049</v>
      </c>
      <c r="AK4" s="35">
        <f t="shared" si="0"/>
        <v>2050</v>
      </c>
      <c r="AL4" s="35">
        <f t="shared" si="0"/>
        <v>2051</v>
      </c>
      <c r="AM4" s="35">
        <f t="shared" si="0"/>
        <v>2052</v>
      </c>
      <c r="AN4" s="35">
        <f t="shared" si="0"/>
        <v>2053</v>
      </c>
      <c r="AO4" s="35">
        <f t="shared" si="0"/>
        <v>2054</v>
      </c>
      <c r="AP4" s="35">
        <f t="shared" si="0"/>
        <v>2055</v>
      </c>
      <c r="AQ4" s="35">
        <f t="shared" si="0"/>
        <v>2056</v>
      </c>
      <c r="AR4" s="35">
        <f t="shared" si="0"/>
        <v>2057</v>
      </c>
      <c r="AS4" s="35">
        <f t="shared" si="0"/>
        <v>2058</v>
      </c>
      <c r="AT4" s="35">
        <f t="shared" si="0"/>
        <v>2059</v>
      </c>
      <c r="AU4" s="35">
        <f t="shared" si="0"/>
        <v>2060</v>
      </c>
      <c r="AV4" s="476"/>
    </row>
    <row r="5" spans="1:48" x14ac:dyDescent="0.3">
      <c r="A5" s="199" t="s">
        <v>538</v>
      </c>
      <c r="B5" s="200">
        <f>'RP - IQ'!B43</f>
        <v>8.5125722115667166</v>
      </c>
      <c r="C5" s="400">
        <f>'RP - IQ'!C40</f>
        <v>84668.737280707792</v>
      </c>
      <c r="D5" s="204">
        <f>'RP - IQ'!D40</f>
        <v>0.95495487773737375</v>
      </c>
      <c r="E5" s="64"/>
      <c r="F5" s="64"/>
      <c r="G5" s="64"/>
      <c r="H5" s="64"/>
      <c r="I5" s="64"/>
      <c r="J5" s="64"/>
      <c r="K5" s="64"/>
      <c r="L5" s="372">
        <f>'RP - IQ'!L40</f>
        <v>80854.82365807613</v>
      </c>
      <c r="M5" s="372">
        <f>'RP - IQ'!M40</f>
        <v>80854.82365807613</v>
      </c>
      <c r="N5" s="372">
        <f>'RP - IQ'!N40</f>
        <v>80854.82365807613</v>
      </c>
      <c r="O5" s="372">
        <f>'RP - IQ'!O40</f>
        <v>80854.82365807613</v>
      </c>
      <c r="P5" s="372">
        <f>'RP - IQ'!P40</f>
        <v>80854.82365807613</v>
      </c>
      <c r="Q5" s="372">
        <f>'RP - IQ'!Q40</f>
        <v>80854.82365807613</v>
      </c>
      <c r="R5" s="372">
        <f>'RP - IQ'!R40</f>
        <v>80854.82365807613</v>
      </c>
      <c r="S5" s="372">
        <f>'RP - IQ'!S40</f>
        <v>72729.367406987178</v>
      </c>
      <c r="T5" s="372">
        <f>'RP - IQ'!T40</f>
        <v>16165.565154229509</v>
      </c>
      <c r="U5" s="372">
        <f>'RP - IQ'!U40</f>
        <v>10260.688974311066</v>
      </c>
      <c r="V5" s="372">
        <f>'RP - IQ'!V40</f>
        <v>5831.8479055328216</v>
      </c>
      <c r="W5" s="372">
        <f>'RP - IQ'!W40</f>
        <v>4619.243700887946</v>
      </c>
      <c r="X5" s="372">
        <f>'RP - IQ'!X40</f>
        <v>4017.9633001461762</v>
      </c>
      <c r="Y5" s="372">
        <f>'RP - IQ'!Y40</f>
        <v>4017.9633001461762</v>
      </c>
      <c r="Z5" s="372">
        <f>'RP - IQ'!Z40</f>
        <v>3940.7958543734899</v>
      </c>
      <c r="AA5" s="372">
        <f>'RP - IQ'!AA40</f>
        <v>539.00196309959119</v>
      </c>
      <c r="AB5" s="372">
        <f>'RP - IQ'!AB40</f>
        <v>478.30413924062145</v>
      </c>
      <c r="AC5" s="372">
        <f>'RP - IQ'!AC40</f>
        <v>478.30413924062145</v>
      </c>
      <c r="AD5" s="372">
        <f>'RP - IQ'!AD40</f>
        <v>478.30413924062145</v>
      </c>
      <c r="AE5" s="372">
        <f>'RP - IQ'!AE40</f>
        <v>431.42700814183604</v>
      </c>
      <c r="AF5" s="372">
        <f>'RP - IQ'!AF40</f>
        <v>11.0865918378723</v>
      </c>
      <c r="AG5" s="372">
        <f>'RP - IQ'!AG40</f>
        <v>0</v>
      </c>
      <c r="AH5" s="372">
        <f>'RP - IQ'!AH40</f>
        <v>0</v>
      </c>
      <c r="AI5" s="372">
        <f>'RP - IQ'!AI40</f>
        <v>0</v>
      </c>
      <c r="AJ5" s="372">
        <f>'RP - IQ'!AJ40</f>
        <v>0</v>
      </c>
      <c r="AK5" s="372">
        <f>'RP - IQ'!AK40</f>
        <v>0</v>
      </c>
      <c r="AL5" s="372">
        <f>'RP - IQ'!AL40</f>
        <v>0</v>
      </c>
      <c r="AM5" s="372">
        <f>'RP - IQ'!AM40</f>
        <v>0</v>
      </c>
      <c r="AN5" s="372">
        <f>'RP - IQ'!AN40</f>
        <v>0</v>
      </c>
      <c r="AO5" s="372">
        <f>'RP - IQ'!AO40</f>
        <v>0</v>
      </c>
      <c r="AP5" s="372">
        <f>'RP - IQ'!AP40</f>
        <v>0</v>
      </c>
      <c r="AQ5" s="372">
        <f>'RP - IQ'!AQ40</f>
        <v>0</v>
      </c>
      <c r="AR5" s="372">
        <f>'RP - IQ'!AR40</f>
        <v>0</v>
      </c>
      <c r="AS5" s="372">
        <f>'RP - IQ'!AS40</f>
        <v>0</v>
      </c>
      <c r="AT5" s="372">
        <f>'RP - IQ'!AT40</f>
        <v>0</v>
      </c>
      <c r="AU5" s="372">
        <f>'RP - IQ'!AU40</f>
        <v>0</v>
      </c>
      <c r="AV5" s="372">
        <f t="shared" ref="AV5:AV29" si="1">SUM(F5:AU5)</f>
        <v>689983.62918394862</v>
      </c>
    </row>
    <row r="6" spans="1:48" x14ac:dyDescent="0.3">
      <c r="A6" s="199" t="s">
        <v>539</v>
      </c>
      <c r="B6" s="200">
        <f>'RP - MR'!B38</f>
        <v>10.993571227377155</v>
      </c>
      <c r="C6" s="400">
        <f>'RP - MR'!C35</f>
        <v>7669.9739563747889</v>
      </c>
      <c r="D6" s="204">
        <f>'RP - MR'!D35</f>
        <v>0.77100960148126485</v>
      </c>
      <c r="E6" s="64"/>
      <c r="F6" s="64"/>
      <c r="G6" s="64"/>
      <c r="H6" s="64"/>
      <c r="I6" s="64"/>
      <c r="J6" s="64"/>
      <c r="K6" s="64"/>
      <c r="L6" s="372">
        <f>'RP - MR'!L35</f>
        <v>5913.6235634762061</v>
      </c>
      <c r="M6" s="372">
        <f>'RP - MR'!M35</f>
        <v>5913.6235634762061</v>
      </c>
      <c r="N6" s="372">
        <f>'RP - MR'!N35</f>
        <v>5913.6235634762061</v>
      </c>
      <c r="O6" s="372">
        <f>'RP - MR'!O35</f>
        <v>5913.6235634762061</v>
      </c>
      <c r="P6" s="372">
        <f>'RP - MR'!P35</f>
        <v>5913.6235634762061</v>
      </c>
      <c r="Q6" s="372">
        <f>'RP - MR'!Q35</f>
        <v>5913.6235634762061</v>
      </c>
      <c r="R6" s="372">
        <f>'RP - MR'!R35</f>
        <v>5913.6235634762061</v>
      </c>
      <c r="S6" s="372">
        <f>'RP - MR'!S35</f>
        <v>4930.4046648846388</v>
      </c>
      <c r="T6" s="372">
        <f>'RP - MR'!T35</f>
        <v>4930.4046648846388</v>
      </c>
      <c r="U6" s="372">
        <f>'RP - MR'!U35</f>
        <v>4380.314724110739</v>
      </c>
      <c r="V6" s="372">
        <f>'RP - MR'!V35</f>
        <v>3982.7143977679921</v>
      </c>
      <c r="W6" s="372">
        <f>'RP - MR'!W35</f>
        <v>1516.8701068397131</v>
      </c>
      <c r="X6" s="372">
        <f>'RP - MR'!X35</f>
        <v>1032.034995396077</v>
      </c>
      <c r="Y6" s="372">
        <f>'RP - MR'!Y35</f>
        <v>1032.034995396077</v>
      </c>
      <c r="Z6" s="372">
        <f>'RP - MR'!Z35</f>
        <v>921.41554120656235</v>
      </c>
      <c r="AA6" s="372">
        <f>'RP - MR'!AA35</f>
        <v>153.26399289185895</v>
      </c>
      <c r="AB6" s="372">
        <f>'RP - MR'!AB35</f>
        <v>78.892642039628512</v>
      </c>
      <c r="AC6" s="372">
        <f>'RP - MR'!AC35</f>
        <v>78.892642039628512</v>
      </c>
      <c r="AD6" s="372">
        <f>'RP - MR'!AD35</f>
        <v>78.892642039628512</v>
      </c>
      <c r="AE6" s="372">
        <f>'RP - MR'!AE35</f>
        <v>15.718266777259721</v>
      </c>
      <c r="AF6" s="372">
        <f>'RP - MR'!AF35</f>
        <v>6.9056465970707288</v>
      </c>
      <c r="AG6" s="372">
        <f>'RP - MR'!AG35</f>
        <v>0</v>
      </c>
      <c r="AH6" s="372">
        <f>'RP - MR'!AH35</f>
        <v>0</v>
      </c>
      <c r="AI6" s="372">
        <f>'RP - MR'!AI35</f>
        <v>0</v>
      </c>
      <c r="AJ6" s="372">
        <f>'RP - MR'!AJ35</f>
        <v>0</v>
      </c>
      <c r="AK6" s="372">
        <f>'RP - MR'!AK35</f>
        <v>0</v>
      </c>
      <c r="AL6" s="372">
        <f>'RP - MR'!AL35</f>
        <v>0</v>
      </c>
      <c r="AM6" s="372">
        <f>'RP - MR'!AM35</f>
        <v>0</v>
      </c>
      <c r="AN6" s="372">
        <f>'RP - MR'!AN35</f>
        <v>0</v>
      </c>
      <c r="AO6" s="372">
        <f>'RP - MR'!AO35</f>
        <v>0</v>
      </c>
      <c r="AP6" s="372">
        <f>'RP - MR'!AP35</f>
        <v>0</v>
      </c>
      <c r="AQ6" s="372">
        <f>'RP - MR'!AQ35</f>
        <v>0</v>
      </c>
      <c r="AR6" s="372">
        <f>'RP - MR'!AR35</f>
        <v>0</v>
      </c>
      <c r="AS6" s="372">
        <f>'RP - MR'!AS35</f>
        <v>0</v>
      </c>
      <c r="AT6" s="372">
        <f>'RP - MR'!AT35</f>
        <v>0</v>
      </c>
      <c r="AU6" s="372">
        <f>'RP - MR'!AU35</f>
        <v>0</v>
      </c>
      <c r="AV6" s="372">
        <f t="shared" si="1"/>
        <v>64534.124867204962</v>
      </c>
    </row>
    <row r="7" spans="1:48" x14ac:dyDescent="0.3">
      <c r="A7" s="199" t="s">
        <v>294</v>
      </c>
      <c r="B7" s="200">
        <f>'IQ - SF'!B34</f>
        <v>16.385310773508184</v>
      </c>
      <c r="C7" s="400">
        <f>'IQ - SF'!C31</f>
        <v>3802.5426527273439</v>
      </c>
      <c r="D7" s="204">
        <f>'IQ - SF'!D31</f>
        <v>1</v>
      </c>
      <c r="E7" s="64"/>
      <c r="F7" s="64"/>
      <c r="G7" s="64"/>
      <c r="H7" s="64"/>
      <c r="I7" s="64"/>
      <c r="J7" s="64"/>
      <c r="K7" s="64"/>
      <c r="L7" s="372">
        <f>'IQ - SF'!L31</f>
        <v>3802.5426527273439</v>
      </c>
      <c r="M7" s="372">
        <f>'IQ - SF'!M31</f>
        <v>3802.5426527273439</v>
      </c>
      <c r="N7" s="372">
        <f>'IQ - SF'!N31</f>
        <v>3802.5426527273439</v>
      </c>
      <c r="O7" s="372">
        <f>'IQ - SF'!O31</f>
        <v>3802.5426527273439</v>
      </c>
      <c r="P7" s="372">
        <f>'IQ - SF'!P31</f>
        <v>3802.5426527273439</v>
      </c>
      <c r="Q7" s="372">
        <f>'IQ - SF'!Q31</f>
        <v>3802.5426527273439</v>
      </c>
      <c r="R7" s="372">
        <f>'IQ - SF'!R31</f>
        <v>3009.8653555824412</v>
      </c>
      <c r="S7" s="372">
        <f>'IQ - SF'!S31</f>
        <v>2778.4295055824473</v>
      </c>
      <c r="T7" s="372">
        <f>'IQ - SF'!T31</f>
        <v>2517.7355605512307</v>
      </c>
      <c r="U7" s="372">
        <f>'IQ - SF'!U31</f>
        <v>2517.7355605512307</v>
      </c>
      <c r="V7" s="372">
        <f>'IQ - SF'!V31</f>
        <v>2290.3957458953532</v>
      </c>
      <c r="W7" s="372">
        <f>'IQ - SF'!W31</f>
        <v>2144.4644288908626</v>
      </c>
      <c r="X7" s="372">
        <f>'IQ - SF'!X31</f>
        <v>2073.4311951246286</v>
      </c>
      <c r="Y7" s="372">
        <f>'IQ - SF'!Y31</f>
        <v>2073.4311951246286</v>
      </c>
      <c r="Z7" s="372">
        <f>'IQ - SF'!Z31</f>
        <v>2073.4311951246286</v>
      </c>
      <c r="AA7" s="372">
        <f>'IQ - SF'!AA31</f>
        <v>1860.1364502305601</v>
      </c>
      <c r="AB7" s="372">
        <f>'IQ - SF'!AB31</f>
        <v>983.64772267658941</v>
      </c>
      <c r="AC7" s="372">
        <f>'IQ - SF'!AC31</f>
        <v>983.64772267658941</v>
      </c>
      <c r="AD7" s="372">
        <f>'IQ - SF'!AD31</f>
        <v>900.92664325392184</v>
      </c>
      <c r="AE7" s="372">
        <f>'IQ - SF'!AE31</f>
        <v>717.05331591980143</v>
      </c>
      <c r="AF7" s="372">
        <f>'IQ - SF'!AF31</f>
        <v>389.6726625973763</v>
      </c>
      <c r="AG7" s="372">
        <f>'IQ - SF'!AG31</f>
        <v>389.6726625973763</v>
      </c>
      <c r="AH7" s="372">
        <f>'IQ - SF'!AH31</f>
        <v>389.6726625973763</v>
      </c>
      <c r="AI7" s="372">
        <f>'IQ - SF'!AI31</f>
        <v>389.6726625973763</v>
      </c>
      <c r="AJ7" s="372">
        <f>'IQ - SF'!AJ31</f>
        <v>389.6726625973763</v>
      </c>
      <c r="AK7" s="372">
        <f>'IQ - SF'!AK31</f>
        <v>384.20533957470298</v>
      </c>
      <c r="AL7" s="372">
        <f>'IQ - SF'!AL31</f>
        <v>384.20533957470298</v>
      </c>
      <c r="AM7" s="372">
        <f>'IQ - SF'!AM31</f>
        <v>384.20533957470298</v>
      </c>
      <c r="AN7" s="372">
        <f>'IQ - SF'!AN31</f>
        <v>384.20533957470298</v>
      </c>
      <c r="AO7" s="372">
        <f>'IQ - SF'!AO31</f>
        <v>384.20533957470298</v>
      </c>
      <c r="AP7" s="372">
        <f>'IQ - SF'!AP31</f>
        <v>0</v>
      </c>
      <c r="AQ7" s="372">
        <f>'IQ - SF'!AQ31</f>
        <v>0</v>
      </c>
      <c r="AR7" s="372">
        <f>'IQ - SF'!AR31</f>
        <v>0</v>
      </c>
      <c r="AS7" s="372">
        <f>'IQ - SF'!AS31</f>
        <v>0</v>
      </c>
      <c r="AT7" s="372">
        <f>'IQ - SF'!AT31</f>
        <v>0</v>
      </c>
      <c r="AU7" s="372">
        <f>'IQ - SF'!AU31</f>
        <v>0</v>
      </c>
      <c r="AV7" s="372">
        <f t="shared" si="1"/>
        <v>53608.977524409383</v>
      </c>
    </row>
    <row r="8" spans="1:48" x14ac:dyDescent="0.3">
      <c r="A8" s="199" t="s">
        <v>295</v>
      </c>
      <c r="B8" s="200">
        <f>'IQ - CAA'!B31</f>
        <v>13.722718585722911</v>
      </c>
      <c r="C8" s="400">
        <f>'IQ - CAA'!C28</f>
        <v>1346.0096390682722</v>
      </c>
      <c r="D8" s="204">
        <f>'IQ - CAA'!D28</f>
        <v>1</v>
      </c>
      <c r="E8" s="64"/>
      <c r="F8" s="64"/>
      <c r="G8" s="64"/>
      <c r="H8" s="64"/>
      <c r="I8" s="64"/>
      <c r="J8" s="64"/>
      <c r="K8" s="64"/>
      <c r="L8" s="372">
        <f>'IQ - CAA'!L28</f>
        <v>1346.0096390682722</v>
      </c>
      <c r="M8" s="372">
        <f>'IQ - CAA'!M28</f>
        <v>1346.0096390682722</v>
      </c>
      <c r="N8" s="372">
        <f>'IQ - CAA'!N28</f>
        <v>1346.0096390682722</v>
      </c>
      <c r="O8" s="372">
        <f>'IQ - CAA'!O28</f>
        <v>1342.4701610942911</v>
      </c>
      <c r="P8" s="372">
        <f>'IQ - CAA'!P28</f>
        <v>1342.4701610942911</v>
      </c>
      <c r="Q8" s="372">
        <f>'IQ - CAA'!Q28</f>
        <v>1342.4701610942911</v>
      </c>
      <c r="R8" s="372">
        <f>'IQ - CAA'!R28</f>
        <v>1280.5159044446932</v>
      </c>
      <c r="S8" s="372">
        <f>'IQ - CAA'!S28</f>
        <v>1280.5159044446932</v>
      </c>
      <c r="T8" s="372">
        <f>'IQ - CAA'!T28</f>
        <v>696.78125790421882</v>
      </c>
      <c r="U8" s="372">
        <f>'IQ - CAA'!U28</f>
        <v>696.78125790421882</v>
      </c>
      <c r="V8" s="372">
        <f>'IQ - CAA'!V28</f>
        <v>583.86364799932687</v>
      </c>
      <c r="W8" s="372">
        <f>'IQ - CAA'!W28</f>
        <v>579.05950178298792</v>
      </c>
      <c r="X8" s="372">
        <f>'IQ - CAA'!X28</f>
        <v>478.02310394749031</v>
      </c>
      <c r="Y8" s="372">
        <f>'IQ - CAA'!Y28</f>
        <v>478.02310394749031</v>
      </c>
      <c r="Z8" s="372">
        <f>'IQ - CAA'!Z28</f>
        <v>478.02310394749031</v>
      </c>
      <c r="AA8" s="372">
        <f>'IQ - CAA'!AA28</f>
        <v>454.07292642516722</v>
      </c>
      <c r="AB8" s="372">
        <f>'IQ - CAA'!AB28</f>
        <v>338.32886863672258</v>
      </c>
      <c r="AC8" s="372">
        <f>'IQ - CAA'!AC28</f>
        <v>338.32886863672258</v>
      </c>
      <c r="AD8" s="372">
        <f>'IQ - CAA'!AD28</f>
        <v>338.32886863672258</v>
      </c>
      <c r="AE8" s="372">
        <f>'IQ - CAA'!AE28</f>
        <v>299.07330458391164</v>
      </c>
      <c r="AF8" s="372">
        <f>'IQ - CAA'!AF28</f>
        <v>132.02241533394562</v>
      </c>
      <c r="AG8" s="372">
        <f>'IQ - CAA'!AG28</f>
        <v>132.02241533394562</v>
      </c>
      <c r="AH8" s="372">
        <f>'IQ - CAA'!AH28</f>
        <v>132.02241533394562</v>
      </c>
      <c r="AI8" s="372">
        <f>'IQ - CAA'!AI28</f>
        <v>132.02241533394562</v>
      </c>
      <c r="AJ8" s="372">
        <f>'IQ - CAA'!AJ28</f>
        <v>132.02241533394562</v>
      </c>
      <c r="AK8" s="372">
        <f>'IQ - CAA'!AK28</f>
        <v>132.02241533394562</v>
      </c>
      <c r="AL8" s="372">
        <f>'IQ - CAA'!AL28</f>
        <v>132.02241533394562</v>
      </c>
      <c r="AM8" s="372">
        <f>'IQ - CAA'!AM28</f>
        <v>132.02241533394562</v>
      </c>
      <c r="AN8" s="372">
        <f>'IQ - CAA'!AN28</f>
        <v>132.02241533394562</v>
      </c>
      <c r="AO8" s="372">
        <f>'IQ - CAA'!AO28</f>
        <v>132.02241533394562</v>
      </c>
      <c r="AP8" s="372">
        <f>'IQ - CAA'!AP28</f>
        <v>0</v>
      </c>
      <c r="AQ8" s="372">
        <f>'IQ - CAA'!AQ28</f>
        <v>0</v>
      </c>
      <c r="AR8" s="372">
        <f>'IQ - CAA'!AR28</f>
        <v>0</v>
      </c>
      <c r="AS8" s="372">
        <f>'IQ - CAA'!AS28</f>
        <v>0</v>
      </c>
      <c r="AT8" s="372">
        <f>'IQ - CAA'!AT28</f>
        <v>0</v>
      </c>
      <c r="AU8" s="372">
        <f>'IQ - CAA'!AU28</f>
        <v>0</v>
      </c>
      <c r="AV8" s="372">
        <f t="shared" si="1"/>
        <v>17705.383177068994</v>
      </c>
    </row>
    <row r="9" spans="1:48" x14ac:dyDescent="0.3">
      <c r="A9" s="199" t="s">
        <v>296</v>
      </c>
      <c r="B9" s="200">
        <f>'IQ - Joint Utility'!B26</f>
        <v>18.034005083778787</v>
      </c>
      <c r="C9" s="400">
        <f>'IQ - Joint Utility'!C23</f>
        <v>113.73281910259863</v>
      </c>
      <c r="D9" s="204">
        <f>'IQ - Joint Utility'!D23</f>
        <v>1</v>
      </c>
      <c r="E9" s="64"/>
      <c r="F9" s="64"/>
      <c r="G9" s="64"/>
      <c r="H9" s="64"/>
      <c r="I9" s="64"/>
      <c r="J9" s="64"/>
      <c r="K9" s="64"/>
      <c r="L9" s="372">
        <f>'IQ - Joint Utility'!L23</f>
        <v>113.73281910259863</v>
      </c>
      <c r="M9" s="372">
        <f>'IQ - Joint Utility'!M23</f>
        <v>113.73281910259863</v>
      </c>
      <c r="N9" s="372">
        <f>'IQ - Joint Utility'!N23</f>
        <v>113.73281910259863</v>
      </c>
      <c r="O9" s="372">
        <f>'IQ - Joint Utility'!O23</f>
        <v>113.73281910259863</v>
      </c>
      <c r="P9" s="372">
        <f>'IQ - Joint Utility'!P23</f>
        <v>113.73281910259863</v>
      </c>
      <c r="Q9" s="372">
        <f>'IQ - Joint Utility'!Q23</f>
        <v>113.73281910259863</v>
      </c>
      <c r="R9" s="372">
        <f>'IQ - Joint Utility'!R23</f>
        <v>112.28788615862285</v>
      </c>
      <c r="S9" s="372">
        <f>'IQ - Joint Utility'!S23</f>
        <v>101.85811203762285</v>
      </c>
      <c r="T9" s="372">
        <f>'IQ - Joint Utility'!T23</f>
        <v>96.159461588522845</v>
      </c>
      <c r="U9" s="372">
        <f>'IQ - Joint Utility'!U23</f>
        <v>96.159461588522845</v>
      </c>
      <c r="V9" s="372">
        <f>'IQ - Joint Utility'!V23</f>
        <v>56.276415797705951</v>
      </c>
      <c r="W9" s="372">
        <f>'IQ - Joint Utility'!W23</f>
        <v>49.947749674597951</v>
      </c>
      <c r="X9" s="372">
        <f>'IQ - Joint Utility'!X23</f>
        <v>48.538349674597953</v>
      </c>
      <c r="Y9" s="372">
        <f>'IQ - Joint Utility'!Y23</f>
        <v>48.538349674597953</v>
      </c>
      <c r="Z9" s="372">
        <f>'IQ - Joint Utility'!Z23</f>
        <v>48.538349674597953</v>
      </c>
      <c r="AA9" s="372">
        <f>'IQ - Joint Utility'!AA23</f>
        <v>48.538349674597953</v>
      </c>
      <c r="AB9" s="372">
        <f>'IQ - Joint Utility'!AB23</f>
        <v>48.538349674597953</v>
      </c>
      <c r="AC9" s="372">
        <f>'IQ - Joint Utility'!AC23</f>
        <v>48.538349674597953</v>
      </c>
      <c r="AD9" s="372">
        <f>'IQ - Joint Utility'!AD23</f>
        <v>48.024022352873246</v>
      </c>
      <c r="AE9" s="372">
        <f>'IQ - Joint Utility'!AE23</f>
        <v>47.362789795388387</v>
      </c>
      <c r="AF9" s="372">
        <f>'IQ - Joint Utility'!AF23</f>
        <v>5.8859710640953766</v>
      </c>
      <c r="AG9" s="372">
        <f>'IQ - Joint Utility'!AG23</f>
        <v>5.8859710640953766</v>
      </c>
      <c r="AH9" s="372">
        <f>'IQ - Joint Utility'!AH23</f>
        <v>5.8859710640953766</v>
      </c>
      <c r="AI9" s="372">
        <f>'IQ - Joint Utility'!AI23</f>
        <v>5.8859710640953766</v>
      </c>
      <c r="AJ9" s="372">
        <f>'IQ - Joint Utility'!AJ23</f>
        <v>5.8859710640953766</v>
      </c>
      <c r="AK9" s="372">
        <f>'IQ - Joint Utility'!AK23</f>
        <v>5.8859710640953766</v>
      </c>
      <c r="AL9" s="372">
        <f>'IQ - Joint Utility'!AL23</f>
        <v>5.8859710640953766</v>
      </c>
      <c r="AM9" s="372">
        <f>'IQ - Joint Utility'!AM23</f>
        <v>5.8859710640953766</v>
      </c>
      <c r="AN9" s="372">
        <f>'IQ - Joint Utility'!AN23</f>
        <v>5.8859710640953766</v>
      </c>
      <c r="AO9" s="372">
        <f>'IQ - Joint Utility'!AO23</f>
        <v>5.8859710640953766</v>
      </c>
      <c r="AP9" s="372">
        <f>'IQ - Joint Utility'!AP23</f>
        <v>0</v>
      </c>
      <c r="AQ9" s="372">
        <f>'IQ - Joint Utility'!AQ23</f>
        <v>0</v>
      </c>
      <c r="AR9" s="372">
        <f>'IQ - Joint Utility'!AR23</f>
        <v>0</v>
      </c>
      <c r="AS9" s="372">
        <f>'IQ - Joint Utility'!AS23</f>
        <v>0</v>
      </c>
      <c r="AT9" s="372">
        <f>'IQ - Joint Utility'!AT23</f>
        <v>0</v>
      </c>
      <c r="AU9" s="372">
        <f>'IQ - Joint Utility'!AU23</f>
        <v>0</v>
      </c>
      <c r="AV9" s="372">
        <f t="shared" si="1"/>
        <v>1640.5626222979911</v>
      </c>
    </row>
    <row r="10" spans="1:48" x14ac:dyDescent="0.3">
      <c r="A10" s="199" t="s">
        <v>297</v>
      </c>
      <c r="B10" s="200">
        <f>'IQ - Smart Savers'!B9</f>
        <v>11.000000000000146</v>
      </c>
      <c r="C10" s="400">
        <f>'IQ - Smart Savers'!C6</f>
        <v>545.73111004481041</v>
      </c>
      <c r="D10" s="204">
        <f>'IQ - Smart Savers'!D6</f>
        <v>1.0000000000000193</v>
      </c>
      <c r="E10" s="64"/>
      <c r="F10" s="64"/>
      <c r="G10" s="64"/>
      <c r="H10" s="64"/>
      <c r="I10" s="64"/>
      <c r="J10" s="64"/>
      <c r="K10" s="64"/>
      <c r="L10" s="372">
        <f>'IQ - Smart Savers'!L6</f>
        <v>545.73111004482098</v>
      </c>
      <c r="M10" s="372">
        <f>'IQ - Smart Savers'!M6</f>
        <v>545.73111004482098</v>
      </c>
      <c r="N10" s="372">
        <f>'IQ - Smart Savers'!N6</f>
        <v>545.73111004482098</v>
      </c>
      <c r="O10" s="372">
        <f>'IQ - Smart Savers'!O6</f>
        <v>545.73111004482098</v>
      </c>
      <c r="P10" s="372">
        <f>'IQ - Smart Savers'!P6</f>
        <v>545.73111004482098</v>
      </c>
      <c r="Q10" s="372">
        <f>'IQ - Smart Savers'!Q6</f>
        <v>545.73111004482098</v>
      </c>
      <c r="R10" s="372">
        <f>'IQ - Smart Savers'!R6</f>
        <v>545.73111004482098</v>
      </c>
      <c r="S10" s="372">
        <f>'IQ - Smart Savers'!S6</f>
        <v>545.73111004482098</v>
      </c>
      <c r="T10" s="372">
        <f>'IQ - Smart Savers'!T6</f>
        <v>545.73111004482098</v>
      </c>
      <c r="U10" s="372">
        <f>'IQ - Smart Savers'!U6</f>
        <v>545.73111004482098</v>
      </c>
      <c r="V10" s="372">
        <f>'IQ - Smart Savers'!V6</f>
        <v>545.73111004482098</v>
      </c>
      <c r="W10" s="372">
        <f>'IQ - Smart Savers'!W6</f>
        <v>0</v>
      </c>
      <c r="X10" s="372">
        <f>'IQ - Smart Savers'!X6</f>
        <v>0</v>
      </c>
      <c r="Y10" s="372">
        <f>'IQ - Smart Savers'!Y6</f>
        <v>0</v>
      </c>
      <c r="Z10" s="372">
        <f>'IQ - Smart Savers'!Z6</f>
        <v>0</v>
      </c>
      <c r="AA10" s="372">
        <f>'IQ - Smart Savers'!AA6</f>
        <v>0</v>
      </c>
      <c r="AB10" s="372">
        <f>'IQ - Smart Savers'!AB6</f>
        <v>0</v>
      </c>
      <c r="AC10" s="372">
        <f>'IQ - Smart Savers'!AC6</f>
        <v>0</v>
      </c>
      <c r="AD10" s="372">
        <f>'IQ - Smart Savers'!AD6</f>
        <v>0</v>
      </c>
      <c r="AE10" s="372">
        <f>'IQ - Smart Savers'!AE6</f>
        <v>0</v>
      </c>
      <c r="AF10" s="372">
        <f>'IQ - Smart Savers'!AF6</f>
        <v>0</v>
      </c>
      <c r="AG10" s="372">
        <f>'IQ - Smart Savers'!AG6</f>
        <v>0</v>
      </c>
      <c r="AH10" s="372">
        <f>'IQ - Smart Savers'!AH6</f>
        <v>0</v>
      </c>
      <c r="AI10" s="372">
        <f>'IQ - Smart Savers'!AI6</f>
        <v>0</v>
      </c>
      <c r="AJ10" s="372">
        <f>'IQ - Smart Savers'!AJ6</f>
        <v>0</v>
      </c>
      <c r="AK10" s="372">
        <f>'IQ - Smart Savers'!AK6</f>
        <v>0</v>
      </c>
      <c r="AL10" s="372">
        <f>'IQ - Smart Savers'!AL6</f>
        <v>0</v>
      </c>
      <c r="AM10" s="372">
        <f>'IQ - Smart Savers'!AM6</f>
        <v>0</v>
      </c>
      <c r="AN10" s="372">
        <f>'IQ - Smart Savers'!AN6</f>
        <v>0</v>
      </c>
      <c r="AO10" s="372">
        <f>'IQ - Smart Savers'!AO6</f>
        <v>0</v>
      </c>
      <c r="AP10" s="372">
        <f>'IQ - Smart Savers'!AP6</f>
        <v>0</v>
      </c>
      <c r="AQ10" s="372">
        <f>'IQ - Smart Savers'!AQ6</f>
        <v>0</v>
      </c>
      <c r="AR10" s="372">
        <f>'IQ - Smart Savers'!AR6</f>
        <v>0</v>
      </c>
      <c r="AS10" s="372">
        <f>'IQ - Smart Savers'!AS6</f>
        <v>0</v>
      </c>
      <c r="AT10" s="372">
        <f>'IQ - Smart Savers'!AT6</f>
        <v>0</v>
      </c>
      <c r="AU10" s="372">
        <f>'IQ - Smart Savers'!AU6</f>
        <v>0</v>
      </c>
      <c r="AV10" s="372">
        <f>SUM(F10:AU10)</f>
        <v>6003.0422104930294</v>
      </c>
    </row>
    <row r="11" spans="1:48" x14ac:dyDescent="0.3">
      <c r="A11" s="199" t="s">
        <v>298</v>
      </c>
      <c r="B11" s="200">
        <f>'IQ - MHAS'!B15</f>
        <v>16.676519035415545</v>
      </c>
      <c r="C11" s="400">
        <f>'IQ - MHAS'!C12</f>
        <v>271.13137351294841</v>
      </c>
      <c r="D11" s="204">
        <f>'IQ - MHAS'!D12</f>
        <v>1</v>
      </c>
      <c r="E11" s="64"/>
      <c r="F11" s="64"/>
      <c r="G11" s="64"/>
      <c r="H11" s="64"/>
      <c r="I11" s="64"/>
      <c r="J11" s="64"/>
      <c r="K11" s="64"/>
      <c r="L11" s="372">
        <f>'IQ - MHAS'!L12</f>
        <v>271.13137351294841</v>
      </c>
      <c r="M11" s="372">
        <f>'IQ - MHAS'!M12</f>
        <v>271.13137351294841</v>
      </c>
      <c r="N11" s="372">
        <f>'IQ - MHAS'!N12</f>
        <v>271.13137351294841</v>
      </c>
      <c r="O11" s="372">
        <f>'IQ - MHAS'!O12</f>
        <v>271.13137351294841</v>
      </c>
      <c r="P11" s="372">
        <f>'IQ - MHAS'!P12</f>
        <v>271.13137351294841</v>
      </c>
      <c r="Q11" s="372">
        <f>'IQ - MHAS'!Q12</f>
        <v>271.13137351294841</v>
      </c>
      <c r="R11" s="372">
        <f>'IQ - MHAS'!R12</f>
        <v>211.09936586709179</v>
      </c>
      <c r="S11" s="372">
        <f>'IQ - MHAS'!S12</f>
        <v>211.09936586709179</v>
      </c>
      <c r="T11" s="372">
        <f>'IQ - MHAS'!T12</f>
        <v>211.09936586709179</v>
      </c>
      <c r="U11" s="372">
        <f>'IQ - MHAS'!U12</f>
        <v>211.09936586709179</v>
      </c>
      <c r="V11" s="372">
        <f>'IQ - MHAS'!V12</f>
        <v>203.13460158029898</v>
      </c>
      <c r="W11" s="372">
        <f>'IQ - MHAS'!W12</f>
        <v>180.79483408024589</v>
      </c>
      <c r="X11" s="372">
        <f>'IQ - MHAS'!X12</f>
        <v>180.79483408024589</v>
      </c>
      <c r="Y11" s="372">
        <f>'IQ - MHAS'!Y12</f>
        <v>180.79483408024589</v>
      </c>
      <c r="Z11" s="372">
        <f>'IQ - MHAS'!Z12</f>
        <v>180.79483408024589</v>
      </c>
      <c r="AA11" s="372">
        <f>'IQ - MHAS'!AA12</f>
        <v>180.79483408024589</v>
      </c>
      <c r="AB11" s="372">
        <f>'IQ - MHAS'!AB12</f>
        <v>76.527320579326386</v>
      </c>
      <c r="AC11" s="372">
        <f>'IQ - MHAS'!AC12</f>
        <v>76.527320579326386</v>
      </c>
      <c r="AD11" s="372">
        <f>'IQ - MHAS'!AD12</f>
        <v>76.527320579326386</v>
      </c>
      <c r="AE11" s="372">
        <f>'IQ - MHAS'!AE12</f>
        <v>63.527088800171605</v>
      </c>
      <c r="AF11" s="372">
        <f>'IQ - MHAS'!AF12</f>
        <v>38.965629197635486</v>
      </c>
      <c r="AG11" s="372">
        <f>'IQ - MHAS'!AG12</f>
        <v>38.965629197635486</v>
      </c>
      <c r="AH11" s="372">
        <f>'IQ - MHAS'!AH12</f>
        <v>38.965629197635486</v>
      </c>
      <c r="AI11" s="372">
        <f>'IQ - MHAS'!AI12</f>
        <v>38.965629197635486</v>
      </c>
      <c r="AJ11" s="372">
        <f>'IQ - MHAS'!AJ12</f>
        <v>38.965629197635486</v>
      </c>
      <c r="AK11" s="372">
        <f>'IQ - MHAS'!AK12</f>
        <v>38.965629197635486</v>
      </c>
      <c r="AL11" s="372">
        <f>'IQ - MHAS'!AL12</f>
        <v>38.965629197635486</v>
      </c>
      <c r="AM11" s="372">
        <f>'IQ - MHAS'!AM12</f>
        <v>38.965629197635486</v>
      </c>
      <c r="AN11" s="372">
        <f>'IQ - MHAS'!AN12</f>
        <v>38.965629197635486</v>
      </c>
      <c r="AO11" s="372">
        <f>'IQ - MHAS'!AO12</f>
        <v>38.965629197635486</v>
      </c>
      <c r="AP11" s="372">
        <f>'IQ - MHAS'!AP12</f>
        <v>0</v>
      </c>
      <c r="AQ11" s="372">
        <f>'IQ - MHAS'!AQ12</f>
        <v>0</v>
      </c>
      <c r="AR11" s="372">
        <f>'IQ - MHAS'!AR12</f>
        <v>0</v>
      </c>
      <c r="AS11" s="372">
        <f>'IQ - MHAS'!AS12</f>
        <v>0</v>
      </c>
      <c r="AT11" s="372">
        <f>'IQ - MHAS'!AT12</f>
        <v>0</v>
      </c>
      <c r="AU11" s="372">
        <f>'IQ - MHAS'!AU12</f>
        <v>0</v>
      </c>
      <c r="AV11" s="372">
        <f t="shared" si="1"/>
        <v>4261.0598190420897</v>
      </c>
    </row>
    <row r="12" spans="1:48" x14ac:dyDescent="0.3">
      <c r="A12" s="199" t="s">
        <v>537</v>
      </c>
      <c r="B12" s="200">
        <f>'IQ - Accessibility'!B15</f>
        <v>9.3324459923224676</v>
      </c>
      <c r="C12" s="400">
        <f>'IQ - Accessibility'!C12</f>
        <v>290.88400582933065</v>
      </c>
      <c r="D12" s="204">
        <f>'IQ - Accessibility'!D12</f>
        <v>1</v>
      </c>
      <c r="E12" s="64"/>
      <c r="F12" s="64"/>
      <c r="G12" s="64"/>
      <c r="H12" s="64"/>
      <c r="I12" s="64"/>
      <c r="J12" s="64"/>
      <c r="K12" s="64"/>
      <c r="L12" s="372">
        <f>'IQ - Accessibility'!L12</f>
        <v>290.88400582933065</v>
      </c>
      <c r="M12" s="372">
        <f>'IQ - Accessibility'!M12</f>
        <v>290.88400582933065</v>
      </c>
      <c r="N12" s="372">
        <f>'IQ - Accessibility'!N12</f>
        <v>290.88400582933065</v>
      </c>
      <c r="O12" s="372">
        <f>'IQ - Accessibility'!O12</f>
        <v>290.88400582933065</v>
      </c>
      <c r="P12" s="372">
        <f>'IQ - Accessibility'!P12</f>
        <v>290.88400582933065</v>
      </c>
      <c r="Q12" s="372">
        <f>'IQ - Accessibility'!Q12</f>
        <v>290.88400582933065</v>
      </c>
      <c r="R12" s="372">
        <f>'IQ - Accessibility'!R12</f>
        <v>290.88400582933065</v>
      </c>
      <c r="S12" s="372">
        <f>'IQ - Accessibility'!S12</f>
        <v>246.39781189965061</v>
      </c>
      <c r="T12" s="372">
        <f>'IQ - Accessibility'!T12</f>
        <v>239.0419545985506</v>
      </c>
      <c r="U12" s="372">
        <f>'IQ - Accessibility'!U12</f>
        <v>173.43319779855037</v>
      </c>
      <c r="V12" s="372">
        <f>'IQ - Accessibility'!V12</f>
        <v>19.598269330579996</v>
      </c>
      <c r="W12" s="372">
        <f>'IQ - Accessibility'!W12</f>
        <v>0</v>
      </c>
      <c r="X12" s="372">
        <f>'IQ - Accessibility'!X12</f>
        <v>0</v>
      </c>
      <c r="Y12" s="372">
        <f>'IQ - Accessibility'!Y12</f>
        <v>0</v>
      </c>
      <c r="Z12" s="372">
        <f>'IQ - Accessibility'!Z12</f>
        <v>0</v>
      </c>
      <c r="AA12" s="372">
        <f>'IQ - Accessibility'!AA12</f>
        <v>0</v>
      </c>
      <c r="AB12" s="372">
        <f>'IQ - Accessibility'!AB12</f>
        <v>0</v>
      </c>
      <c r="AC12" s="372">
        <f>'IQ - Accessibility'!AC12</f>
        <v>0</v>
      </c>
      <c r="AD12" s="372">
        <f>'IQ - Accessibility'!AD12</f>
        <v>0</v>
      </c>
      <c r="AE12" s="372">
        <f>'IQ - Accessibility'!AE12</f>
        <v>0</v>
      </c>
      <c r="AF12" s="372">
        <f>'IQ - Accessibility'!AF12</f>
        <v>0</v>
      </c>
      <c r="AG12" s="372">
        <f>'IQ - Accessibility'!AG12</f>
        <v>0</v>
      </c>
      <c r="AH12" s="372">
        <f>'IQ - Accessibility'!AH12</f>
        <v>0</v>
      </c>
      <c r="AI12" s="372">
        <f>'IQ - Accessibility'!AI12</f>
        <v>0</v>
      </c>
      <c r="AJ12" s="372">
        <f>'IQ - Accessibility'!AJ12</f>
        <v>0</v>
      </c>
      <c r="AK12" s="372">
        <f>'IQ - Accessibility'!AK12</f>
        <v>0</v>
      </c>
      <c r="AL12" s="372">
        <f>'IQ - Accessibility'!AL12</f>
        <v>0</v>
      </c>
      <c r="AM12" s="372">
        <f>'IQ - Accessibility'!AM12</f>
        <v>0</v>
      </c>
      <c r="AN12" s="372">
        <f>'IQ - Accessibility'!AN12</f>
        <v>0</v>
      </c>
      <c r="AO12" s="372">
        <f>'IQ - Accessibility'!AO12</f>
        <v>0</v>
      </c>
      <c r="AP12" s="372">
        <f>'IQ - Accessibility'!AP12</f>
        <v>0</v>
      </c>
      <c r="AQ12" s="372">
        <f>'IQ - Accessibility'!AQ12</f>
        <v>0</v>
      </c>
      <c r="AR12" s="372">
        <f>'IQ - Accessibility'!AR12</f>
        <v>0</v>
      </c>
      <c r="AS12" s="372">
        <f>'IQ - Accessibility'!AS12</f>
        <v>0</v>
      </c>
      <c r="AT12" s="372">
        <f>'IQ - Accessibility'!AT12</f>
        <v>0</v>
      </c>
      <c r="AU12" s="372">
        <f>'IQ - Accessibility'!AU12</f>
        <v>0</v>
      </c>
      <c r="AV12" s="372">
        <f t="shared" si="1"/>
        <v>2714.6592744326458</v>
      </c>
    </row>
    <row r="13" spans="1:48" x14ac:dyDescent="0.3">
      <c r="A13" s="199" t="s">
        <v>377</v>
      </c>
      <c r="B13" s="200">
        <f>'IQ - Healthier Homes'!B28</f>
        <v>16.996215605859856</v>
      </c>
      <c r="C13" s="400">
        <f>'IQ - Healthier Homes'!C25</f>
        <v>56.422005871024702</v>
      </c>
      <c r="D13" s="204">
        <f>'IQ - Healthier Homes'!D25</f>
        <v>1</v>
      </c>
      <c r="E13" s="64"/>
      <c r="F13" s="64"/>
      <c r="G13" s="64"/>
      <c r="H13" s="64"/>
      <c r="I13" s="64"/>
      <c r="J13" s="64"/>
      <c r="K13" s="64"/>
      <c r="L13" s="372">
        <f>'IQ - Healthier Homes'!L25</f>
        <v>56.422005871024702</v>
      </c>
      <c r="M13" s="372">
        <f>'IQ - Healthier Homes'!M25</f>
        <v>56.422005871024702</v>
      </c>
      <c r="N13" s="372">
        <f>'IQ - Healthier Homes'!N25</f>
        <v>56.422005871024702</v>
      </c>
      <c r="O13" s="372">
        <f>'IQ - Healthier Homes'!O25</f>
        <v>56.422005871024702</v>
      </c>
      <c r="P13" s="372">
        <f>'IQ - Healthier Homes'!P25</f>
        <v>56.422005871024702</v>
      </c>
      <c r="Q13" s="372">
        <f>'IQ - Healthier Homes'!Q25</f>
        <v>56.422005871024702</v>
      </c>
      <c r="R13" s="372">
        <f>'IQ - Healthier Homes'!R25</f>
        <v>44.525566776975062</v>
      </c>
      <c r="S13" s="372">
        <f>'IQ - Healthier Homes'!S25</f>
        <v>44.525566776975062</v>
      </c>
      <c r="T13" s="372">
        <f>'IQ - Healthier Homes'!T25</f>
        <v>43.099454500575064</v>
      </c>
      <c r="U13" s="372">
        <f>'IQ - Healthier Homes'!U25</f>
        <v>43.099454500575064</v>
      </c>
      <c r="V13" s="372">
        <f>'IQ - Healthier Homes'!V25</f>
        <v>39.331784075545293</v>
      </c>
      <c r="W13" s="372">
        <f>'IQ - Healthier Homes'!W25</f>
        <v>36.152992080208058</v>
      </c>
      <c r="X13" s="372">
        <f>'IQ - Healthier Homes'!X25</f>
        <v>35.81131723165543</v>
      </c>
      <c r="Y13" s="372">
        <f>'IQ - Healthier Homes'!Y25</f>
        <v>35.81131723165543</v>
      </c>
      <c r="Z13" s="372">
        <f>'IQ - Healthier Homes'!Z25</f>
        <v>35.81131723165543</v>
      </c>
      <c r="AA13" s="372">
        <f>'IQ - Healthier Homes'!AA25</f>
        <v>30.375183665572077</v>
      </c>
      <c r="AB13" s="372">
        <f>'IQ - Healthier Homes'!AB25</f>
        <v>16.446751443673218</v>
      </c>
      <c r="AC13" s="372">
        <f>'IQ - Healthier Homes'!AC25</f>
        <v>16.446751443673218</v>
      </c>
      <c r="AD13" s="372">
        <f>'IQ - Healthier Homes'!AD25</f>
        <v>14.451135031027579</v>
      </c>
      <c r="AE13" s="372">
        <f>'IQ - Healthier Homes'!AE25</f>
        <v>11.083935775221921</v>
      </c>
      <c r="AF13" s="372">
        <f>'IQ - Healthier Homes'!AF25</f>
        <v>5.7325391554358216</v>
      </c>
      <c r="AG13" s="372">
        <f>'IQ - Healthier Homes'!AG25</f>
        <v>5.7325391554358216</v>
      </c>
      <c r="AH13" s="372">
        <f>'IQ - Healthier Homes'!AH25</f>
        <v>5.7325391554358216</v>
      </c>
      <c r="AI13" s="372">
        <f>'IQ - Healthier Homes'!AI25</f>
        <v>5.7325391554358216</v>
      </c>
      <c r="AJ13" s="372">
        <f>'IQ - Healthier Homes'!AJ25</f>
        <v>5.7325391554358216</v>
      </c>
      <c r="AK13" s="372">
        <f>'IQ - Healthier Homes'!AK25</f>
        <v>5.7325391554358216</v>
      </c>
      <c r="AL13" s="372">
        <f>'IQ - Healthier Homes'!AL25</f>
        <v>5.7325391554358216</v>
      </c>
      <c r="AM13" s="372">
        <f>'IQ - Healthier Homes'!AM25</f>
        <v>5.7325391554358216</v>
      </c>
      <c r="AN13" s="372">
        <f>'IQ - Healthier Homes'!AN25</f>
        <v>5.7325391554358216</v>
      </c>
      <c r="AO13" s="372">
        <f>'IQ - Healthier Homes'!AO25</f>
        <v>5.7325391554358216</v>
      </c>
      <c r="AP13" s="372">
        <f>'IQ - Healthier Homes'!AP25</f>
        <v>0</v>
      </c>
      <c r="AQ13" s="372">
        <f>'IQ - Healthier Homes'!AQ25</f>
        <v>0</v>
      </c>
      <c r="AR13" s="372">
        <f>'IQ - Healthier Homes'!AR25</f>
        <v>0</v>
      </c>
      <c r="AS13" s="372">
        <f>'IQ - Healthier Homes'!AS25</f>
        <v>0</v>
      </c>
      <c r="AT13" s="372">
        <f>'IQ - Healthier Homes'!AT25</f>
        <v>0</v>
      </c>
      <c r="AU13" s="372">
        <f>'IQ - Healthier Homes'!AU25</f>
        <v>0</v>
      </c>
      <c r="AV13" s="372">
        <f>SUM(F13:AU13)</f>
        <v>842.82995454549382</v>
      </c>
    </row>
    <row r="14" spans="1:48" x14ac:dyDescent="0.3">
      <c r="A14" s="199" t="s">
        <v>536</v>
      </c>
      <c r="B14" s="200">
        <f>'IQ - Electrification'!B22</f>
        <v>17.781733990570061</v>
      </c>
      <c r="C14" s="400">
        <f>'IQ - Electrification'!C19</f>
        <v>761.63403383079446</v>
      </c>
      <c r="D14" s="204">
        <f>'IQ - Electrification'!D19</f>
        <v>1</v>
      </c>
      <c r="E14" s="64"/>
      <c r="F14" s="64"/>
      <c r="G14" s="64"/>
      <c r="H14" s="64"/>
      <c r="I14" s="64"/>
      <c r="J14" s="64"/>
      <c r="K14" s="64"/>
      <c r="L14" s="372">
        <f>'IQ - Electrification'!L19</f>
        <v>761.63403383079446</v>
      </c>
      <c r="M14" s="372">
        <f>'IQ - Electrification'!M19</f>
        <v>761.63403383079446</v>
      </c>
      <c r="N14" s="372">
        <f>'IQ - Electrification'!N19</f>
        <v>761.63403383079446</v>
      </c>
      <c r="O14" s="372">
        <f>'IQ - Electrification'!O19</f>
        <v>761.63403383079446</v>
      </c>
      <c r="P14" s="372">
        <f>'IQ - Electrification'!P19</f>
        <v>761.63403383079446</v>
      </c>
      <c r="Q14" s="372">
        <f>'IQ - Electrification'!Q19</f>
        <v>761.63403383079446</v>
      </c>
      <c r="R14" s="372">
        <f>'IQ - Electrification'!R19</f>
        <v>735.91345583099599</v>
      </c>
      <c r="S14" s="372">
        <f>'IQ - Electrification'!S19</f>
        <v>637.96552484697861</v>
      </c>
      <c r="T14" s="372">
        <f>'IQ - Electrification'!T19</f>
        <v>637.96552484697861</v>
      </c>
      <c r="U14" s="372">
        <f>'IQ - Electrification'!U19</f>
        <v>637.96552484697861</v>
      </c>
      <c r="V14" s="372">
        <f>'IQ - Electrification'!V19</f>
        <v>637.96552484697861</v>
      </c>
      <c r="W14" s="372">
        <f>'IQ - Electrification'!W19</f>
        <v>628.21195744427791</v>
      </c>
      <c r="X14" s="372">
        <f>'IQ - Electrification'!X19</f>
        <v>628.21195744427791</v>
      </c>
      <c r="Y14" s="372">
        <f>'IQ - Electrification'!Y19</f>
        <v>628.21195744427791</v>
      </c>
      <c r="Z14" s="372">
        <f>'IQ - Electrification'!Z19</f>
        <v>628.21195744427791</v>
      </c>
      <c r="AA14" s="372">
        <f>'IQ - Electrification'!AA19</f>
        <v>518.38537970476</v>
      </c>
      <c r="AB14" s="372">
        <f>'IQ - Electrification'!AB19</f>
        <v>143.0710036508674</v>
      </c>
      <c r="AC14" s="372">
        <f>'IQ - Electrification'!AC19</f>
        <v>143.0710036508674</v>
      </c>
      <c r="AD14" s="372">
        <f>'IQ - Electrification'!AD19</f>
        <v>143.0710036508674</v>
      </c>
      <c r="AE14" s="372">
        <f>'IQ - Electrification'!AE19</f>
        <v>143.0710036508674</v>
      </c>
      <c r="AF14" s="372">
        <f>'IQ - Electrification'!AF19</f>
        <v>94.333964660086565</v>
      </c>
      <c r="AG14" s="372">
        <f>'IQ - Electrification'!AG19</f>
        <v>94.333964660086565</v>
      </c>
      <c r="AH14" s="372">
        <f>'IQ - Electrification'!AH19</f>
        <v>94.333964660086565</v>
      </c>
      <c r="AI14" s="372">
        <f>'IQ - Electrification'!AI19</f>
        <v>94.333964660086565</v>
      </c>
      <c r="AJ14" s="372">
        <f>'IQ - Electrification'!AJ19</f>
        <v>94.333964660086565</v>
      </c>
      <c r="AK14" s="372">
        <f>'IQ - Electrification'!AK19</f>
        <v>94.333964660086565</v>
      </c>
      <c r="AL14" s="372">
        <f>'IQ - Electrification'!AL19</f>
        <v>94.333964660086565</v>
      </c>
      <c r="AM14" s="372">
        <f>'IQ - Electrification'!AM19</f>
        <v>94.333964660086565</v>
      </c>
      <c r="AN14" s="372">
        <f>'IQ - Electrification'!AN19</f>
        <v>94.333964660086565</v>
      </c>
      <c r="AO14" s="372">
        <f>'IQ - Electrification'!AO19</f>
        <v>94.333964660086565</v>
      </c>
      <c r="AP14" s="372">
        <f>'IQ - Electrification'!AP19</f>
        <v>0</v>
      </c>
      <c r="AQ14" s="372">
        <f>'IQ - Electrification'!AQ19</f>
        <v>0</v>
      </c>
      <c r="AR14" s="372">
        <f>'IQ - Electrification'!AR19</f>
        <v>0</v>
      </c>
      <c r="AS14" s="372">
        <f>'IQ - Electrification'!AS19</f>
        <v>0</v>
      </c>
      <c r="AT14" s="372">
        <f>'IQ - Electrification'!AT19</f>
        <v>0</v>
      </c>
      <c r="AU14" s="372">
        <f>'IQ - Electrification'!AU19</f>
        <v>0</v>
      </c>
      <c r="AV14" s="372">
        <f t="shared" si="1"/>
        <v>12404.436628889895</v>
      </c>
    </row>
    <row r="15" spans="1:48" x14ac:dyDescent="0.3">
      <c r="A15" s="199" t="s">
        <v>540</v>
      </c>
      <c r="B15" s="200">
        <f>'MF - Income Qualified'!B30</f>
        <v>14.295532954166697</v>
      </c>
      <c r="C15" s="400">
        <f>'MF - Income Qualified'!C27</f>
        <v>8588.9679509236285</v>
      </c>
      <c r="D15" s="204">
        <f>'MF - Income Qualified'!D27</f>
        <v>1</v>
      </c>
      <c r="E15" s="64"/>
      <c r="F15" s="64"/>
      <c r="G15" s="64"/>
      <c r="H15" s="64"/>
      <c r="I15" s="64"/>
      <c r="J15" s="64"/>
      <c r="K15" s="64"/>
      <c r="L15" s="372">
        <f>'MF - Income Qualified'!L27</f>
        <v>8588.9679509236285</v>
      </c>
      <c r="M15" s="372">
        <f>'MF - Income Qualified'!M27</f>
        <v>8588.9679509236285</v>
      </c>
      <c r="N15" s="372">
        <f>'MF - Income Qualified'!N27</f>
        <v>8588.9679509236285</v>
      </c>
      <c r="O15" s="372">
        <f>'MF - Income Qualified'!O27</f>
        <v>8588.9679509236285</v>
      </c>
      <c r="P15" s="372">
        <f>'MF - Income Qualified'!P27</f>
        <v>8588.9679509236285</v>
      </c>
      <c r="Q15" s="372">
        <f>'MF - Income Qualified'!Q27</f>
        <v>8588.9679509236285</v>
      </c>
      <c r="R15" s="372">
        <f>'MF - Income Qualified'!R27</f>
        <v>8320.4096213544126</v>
      </c>
      <c r="S15" s="372">
        <f>'MF - Income Qualified'!S27</f>
        <v>8134.7294613544154</v>
      </c>
      <c r="T15" s="372">
        <f>'MF - Income Qualified'!T27</f>
        <v>7632.5983397705404</v>
      </c>
      <c r="U15" s="372">
        <f>'MF - Income Qualified'!U27</f>
        <v>7632.5983397705404</v>
      </c>
      <c r="V15" s="372">
        <f>'MF - Income Qualified'!V27</f>
        <v>6504.9036624193795</v>
      </c>
      <c r="W15" s="372">
        <f>'MF - Income Qualified'!W27</f>
        <v>5529.7077872851269</v>
      </c>
      <c r="X15" s="372">
        <f>'MF - Income Qualified'!X27</f>
        <v>5408.8125872851269</v>
      </c>
      <c r="Y15" s="372">
        <f>'MF - Income Qualified'!Y27</f>
        <v>5408.8125872851269</v>
      </c>
      <c r="Z15" s="372">
        <f>'MF - Income Qualified'!Z27</f>
        <v>5408.8125872851269</v>
      </c>
      <c r="AA15" s="372">
        <f>'MF - Income Qualified'!AA27</f>
        <v>5408.8125872851269</v>
      </c>
      <c r="AB15" s="372">
        <f>'MF - Income Qualified'!AB27</f>
        <v>360.6303406237156</v>
      </c>
      <c r="AC15" s="372">
        <f>'MF - Income Qualified'!AC27</f>
        <v>360.6303406237156</v>
      </c>
      <c r="AD15" s="372">
        <f>'MF - Income Qualified'!AD27</f>
        <v>360.6303406237156</v>
      </c>
      <c r="AE15" s="372">
        <f>'MF - Income Qualified'!AE27</f>
        <v>360.6303406237156</v>
      </c>
      <c r="AF15" s="372">
        <f>'MF - Income Qualified'!AF27</f>
        <v>154.63508250554798</v>
      </c>
      <c r="AG15" s="372">
        <f>'MF - Income Qualified'!AG27</f>
        <v>154.63508250554798</v>
      </c>
      <c r="AH15" s="372">
        <f>'MF - Income Qualified'!AH27</f>
        <v>154.63508250554798</v>
      </c>
      <c r="AI15" s="372">
        <f>'MF - Income Qualified'!AI27</f>
        <v>154.63508250554798</v>
      </c>
      <c r="AJ15" s="372">
        <f>'MF - Income Qualified'!AJ27</f>
        <v>154.63508250554798</v>
      </c>
      <c r="AK15" s="372">
        <f>'MF - Income Qualified'!AK27</f>
        <v>154.63508250554798</v>
      </c>
      <c r="AL15" s="372">
        <f>'MF - Income Qualified'!AL27</f>
        <v>154.63508250554798</v>
      </c>
      <c r="AM15" s="372">
        <f>'MF - Income Qualified'!AM27</f>
        <v>154.63508250554798</v>
      </c>
      <c r="AN15" s="372">
        <f>'MF - Income Qualified'!AN27</f>
        <v>154.63508250554798</v>
      </c>
      <c r="AO15" s="372">
        <f>'MF - Income Qualified'!AO27</f>
        <v>154.63508250554798</v>
      </c>
      <c r="AP15" s="372">
        <f>'MF - Income Qualified'!AP27</f>
        <v>0</v>
      </c>
      <c r="AQ15" s="372">
        <f>'MF - Income Qualified'!AQ27</f>
        <v>0</v>
      </c>
      <c r="AR15" s="372">
        <f>'MF - Income Qualified'!AR27</f>
        <v>0</v>
      </c>
      <c r="AS15" s="372">
        <f>'MF - Income Qualified'!AS27</f>
        <v>0</v>
      </c>
      <c r="AT15" s="372">
        <f>'MF - Income Qualified'!AT27</f>
        <v>0</v>
      </c>
      <c r="AU15" s="372">
        <f>'MF - Income Qualified'!AU27</f>
        <v>0</v>
      </c>
      <c r="AV15" s="372">
        <f t="shared" si="1"/>
        <v>119912.87745418695</v>
      </c>
    </row>
    <row r="16" spans="1:48" x14ac:dyDescent="0.3">
      <c r="A16" s="199" t="s">
        <v>541</v>
      </c>
      <c r="B16" s="200">
        <f>'MF - Market Rate'!B18</f>
        <v>12.192865912901709</v>
      </c>
      <c r="C16" s="400">
        <f>'MF - Market Rate'!C15</f>
        <v>2227.2372348062345</v>
      </c>
      <c r="D16" s="204">
        <f>'MF - Market Rate'!D15</f>
        <v>0.9414738054618963</v>
      </c>
      <c r="E16" s="64"/>
      <c r="F16" s="64"/>
      <c r="G16" s="64"/>
      <c r="H16" s="64"/>
      <c r="I16" s="64"/>
      <c r="J16" s="64"/>
      <c r="K16" s="64"/>
      <c r="L16" s="372">
        <f>'MF - Market Rate'!L15</f>
        <v>2096.8855151194566</v>
      </c>
      <c r="M16" s="372">
        <f>'MF - Market Rate'!M15</f>
        <v>2096.8855151194566</v>
      </c>
      <c r="N16" s="372">
        <f>'MF - Market Rate'!N15</f>
        <v>2096.8855151194566</v>
      </c>
      <c r="O16" s="372">
        <f>'MF - Market Rate'!O15</f>
        <v>2096.8855151194566</v>
      </c>
      <c r="P16" s="372">
        <f>'MF - Market Rate'!P15</f>
        <v>2096.8855151194566</v>
      </c>
      <c r="Q16" s="372">
        <f>'MF - Market Rate'!Q15</f>
        <v>2096.8855151194566</v>
      </c>
      <c r="R16" s="372">
        <f>'MF - Market Rate'!R15</f>
        <v>2064.1786025882907</v>
      </c>
      <c r="S16" s="372">
        <f>'MF - Market Rate'!S15</f>
        <v>1968.4274953882905</v>
      </c>
      <c r="T16" s="372">
        <f>'MF - Market Rate'!T15</f>
        <v>1968.4274953882905</v>
      </c>
      <c r="U16" s="372">
        <f>'MF - Market Rate'!U15</f>
        <v>1968.4274953882905</v>
      </c>
      <c r="V16" s="372">
        <f>'MF - Market Rate'!V15</f>
        <v>1573.7752426943046</v>
      </c>
      <c r="W16" s="372">
        <f>'MF - Market Rate'!W15</f>
        <v>514.8732553036931</v>
      </c>
      <c r="X16" s="372">
        <f>'MF - Market Rate'!X15</f>
        <v>486.67135450369312</v>
      </c>
      <c r="Y16" s="372">
        <f>'MF - Market Rate'!Y15</f>
        <v>486.67135450369312</v>
      </c>
      <c r="Z16" s="372">
        <f>'MF - Market Rate'!Z15</f>
        <v>486.67135450369312</v>
      </c>
      <c r="AA16" s="372">
        <f>'MF - Market Rate'!AA15</f>
        <v>486.67135450369312</v>
      </c>
      <c r="AB16" s="372">
        <f>'MF - Market Rate'!AB15</f>
        <v>42.292686400000001</v>
      </c>
      <c r="AC16" s="372">
        <f>'MF - Market Rate'!AC15</f>
        <v>42.292686400000001</v>
      </c>
      <c r="AD16" s="372">
        <f>'MF - Market Rate'!AD15</f>
        <v>42.292686400000001</v>
      </c>
      <c r="AE16" s="372">
        <f>'MF - Market Rate'!AE15</f>
        <v>42.292686400000001</v>
      </c>
      <c r="AF16" s="372">
        <f>'MF - Market Rate'!AF15</f>
        <v>0</v>
      </c>
      <c r="AG16" s="372">
        <f>'MF - Market Rate'!AG15</f>
        <v>0</v>
      </c>
      <c r="AH16" s="372">
        <f>'MF - Market Rate'!AH15</f>
        <v>0</v>
      </c>
      <c r="AI16" s="372">
        <f>'MF - Market Rate'!AI15</f>
        <v>0</v>
      </c>
      <c r="AJ16" s="372">
        <f>'MF - Market Rate'!AJ15</f>
        <v>0</v>
      </c>
      <c r="AK16" s="372">
        <f>'MF - Market Rate'!AK15</f>
        <v>0</v>
      </c>
      <c r="AL16" s="372">
        <f>'MF - Market Rate'!AL15</f>
        <v>0</v>
      </c>
      <c r="AM16" s="372">
        <f>'MF - Market Rate'!AM15</f>
        <v>0</v>
      </c>
      <c r="AN16" s="372">
        <f>'MF - Market Rate'!AN15</f>
        <v>0</v>
      </c>
      <c r="AO16" s="372">
        <f>'MF - Market Rate'!AO15</f>
        <v>0</v>
      </c>
      <c r="AP16" s="372">
        <f>'MF - Market Rate'!AP15</f>
        <v>0</v>
      </c>
      <c r="AQ16" s="372">
        <f>'MF - Market Rate'!AQ15</f>
        <v>0</v>
      </c>
      <c r="AR16" s="372">
        <f>'MF - Market Rate'!AR15</f>
        <v>0</v>
      </c>
      <c r="AS16" s="372">
        <f>'MF - Market Rate'!AS15</f>
        <v>0</v>
      </c>
      <c r="AT16" s="372">
        <f>'MF - Market Rate'!AT15</f>
        <v>0</v>
      </c>
      <c r="AU16" s="372">
        <f>'MF - Market Rate'!AU15</f>
        <v>0</v>
      </c>
      <c r="AV16" s="372">
        <f t="shared" si="1"/>
        <v>24755.27884108268</v>
      </c>
    </row>
    <row r="17" spans="1:48" x14ac:dyDescent="0.3">
      <c r="A17" s="199" t="s">
        <v>542</v>
      </c>
      <c r="B17" s="200">
        <f>'MF - Public Housing'!B20</f>
        <v>13.749777149951969</v>
      </c>
      <c r="C17" s="400">
        <f>'MF - Public Housing'!C17</f>
        <v>382.13174129686331</v>
      </c>
      <c r="D17" s="204">
        <f>'MF - Public Housing'!D17</f>
        <v>1</v>
      </c>
      <c r="E17" s="64"/>
      <c r="F17" s="64"/>
      <c r="G17" s="64"/>
      <c r="H17" s="64"/>
      <c r="I17" s="64"/>
      <c r="J17" s="64"/>
      <c r="K17" s="64"/>
      <c r="L17" s="372">
        <f>'MF - Public Housing'!L17</f>
        <v>382.13174129686331</v>
      </c>
      <c r="M17" s="372">
        <f>'MF - Public Housing'!M17</f>
        <v>382.13174129686331</v>
      </c>
      <c r="N17" s="372">
        <f>'MF - Public Housing'!N17</f>
        <v>382.13174129686331</v>
      </c>
      <c r="O17" s="372">
        <f>'MF - Public Housing'!O17</f>
        <v>382.13174129686331</v>
      </c>
      <c r="P17" s="372">
        <f>'MF - Public Housing'!P17</f>
        <v>382.13174129686331</v>
      </c>
      <c r="Q17" s="372">
        <f>'MF - Public Housing'!Q17</f>
        <v>382.13174129686331</v>
      </c>
      <c r="R17" s="372">
        <f>'MF - Public Housing'!R17</f>
        <v>382.13174129686331</v>
      </c>
      <c r="S17" s="372">
        <f>'MF - Public Housing'!S17</f>
        <v>370.02924129686329</v>
      </c>
      <c r="T17" s="372">
        <f>'MF - Public Housing'!T17</f>
        <v>330.7235286968633</v>
      </c>
      <c r="U17" s="372">
        <f>'MF - Public Housing'!U17</f>
        <v>330.7235286968633</v>
      </c>
      <c r="V17" s="372">
        <f>'MF - Public Housing'!V17</f>
        <v>265.94972589003424</v>
      </c>
      <c r="W17" s="372">
        <f>'MF - Public Housing'!W17</f>
        <v>254.53863062687634</v>
      </c>
      <c r="X17" s="372">
        <f>'MF - Public Housing'!X17</f>
        <v>244.82943062687633</v>
      </c>
      <c r="Y17" s="372">
        <f>'MF - Public Housing'!Y17</f>
        <v>244.82943062687633</v>
      </c>
      <c r="Z17" s="372">
        <f>'MF - Public Housing'!Z17</f>
        <v>244.82943062687633</v>
      </c>
      <c r="AA17" s="372">
        <f>'MF - Public Housing'!AA17</f>
        <v>244.82943062687633</v>
      </c>
      <c r="AB17" s="372">
        <f>'MF - Public Housing'!AB17</f>
        <v>5.483681929946326</v>
      </c>
      <c r="AC17" s="372">
        <f>'MF - Public Housing'!AC17</f>
        <v>5.483681929946326</v>
      </c>
      <c r="AD17" s="372">
        <f>'MF - Public Housing'!AD17</f>
        <v>5.483681929946326</v>
      </c>
      <c r="AE17" s="372">
        <f>'MF - Public Housing'!AE17</f>
        <v>5.483681929946326</v>
      </c>
      <c r="AF17" s="372">
        <f>'MF - Public Housing'!AF17</f>
        <v>2.2995786207578757</v>
      </c>
      <c r="AG17" s="372">
        <f>'MF - Public Housing'!AG17</f>
        <v>2.2995786207578757</v>
      </c>
      <c r="AH17" s="372">
        <f>'MF - Public Housing'!AH17</f>
        <v>2.2995786207578757</v>
      </c>
      <c r="AI17" s="372">
        <f>'MF - Public Housing'!AI17</f>
        <v>2.2995786207578757</v>
      </c>
      <c r="AJ17" s="372">
        <f>'MF - Public Housing'!AJ17</f>
        <v>2.2995786207578757</v>
      </c>
      <c r="AK17" s="372">
        <f>'MF - Public Housing'!AK17</f>
        <v>2.2995786207578757</v>
      </c>
      <c r="AL17" s="372">
        <f>'MF - Public Housing'!AL17</f>
        <v>2.2995786207578757</v>
      </c>
      <c r="AM17" s="372">
        <f>'MF - Public Housing'!AM17</f>
        <v>2.2995786207578757</v>
      </c>
      <c r="AN17" s="372">
        <f>'MF - Public Housing'!AN17</f>
        <v>2.2995786207578757</v>
      </c>
      <c r="AO17" s="372">
        <f>'MF - Public Housing'!AO17</f>
        <v>2.2995786207578757</v>
      </c>
      <c r="AP17" s="372">
        <f>'MF - Public Housing'!AP17</f>
        <v>0</v>
      </c>
      <c r="AQ17" s="372">
        <f>'MF - Public Housing'!AQ17</f>
        <v>0</v>
      </c>
      <c r="AR17" s="372">
        <f>'MF - Public Housing'!AR17</f>
        <v>0</v>
      </c>
      <c r="AS17" s="372">
        <f>'MF - Public Housing'!AS17</f>
        <v>0</v>
      </c>
      <c r="AT17" s="372">
        <f>'MF - Public Housing'!AT17</f>
        <v>0</v>
      </c>
      <c r="AU17" s="372">
        <f>'MF - Public Housing'!AU17</f>
        <v>0</v>
      </c>
      <c r="AV17" s="372">
        <f t="shared" si="1"/>
        <v>5251.135080720409</v>
      </c>
    </row>
    <row r="18" spans="1:48" x14ac:dyDescent="0.3">
      <c r="A18" s="199" t="s">
        <v>543</v>
      </c>
      <c r="B18" s="200">
        <f>'MRSF - Midstream HVAC'!B15</f>
        <v>15.910277806350953</v>
      </c>
      <c r="C18" s="400">
        <f>'MRSF - Midstream HVAC'!C12</f>
        <v>9387.1690741709572</v>
      </c>
      <c r="D18" s="204">
        <f>'MRSF - Midstream HVAC'!D12</f>
        <v>0.54126801677883196</v>
      </c>
      <c r="E18" s="64"/>
      <c r="F18" s="64"/>
      <c r="G18" s="64"/>
      <c r="H18" s="64"/>
      <c r="I18" s="64"/>
      <c r="J18" s="64"/>
      <c r="K18" s="64"/>
      <c r="L18" s="372">
        <f>'MRSF - Midstream HVAC'!L12</f>
        <v>5080.9743879440985</v>
      </c>
      <c r="M18" s="372">
        <f>'MRSF - Midstream HVAC'!M12</f>
        <v>5080.9743879440985</v>
      </c>
      <c r="N18" s="372">
        <f>'MRSF - Midstream HVAC'!N12</f>
        <v>5080.9743879440985</v>
      </c>
      <c r="O18" s="372">
        <f>'MRSF - Midstream HVAC'!O12</f>
        <v>5080.9743879440985</v>
      </c>
      <c r="P18" s="372">
        <f>'MRSF - Midstream HVAC'!P12</f>
        <v>5080.9743879440985</v>
      </c>
      <c r="Q18" s="372">
        <f>'MRSF - Midstream HVAC'!Q12</f>
        <v>5080.9743879440985</v>
      </c>
      <c r="R18" s="372">
        <f>'MRSF - Midstream HVAC'!R12</f>
        <v>5080.9743879440985</v>
      </c>
      <c r="S18" s="372">
        <f>'MRSF - Midstream HVAC'!S12</f>
        <v>5080.9743879440985</v>
      </c>
      <c r="T18" s="372">
        <f>'MRSF - Midstream HVAC'!T12</f>
        <v>5080.9743879440985</v>
      </c>
      <c r="U18" s="372">
        <f>'MRSF - Midstream HVAC'!U12</f>
        <v>5080.9743879440985</v>
      </c>
      <c r="V18" s="372">
        <f>'MRSF - Midstream HVAC'!V12</f>
        <v>5080.9743879440985</v>
      </c>
      <c r="W18" s="372">
        <f>'MRSF - Midstream HVAC'!W12</f>
        <v>4977.4459399793786</v>
      </c>
      <c r="X18" s="372">
        <f>'MRSF - Midstream HVAC'!X12</f>
        <v>4977.4459399793786</v>
      </c>
      <c r="Y18" s="372">
        <f>'MRSF - Midstream HVAC'!Y12</f>
        <v>4977.4459399793786</v>
      </c>
      <c r="Z18" s="372">
        <f>'MRSF - Midstream HVAC'!Z12</f>
        <v>4977.4459399793786</v>
      </c>
      <c r="AA18" s="372">
        <f>'MRSF - Midstream HVAC'!AA12</f>
        <v>4791.4990990690058</v>
      </c>
      <c r="AB18" s="372">
        <f>'MRSF - Midstream HVAC'!AB12</f>
        <v>46.042934101203478</v>
      </c>
      <c r="AC18" s="372">
        <f>'MRSF - Midstream HVAC'!AC12</f>
        <v>46.042934101203478</v>
      </c>
      <c r="AD18" s="372">
        <f>'MRSF - Midstream HVAC'!AD12</f>
        <v>15.620165344319345</v>
      </c>
      <c r="AE18" s="372">
        <f>'MRSF - Midstream HVAC'!AE12</f>
        <v>15.620165344319345</v>
      </c>
      <c r="AF18" s="372">
        <f>'MRSF - Midstream HVAC'!AF12</f>
        <v>15.620165344319345</v>
      </c>
      <c r="AG18" s="372">
        <f>'MRSF - Midstream HVAC'!AG12</f>
        <v>15.620165344319345</v>
      </c>
      <c r="AH18" s="372">
        <f>'MRSF - Midstream HVAC'!AH12</f>
        <v>15.620165344319345</v>
      </c>
      <c r="AI18" s="372">
        <f>'MRSF - Midstream HVAC'!AI12</f>
        <v>15.620165344319345</v>
      </c>
      <c r="AJ18" s="372">
        <f>'MRSF - Midstream HVAC'!AJ12</f>
        <v>15.620165344319345</v>
      </c>
      <c r="AK18" s="372">
        <f>'MRSF - Midstream HVAC'!AK12</f>
        <v>0</v>
      </c>
      <c r="AL18" s="372">
        <f>'MRSF - Midstream HVAC'!AL12</f>
        <v>0</v>
      </c>
      <c r="AM18" s="372">
        <f>'MRSF - Midstream HVAC'!AM12</f>
        <v>0</v>
      </c>
      <c r="AN18" s="372">
        <f>'MRSF - Midstream HVAC'!AN12</f>
        <v>0</v>
      </c>
      <c r="AO18" s="372">
        <f>'MRSF - Midstream HVAC'!AO12</f>
        <v>0</v>
      </c>
      <c r="AP18" s="372">
        <f>'MRSF - Midstream HVAC'!AP12</f>
        <v>0</v>
      </c>
      <c r="AQ18" s="372">
        <f>'MRSF - Midstream HVAC'!AQ12</f>
        <v>0</v>
      </c>
      <c r="AR18" s="372">
        <f>'MRSF - Midstream HVAC'!AR12</f>
        <v>0</v>
      </c>
      <c r="AS18" s="372">
        <f>'MRSF - Midstream HVAC'!AS12</f>
        <v>0</v>
      </c>
      <c r="AT18" s="372">
        <f>'MRSF - Midstream HVAC'!AT12</f>
        <v>0</v>
      </c>
      <c r="AU18" s="372">
        <f>'MRSF - Midstream HVAC'!AU12</f>
        <v>0</v>
      </c>
      <c r="AV18" s="372">
        <f t="shared" si="1"/>
        <v>80793.428151984219</v>
      </c>
    </row>
    <row r="19" spans="1:48" x14ac:dyDescent="0.3">
      <c r="A19" s="199" t="s">
        <v>545</v>
      </c>
      <c r="B19" s="200">
        <f>'MRSF - Home Efficiency'!B14</f>
        <v>25.695269756425244</v>
      </c>
      <c r="C19" s="400">
        <f>'MRSF - Home Efficiency'!C11</f>
        <v>226.4056369126283</v>
      </c>
      <c r="D19" s="204">
        <f>'MRSF - Home Efficiency'!D11</f>
        <v>0.8560028538832507</v>
      </c>
      <c r="E19" s="64"/>
      <c r="F19" s="64"/>
      <c r="G19" s="64"/>
      <c r="H19" s="64"/>
      <c r="I19" s="64"/>
      <c r="J19" s="64"/>
      <c r="K19" s="64"/>
      <c r="L19" s="372">
        <f>'MRSF - Home Efficiency'!L11</f>
        <v>193.80387133246487</v>
      </c>
      <c r="M19" s="372">
        <f>'MRSF - Home Efficiency'!M11</f>
        <v>193.80387133246487</v>
      </c>
      <c r="N19" s="372">
        <f>'MRSF - Home Efficiency'!N11</f>
        <v>193.80387133246487</v>
      </c>
      <c r="O19" s="372">
        <f>'MRSF - Home Efficiency'!O11</f>
        <v>193.80387133246487</v>
      </c>
      <c r="P19" s="372">
        <f>'MRSF - Home Efficiency'!P11</f>
        <v>193.80387133246487</v>
      </c>
      <c r="Q19" s="372">
        <f>'MRSF - Home Efficiency'!Q11</f>
        <v>193.80387133246487</v>
      </c>
      <c r="R19" s="372">
        <f>'MRSF - Home Efficiency'!R11</f>
        <v>193.80387133246487</v>
      </c>
      <c r="S19" s="372">
        <f>'MRSF - Home Efficiency'!S11</f>
        <v>193.80387133246487</v>
      </c>
      <c r="T19" s="372">
        <f>'MRSF - Home Efficiency'!T11</f>
        <v>193.80387133246487</v>
      </c>
      <c r="U19" s="372">
        <f>'MRSF - Home Efficiency'!U11</f>
        <v>193.80387133246487</v>
      </c>
      <c r="V19" s="372">
        <f>'MRSF - Home Efficiency'!V11</f>
        <v>168.6053904124025</v>
      </c>
      <c r="W19" s="372">
        <f>'MRSF - Home Efficiency'!W11</f>
        <v>168.6053904124025</v>
      </c>
      <c r="X19" s="372">
        <f>'MRSF - Home Efficiency'!X11</f>
        <v>168.6053904124025</v>
      </c>
      <c r="Y19" s="372">
        <f>'MRSF - Home Efficiency'!Y11</f>
        <v>168.6053904124025</v>
      </c>
      <c r="Z19" s="372">
        <f>'MRSF - Home Efficiency'!Z11</f>
        <v>168.6053904124025</v>
      </c>
      <c r="AA19" s="372">
        <f>'MRSF - Home Efficiency'!AA11</f>
        <v>168.6053904124025</v>
      </c>
      <c r="AB19" s="372">
        <f>'MRSF - Home Efficiency'!AB11</f>
        <v>168.6053904124025</v>
      </c>
      <c r="AC19" s="372">
        <f>'MRSF - Home Efficiency'!AC11</f>
        <v>168.6053904124025</v>
      </c>
      <c r="AD19" s="372">
        <f>'MRSF - Home Efficiency'!AD11</f>
        <v>168.6053904124025</v>
      </c>
      <c r="AE19" s="372">
        <f>'MRSF - Home Efficiency'!AE11</f>
        <v>152.19558636091261</v>
      </c>
      <c r="AF19" s="372">
        <f>'MRSF - Home Efficiency'!AF11</f>
        <v>94.083014828823167</v>
      </c>
      <c r="AG19" s="372">
        <f>'MRSF - Home Efficiency'!AG11</f>
        <v>94.083014828823167</v>
      </c>
      <c r="AH19" s="372">
        <f>'MRSF - Home Efficiency'!AH11</f>
        <v>94.083014828823167</v>
      </c>
      <c r="AI19" s="372">
        <f>'MRSF - Home Efficiency'!AI11</f>
        <v>94.083014828823167</v>
      </c>
      <c r="AJ19" s="372">
        <f>'MRSF - Home Efficiency'!AJ11</f>
        <v>94.083014828823167</v>
      </c>
      <c r="AK19" s="372">
        <f>'MRSF - Home Efficiency'!AK11</f>
        <v>94.083014828823167</v>
      </c>
      <c r="AL19" s="372">
        <f>'MRSF - Home Efficiency'!AL11</f>
        <v>94.083014828823167</v>
      </c>
      <c r="AM19" s="372">
        <f>'MRSF - Home Efficiency'!AM11</f>
        <v>94.083014828823167</v>
      </c>
      <c r="AN19" s="372">
        <f>'MRSF - Home Efficiency'!AN11</f>
        <v>94.083014828823167</v>
      </c>
      <c r="AO19" s="372">
        <f>'MRSF - Home Efficiency'!AO11</f>
        <v>94.083014828823167</v>
      </c>
      <c r="AP19" s="372">
        <f>'MRSF - Home Efficiency'!AP11</f>
        <v>0</v>
      </c>
      <c r="AQ19" s="372">
        <f>'MRSF - Home Efficiency'!AQ11</f>
        <v>0</v>
      </c>
      <c r="AR19" s="372">
        <f>'MRSF - Home Efficiency'!AR11</f>
        <v>0</v>
      </c>
      <c r="AS19" s="372">
        <f>'MRSF - Home Efficiency'!AS11</f>
        <v>0</v>
      </c>
      <c r="AT19" s="372">
        <f>'MRSF - Home Efficiency'!AT11</f>
        <v>0</v>
      </c>
      <c r="AU19" s="372">
        <f>'MRSF - Home Efficiency'!AU11</f>
        <v>0</v>
      </c>
      <c r="AV19" s="372">
        <f t="shared" si="1"/>
        <v>4548.5129616854156</v>
      </c>
    </row>
    <row r="20" spans="1:48" x14ac:dyDescent="0.3">
      <c r="A20" s="199" t="s">
        <v>546</v>
      </c>
      <c r="B20" s="200">
        <f>'Kits - School Kits'!B18</f>
        <v>9.7267355023944333</v>
      </c>
      <c r="C20" s="400">
        <f>'Kits - School Kits'!C15</f>
        <v>8292.9160700810644</v>
      </c>
      <c r="D20" s="204">
        <f>'Kits - School Kits'!D15</f>
        <v>1</v>
      </c>
      <c r="E20" s="64"/>
      <c r="F20" s="64"/>
      <c r="G20" s="64"/>
      <c r="H20" s="64"/>
      <c r="I20" s="64"/>
      <c r="J20" s="64"/>
      <c r="K20" s="64"/>
      <c r="L20" s="372">
        <f>'Kits - School Kits'!L15</f>
        <v>8292.9160700810644</v>
      </c>
      <c r="M20" s="372">
        <f>'Kits - School Kits'!M15</f>
        <v>8292.9160700810644</v>
      </c>
      <c r="N20" s="372">
        <f>'Kits - School Kits'!N15</f>
        <v>7426.0126343223383</v>
      </c>
      <c r="O20" s="372">
        <f>'Kits - School Kits'!O15</f>
        <v>7426.0126343223383</v>
      </c>
      <c r="P20" s="372">
        <f>'Kits - School Kits'!P15</f>
        <v>7426.0126343223383</v>
      </c>
      <c r="Q20" s="372">
        <f>'Kits - School Kits'!Q15</f>
        <v>7426.0126343223383</v>
      </c>
      <c r="R20" s="372">
        <f>'Kits - School Kits'!R15</f>
        <v>7426.0126343223383</v>
      </c>
      <c r="S20" s="372">
        <f>'Kits - School Kits'!S15</f>
        <v>6904.2765068343379</v>
      </c>
      <c r="T20" s="372">
        <f>'Kits - School Kits'!T15</f>
        <v>4945.6024974485481</v>
      </c>
      <c r="U20" s="372">
        <f>'Kits - School Kits'!U15</f>
        <v>4945.6024974485481</v>
      </c>
      <c r="V20" s="372">
        <f>'Kits - School Kits'!V15</f>
        <v>1440.8312562129563</v>
      </c>
      <c r="W20" s="372">
        <f>'Kits - School Kits'!W15</f>
        <v>1440.8312562129563</v>
      </c>
      <c r="X20" s="372">
        <f>'Kits - School Kits'!X15</f>
        <v>908.74522891295624</v>
      </c>
      <c r="Y20" s="372">
        <f>'Kits - School Kits'!Y15</f>
        <v>908.74522891295624</v>
      </c>
      <c r="Z20" s="372">
        <f>'Kits - School Kits'!Z15</f>
        <v>908.74522891295624</v>
      </c>
      <c r="AA20" s="372">
        <f>'Kits - School Kits'!AA15</f>
        <v>908.74522891295624</v>
      </c>
      <c r="AB20" s="372">
        <f>'Kits - School Kits'!AB15</f>
        <v>908.74522891295624</v>
      </c>
      <c r="AC20" s="372">
        <f>'Kits - School Kits'!AC15</f>
        <v>908.74522891295624</v>
      </c>
      <c r="AD20" s="372">
        <f>'Kits - School Kits'!AD15</f>
        <v>908.74522891295624</v>
      </c>
      <c r="AE20" s="372">
        <f>'Kits - School Kits'!AE15</f>
        <v>908.74522891295624</v>
      </c>
      <c r="AF20" s="372">
        <f>'Kits - School Kits'!AF15</f>
        <v>0</v>
      </c>
      <c r="AG20" s="372">
        <f>'Kits - School Kits'!AG15</f>
        <v>0</v>
      </c>
      <c r="AH20" s="372">
        <f>'Kits - School Kits'!AH15</f>
        <v>0</v>
      </c>
      <c r="AI20" s="372">
        <f>'Kits - School Kits'!AI15</f>
        <v>0</v>
      </c>
      <c r="AJ20" s="372">
        <f>'Kits - School Kits'!AJ15</f>
        <v>0</v>
      </c>
      <c r="AK20" s="372">
        <f>'Kits - School Kits'!AK15</f>
        <v>0</v>
      </c>
      <c r="AL20" s="372">
        <f>'Kits - School Kits'!AL15</f>
        <v>0</v>
      </c>
      <c r="AM20" s="372">
        <f>'Kits - School Kits'!AM15</f>
        <v>0</v>
      </c>
      <c r="AN20" s="372">
        <f>'Kits - School Kits'!AN15</f>
        <v>0</v>
      </c>
      <c r="AO20" s="372">
        <f>'Kits - School Kits'!AO15</f>
        <v>0</v>
      </c>
      <c r="AP20" s="372">
        <f>'Kits - School Kits'!AP15</f>
        <v>0</v>
      </c>
      <c r="AQ20" s="372">
        <f>'Kits - School Kits'!AQ15</f>
        <v>0</v>
      </c>
      <c r="AR20" s="372">
        <f>'Kits - School Kits'!AR15</f>
        <v>0</v>
      </c>
      <c r="AS20" s="372">
        <f>'Kits - School Kits'!AS15</f>
        <v>0</v>
      </c>
      <c r="AT20" s="372">
        <f>'Kits - School Kits'!AT15</f>
        <v>0</v>
      </c>
      <c r="AU20" s="372">
        <f>'Kits - School Kits'!AU15</f>
        <v>0</v>
      </c>
      <c r="AV20" s="372">
        <f t="shared" si="1"/>
        <v>80663.00115723483</v>
      </c>
    </row>
    <row r="21" spans="1:48" x14ac:dyDescent="0.3">
      <c r="A21" s="199" t="s">
        <v>547</v>
      </c>
      <c r="B21" s="200">
        <f>'Kits - JU School'!B18</f>
        <v>9.5241778526987808</v>
      </c>
      <c r="C21" s="400">
        <f>'Kits - JU School'!C15</f>
        <v>778.04546436456633</v>
      </c>
      <c r="D21" s="204">
        <f>'Kits - JU School'!D15</f>
        <v>1</v>
      </c>
      <c r="E21" s="64"/>
      <c r="F21" s="64"/>
      <c r="G21" s="64"/>
      <c r="H21" s="64"/>
      <c r="I21" s="64"/>
      <c r="J21" s="64"/>
      <c r="K21" s="64"/>
      <c r="L21" s="372">
        <f>'Kits - JU School'!L15</f>
        <v>778.04546436456633</v>
      </c>
      <c r="M21" s="372">
        <f>'Kits - JU School'!M15</f>
        <v>778.04546436456633</v>
      </c>
      <c r="N21" s="372">
        <f>'Kits - JU School'!N15</f>
        <v>704.4416918444897</v>
      </c>
      <c r="O21" s="372">
        <f>'Kits - JU School'!O15</f>
        <v>704.4416918444897</v>
      </c>
      <c r="P21" s="372">
        <f>'Kits - JU School'!P15</f>
        <v>704.4416918444897</v>
      </c>
      <c r="Q21" s="372">
        <f>'Kits - JU School'!Q15</f>
        <v>704.4416918444897</v>
      </c>
      <c r="R21" s="372">
        <f>'Kits - JU School'!R15</f>
        <v>704.4416918444897</v>
      </c>
      <c r="S21" s="372">
        <f>'Kits - JU School'!S15</f>
        <v>642.58034010048971</v>
      </c>
      <c r="T21" s="372">
        <f>'Kits - JU School'!T15</f>
        <v>413.40130941407432</v>
      </c>
      <c r="U21" s="372">
        <f>'Kits - JU School'!U15</f>
        <v>413.40130941407432</v>
      </c>
      <c r="V21" s="372">
        <f>'Kits - JU School'!V15</f>
        <v>120.50748252135212</v>
      </c>
      <c r="W21" s="372">
        <f>'Kits - JU School'!W15</f>
        <v>120.50748252135212</v>
      </c>
      <c r="X21" s="372">
        <f>'Kits - JU School'!X15</f>
        <v>77.693258521352121</v>
      </c>
      <c r="Y21" s="372">
        <f>'Kits - JU School'!Y15</f>
        <v>77.693258521352121</v>
      </c>
      <c r="Z21" s="372">
        <f>'Kits - JU School'!Z15</f>
        <v>77.693258521352121</v>
      </c>
      <c r="AA21" s="372">
        <f>'Kits - JU School'!AA15</f>
        <v>77.693258521352121</v>
      </c>
      <c r="AB21" s="372">
        <f>'Kits - JU School'!AB15</f>
        <v>77.693258521352121</v>
      </c>
      <c r="AC21" s="372">
        <f>'Kits - JU School'!AC15</f>
        <v>77.693258521352121</v>
      </c>
      <c r="AD21" s="372">
        <f>'Kits - JU School'!AD15</f>
        <v>77.693258521352121</v>
      </c>
      <c r="AE21" s="372">
        <f>'Kits - JU School'!AE15</f>
        <v>77.693258521352121</v>
      </c>
      <c r="AF21" s="372">
        <f>'Kits - JU School'!AF15</f>
        <v>0</v>
      </c>
      <c r="AG21" s="372">
        <f>'Kits - JU School'!AG15</f>
        <v>0</v>
      </c>
      <c r="AH21" s="372">
        <f>'Kits - JU School'!AH15</f>
        <v>0</v>
      </c>
      <c r="AI21" s="372">
        <f>'Kits - JU School'!AI15</f>
        <v>0</v>
      </c>
      <c r="AJ21" s="372">
        <f>'Kits - JU School'!AJ15</f>
        <v>0</v>
      </c>
      <c r="AK21" s="372">
        <f>'Kits - JU School'!AK15</f>
        <v>0</v>
      </c>
      <c r="AL21" s="372">
        <f>'Kits - JU School'!AL15</f>
        <v>0</v>
      </c>
      <c r="AM21" s="372">
        <f>'Kits - JU School'!AM15</f>
        <v>0</v>
      </c>
      <c r="AN21" s="372">
        <f>'Kits - JU School'!AN15</f>
        <v>0</v>
      </c>
      <c r="AO21" s="372">
        <f>'Kits - JU School'!AO15</f>
        <v>0</v>
      </c>
      <c r="AP21" s="372">
        <f>'Kits - JU School'!AP15</f>
        <v>0</v>
      </c>
      <c r="AQ21" s="372">
        <f>'Kits - JU School'!AQ15</f>
        <v>0</v>
      </c>
      <c r="AR21" s="372">
        <f>'Kits - JU School'!AR15</f>
        <v>0</v>
      </c>
      <c r="AS21" s="372">
        <f>'Kits - JU School'!AS15</f>
        <v>0</v>
      </c>
      <c r="AT21" s="372">
        <f>'Kits - JU School'!AT15</f>
        <v>0</v>
      </c>
      <c r="AU21" s="372">
        <f>'Kits - JU School'!AU15</f>
        <v>0</v>
      </c>
      <c r="AV21" s="372">
        <f t="shared" si="1"/>
        <v>7410.2433800937379</v>
      </c>
    </row>
    <row r="22" spans="1:48" x14ac:dyDescent="0.3">
      <c r="A22" s="199" t="s">
        <v>548</v>
      </c>
      <c r="B22" s="200">
        <f>'Kits - High School Innovation'!B15</f>
        <v>10.769440339058189</v>
      </c>
      <c r="C22" s="400">
        <f>'Kits - High School Innovation'!C12</f>
        <v>1453.7271825102089</v>
      </c>
      <c r="D22" s="204">
        <f>'Kits - High School Innovation'!D12</f>
        <v>1</v>
      </c>
      <c r="E22" s="64"/>
      <c r="F22" s="64"/>
      <c r="G22" s="64"/>
      <c r="H22" s="64"/>
      <c r="I22" s="64"/>
      <c r="J22" s="64"/>
      <c r="K22" s="64"/>
      <c r="L22" s="372">
        <f>'Kits - High School Innovation'!L12</f>
        <v>1453.7271825102089</v>
      </c>
      <c r="M22" s="372">
        <f>'Kits - High School Innovation'!M12</f>
        <v>1453.7271825102089</v>
      </c>
      <c r="N22" s="372">
        <f>'Kits - High School Innovation'!N12</f>
        <v>1453.7271825102089</v>
      </c>
      <c r="O22" s="372">
        <f>'Kits - High School Innovation'!O12</f>
        <v>1453.7271825102089</v>
      </c>
      <c r="P22" s="372">
        <f>'Kits - High School Innovation'!P12</f>
        <v>1453.7271825102089</v>
      </c>
      <c r="Q22" s="372">
        <f>'Kits - High School Innovation'!Q12</f>
        <v>1453.7271825102089</v>
      </c>
      <c r="R22" s="372">
        <f>'Kits - High School Innovation'!R12</f>
        <v>1453.7271825102089</v>
      </c>
      <c r="S22" s="372">
        <f>'Kits - High School Innovation'!S12</f>
        <v>1453.7271825102089</v>
      </c>
      <c r="T22" s="372">
        <f>'Kits - High School Innovation'!T12</f>
        <v>892.35909362105826</v>
      </c>
      <c r="U22" s="372">
        <f>'Kits - High School Innovation'!U12</f>
        <v>892.35909362105826</v>
      </c>
      <c r="V22" s="372">
        <f>'Kits - High School Innovation'!V12</f>
        <v>364.92120391870571</v>
      </c>
      <c r="W22" s="372">
        <f>'Kits - High School Innovation'!W12</f>
        <v>364.92120391870571</v>
      </c>
      <c r="X22" s="372">
        <f>'Kits - High School Innovation'!X12</f>
        <v>188.93126326870572</v>
      </c>
      <c r="Y22" s="372">
        <f>'Kits - High School Innovation'!Y12</f>
        <v>188.93126326870572</v>
      </c>
      <c r="Z22" s="372">
        <f>'Kits - High School Innovation'!Z12</f>
        <v>188.93126326870572</v>
      </c>
      <c r="AA22" s="372">
        <f>'Kits - High School Innovation'!AA12</f>
        <v>188.93126326870572</v>
      </c>
      <c r="AB22" s="372">
        <f>'Kits - High School Innovation'!AB12</f>
        <v>188.93126326870572</v>
      </c>
      <c r="AC22" s="372">
        <f>'Kits - High School Innovation'!AC12</f>
        <v>188.93126326870572</v>
      </c>
      <c r="AD22" s="372">
        <f>'Kits - High School Innovation'!AD12</f>
        <v>188.93126326870572</v>
      </c>
      <c r="AE22" s="372">
        <f>'Kits - High School Innovation'!AE12</f>
        <v>188.93126326870572</v>
      </c>
      <c r="AF22" s="372">
        <f>'Kits - High School Innovation'!AF12</f>
        <v>0</v>
      </c>
      <c r="AG22" s="372">
        <f>'Kits - High School Innovation'!AG12</f>
        <v>0</v>
      </c>
      <c r="AH22" s="372">
        <f>'Kits - High School Innovation'!AH12</f>
        <v>0</v>
      </c>
      <c r="AI22" s="372">
        <f>'Kits - High School Innovation'!AI12</f>
        <v>0</v>
      </c>
      <c r="AJ22" s="372">
        <f>'Kits - High School Innovation'!AJ12</f>
        <v>0</v>
      </c>
      <c r="AK22" s="372">
        <f>'Kits - High School Innovation'!AK12</f>
        <v>0</v>
      </c>
      <c r="AL22" s="372">
        <f>'Kits - High School Innovation'!AL12</f>
        <v>0</v>
      </c>
      <c r="AM22" s="372">
        <f>'Kits - High School Innovation'!AM12</f>
        <v>0</v>
      </c>
      <c r="AN22" s="372">
        <f>'Kits - High School Innovation'!AN12</f>
        <v>0</v>
      </c>
      <c r="AO22" s="372">
        <f>'Kits - High School Innovation'!AO12</f>
        <v>0</v>
      </c>
      <c r="AP22" s="372">
        <f>'Kits - High School Innovation'!AP12</f>
        <v>0</v>
      </c>
      <c r="AQ22" s="372">
        <f>'Kits - High School Innovation'!AQ12</f>
        <v>0</v>
      </c>
      <c r="AR22" s="372">
        <f>'Kits - High School Innovation'!AR12</f>
        <v>0</v>
      </c>
      <c r="AS22" s="372">
        <f>'Kits - High School Innovation'!AS12</f>
        <v>0</v>
      </c>
      <c r="AT22" s="372">
        <f>'Kits - High School Innovation'!AT12</f>
        <v>0</v>
      </c>
      <c r="AU22" s="372">
        <f>'Kits - High School Innovation'!AU12</f>
        <v>0</v>
      </c>
      <c r="AV22" s="372">
        <f t="shared" si="1"/>
        <v>15655.828161310841</v>
      </c>
    </row>
    <row r="23" spans="1:48" x14ac:dyDescent="0.3">
      <c r="A23" s="199" t="s">
        <v>559</v>
      </c>
      <c r="B23" s="200">
        <f>'Kits - JU High School Innov.'!B18</f>
        <v>9.7961196520709102</v>
      </c>
      <c r="C23" s="400">
        <f>'Kits - JU High School Innov.'!C15</f>
        <v>237.39304797453124</v>
      </c>
      <c r="D23" s="204">
        <f>'Kits - JU High School Innov.'!D15</f>
        <v>1</v>
      </c>
      <c r="E23" s="64"/>
      <c r="F23" s="64"/>
      <c r="G23" s="64"/>
      <c r="H23" s="64"/>
      <c r="I23" s="64"/>
      <c r="J23" s="64"/>
      <c r="K23" s="64"/>
      <c r="L23" s="372">
        <f>'Kits - JU High School Innov.'!L15</f>
        <v>237.39304797453124</v>
      </c>
      <c r="M23" s="372">
        <f>'Kits - JU High School Innov.'!M15</f>
        <v>237.39304797453124</v>
      </c>
      <c r="N23" s="372">
        <f>'Kits - JU High School Innov.'!N15</f>
        <v>212.24067966731079</v>
      </c>
      <c r="O23" s="372">
        <f>'Kits - JU High School Innov.'!O15</f>
        <v>212.24067966731079</v>
      </c>
      <c r="P23" s="372">
        <f>'Kits - JU High School Innov.'!P15</f>
        <v>212.24067966731079</v>
      </c>
      <c r="Q23" s="372">
        <f>'Kits - JU High School Innov.'!Q15</f>
        <v>212.24067966731079</v>
      </c>
      <c r="R23" s="372">
        <f>'Kits - JU High School Innov.'!R15</f>
        <v>212.24067966731079</v>
      </c>
      <c r="S23" s="372">
        <f>'Kits - JU High School Innov.'!S15</f>
        <v>212.24067966731079</v>
      </c>
      <c r="T23" s="372">
        <f>'Kits - JU High School Innov.'!T15</f>
        <v>141.27023163430596</v>
      </c>
      <c r="U23" s="372">
        <f>'Kits - JU High School Innov.'!U15</f>
        <v>141.27023163430596</v>
      </c>
      <c r="V23" s="372">
        <f>'Kits - JU High School Innov.'!V15</f>
        <v>41.180614530677879</v>
      </c>
      <c r="W23" s="372">
        <f>'Kits - JU High School Innov.'!W15</f>
        <v>41.180614530677879</v>
      </c>
      <c r="X23" s="372">
        <f>'Kits - JU High School Innov.'!X15</f>
        <v>26.549854530677884</v>
      </c>
      <c r="Y23" s="372">
        <f>'Kits - JU High School Innov.'!Y15</f>
        <v>26.549854530677884</v>
      </c>
      <c r="Z23" s="372">
        <f>'Kits - JU High School Innov.'!Z15</f>
        <v>26.549854530677884</v>
      </c>
      <c r="AA23" s="372">
        <f>'Kits - JU High School Innov.'!AA15</f>
        <v>26.549854530677884</v>
      </c>
      <c r="AB23" s="372">
        <f>'Kits - JU High School Innov.'!AB15</f>
        <v>26.549854530677884</v>
      </c>
      <c r="AC23" s="372">
        <f>'Kits - JU High School Innov.'!AC15</f>
        <v>26.549854530677884</v>
      </c>
      <c r="AD23" s="372">
        <f>'Kits - JU High School Innov.'!AD15</f>
        <v>26.549854530677884</v>
      </c>
      <c r="AE23" s="372">
        <f>'Kits - JU High School Innov.'!AE15</f>
        <v>26.549854530677884</v>
      </c>
      <c r="AF23" s="372">
        <f>'Kits - JU High School Innov.'!AF15</f>
        <v>0</v>
      </c>
      <c r="AG23" s="372">
        <f>'Kits - JU High School Innov.'!AG15</f>
        <v>0</v>
      </c>
      <c r="AH23" s="372">
        <f>'Kits - JU High School Innov.'!AH15</f>
        <v>0</v>
      </c>
      <c r="AI23" s="372">
        <f>'Kits - JU High School Innov.'!AI15</f>
        <v>0</v>
      </c>
      <c r="AJ23" s="372">
        <f>'Kits - JU High School Innov.'!AJ15</f>
        <v>0</v>
      </c>
      <c r="AK23" s="372">
        <f>'Kits - JU High School Innov.'!AK15</f>
        <v>0</v>
      </c>
      <c r="AL23" s="372">
        <f>'Kits - JU High School Innov.'!AL15</f>
        <v>0</v>
      </c>
      <c r="AM23" s="372">
        <f>'Kits - JU High School Innov.'!AM15</f>
        <v>0</v>
      </c>
      <c r="AN23" s="372">
        <f>'Kits - JU High School Innov.'!AN15</f>
        <v>0</v>
      </c>
      <c r="AO23" s="372">
        <f>'Kits - JU High School Innov.'!AO15</f>
        <v>0</v>
      </c>
      <c r="AP23" s="372">
        <f>'Kits - JU High School Innov.'!AP15</f>
        <v>0</v>
      </c>
      <c r="AQ23" s="372">
        <f>'Kits - JU High School Innov.'!AQ15</f>
        <v>0</v>
      </c>
      <c r="AR23" s="372">
        <f>'Kits - JU High School Innov.'!AR15</f>
        <v>0</v>
      </c>
      <c r="AS23" s="372">
        <f>'Kits - JU High School Innov.'!AS15</f>
        <v>0</v>
      </c>
      <c r="AT23" s="372">
        <f>'Kits - JU High School Innov.'!AT15</f>
        <v>0</v>
      </c>
      <c r="AU23" s="372">
        <f>'Kits - JU High School Innov.'!AU15</f>
        <v>0</v>
      </c>
      <c r="AV23" s="372">
        <f t="shared" si="1"/>
        <v>2325.5307025283169</v>
      </c>
    </row>
    <row r="24" spans="1:48" x14ac:dyDescent="0.3">
      <c r="A24" s="199" t="s">
        <v>549</v>
      </c>
      <c r="B24" s="200">
        <f>'Kits - IQ Community Kits'!B15</f>
        <v>9.2610622555490067</v>
      </c>
      <c r="C24" s="400">
        <f>'Kits - IQ Community Kits'!C12</f>
        <v>2295.6494869749499</v>
      </c>
      <c r="D24" s="204">
        <f>'Kits - IQ Community Kits'!D12</f>
        <v>1</v>
      </c>
      <c r="E24" s="64"/>
      <c r="F24" s="64"/>
      <c r="G24" s="64"/>
      <c r="H24" s="64"/>
      <c r="I24" s="64"/>
      <c r="J24" s="64"/>
      <c r="K24" s="64"/>
      <c r="L24" s="372">
        <f>'Kits - IQ Community Kits'!L12</f>
        <v>2295.6494869749499</v>
      </c>
      <c r="M24" s="372">
        <f>'Kits - IQ Community Kits'!M12</f>
        <v>2295.6494869749499</v>
      </c>
      <c r="N24" s="372">
        <f>'Kits - IQ Community Kits'!N12</f>
        <v>2295.6494869749499</v>
      </c>
      <c r="O24" s="372">
        <f>'Kits - IQ Community Kits'!O12</f>
        <v>2295.6494869749499</v>
      </c>
      <c r="P24" s="372">
        <f>'Kits - IQ Community Kits'!P12</f>
        <v>2295.6494869749499</v>
      </c>
      <c r="Q24" s="372">
        <f>'Kits - IQ Community Kits'!Q12</f>
        <v>2295.6494869749499</v>
      </c>
      <c r="R24" s="372">
        <f>'Kits - IQ Community Kits'!R12</f>
        <v>2295.6494869749499</v>
      </c>
      <c r="S24" s="372">
        <f>'Kits - IQ Community Kits'!S12</f>
        <v>1906.9511769749495</v>
      </c>
      <c r="T24" s="372">
        <f>'Kits - IQ Community Kits'!T12</f>
        <v>927.97086011754959</v>
      </c>
      <c r="U24" s="372">
        <f>'Kits - IQ Community Kits'!U12</f>
        <v>927.97086011754959</v>
      </c>
      <c r="V24" s="372">
        <f>'Kits - IQ Community Kits'!V12</f>
        <v>363.48464377594519</v>
      </c>
      <c r="W24" s="372">
        <f>'Kits - IQ Community Kits'!W12</f>
        <v>363.48464377594519</v>
      </c>
      <c r="X24" s="372">
        <f>'Kits - IQ Community Kits'!X12</f>
        <v>87.593027775945131</v>
      </c>
      <c r="Y24" s="372">
        <f>'Kits - IQ Community Kits'!Y12</f>
        <v>87.593027775945131</v>
      </c>
      <c r="Z24" s="372">
        <f>'Kits - IQ Community Kits'!Z12</f>
        <v>87.593027775945131</v>
      </c>
      <c r="AA24" s="372">
        <f>'Kits - IQ Community Kits'!AA12</f>
        <v>87.593027775945131</v>
      </c>
      <c r="AB24" s="372">
        <f>'Kits - IQ Community Kits'!AB12</f>
        <v>87.593027775945131</v>
      </c>
      <c r="AC24" s="372">
        <f>'Kits - IQ Community Kits'!AC12</f>
        <v>87.593027775945131</v>
      </c>
      <c r="AD24" s="372">
        <f>'Kits - IQ Community Kits'!AD12</f>
        <v>87.593027775945131</v>
      </c>
      <c r="AE24" s="372">
        <f>'Kits - IQ Community Kits'!AE12</f>
        <v>87.593027775945131</v>
      </c>
      <c r="AF24" s="372">
        <f>'Kits - IQ Community Kits'!AF12</f>
        <v>0</v>
      </c>
      <c r="AG24" s="372">
        <f>'Kits - IQ Community Kits'!AG12</f>
        <v>0</v>
      </c>
      <c r="AH24" s="372">
        <f>'Kits - IQ Community Kits'!AH12</f>
        <v>0</v>
      </c>
      <c r="AI24" s="372">
        <f>'Kits - IQ Community Kits'!AI12</f>
        <v>0</v>
      </c>
      <c r="AJ24" s="372">
        <f>'Kits - IQ Community Kits'!AJ12</f>
        <v>0</v>
      </c>
      <c r="AK24" s="372">
        <f>'Kits - IQ Community Kits'!AK12</f>
        <v>0</v>
      </c>
      <c r="AL24" s="372">
        <f>'Kits - IQ Community Kits'!AL12</f>
        <v>0</v>
      </c>
      <c r="AM24" s="372">
        <f>'Kits - IQ Community Kits'!AM12</f>
        <v>0</v>
      </c>
      <c r="AN24" s="372">
        <f>'Kits - IQ Community Kits'!AN12</f>
        <v>0</v>
      </c>
      <c r="AO24" s="372">
        <f>'Kits - IQ Community Kits'!AO12</f>
        <v>0</v>
      </c>
      <c r="AP24" s="372">
        <f>'Kits - IQ Community Kits'!AP12</f>
        <v>0</v>
      </c>
      <c r="AQ24" s="372">
        <f>'Kits - IQ Community Kits'!AQ12</f>
        <v>0</v>
      </c>
      <c r="AR24" s="372">
        <f>'Kits - IQ Community Kits'!AR12</f>
        <v>0</v>
      </c>
      <c r="AS24" s="372">
        <f>'Kits - IQ Community Kits'!AS12</f>
        <v>0</v>
      </c>
      <c r="AT24" s="372">
        <f>'Kits - IQ Community Kits'!AT12</f>
        <v>0</v>
      </c>
      <c r="AU24" s="372">
        <f>'Kits - IQ Community Kits'!AU12</f>
        <v>0</v>
      </c>
      <c r="AV24" s="372">
        <f t="shared" si="1"/>
        <v>21260.152815794128</v>
      </c>
    </row>
    <row r="25" spans="1:48" x14ac:dyDescent="0.3">
      <c r="A25" s="199" t="s">
        <v>616</v>
      </c>
      <c r="B25" s="200">
        <f>'Kits - HEIQ Comm. Engag. Kit'!B11</f>
        <v>7.9200373651481684</v>
      </c>
      <c r="C25" s="400">
        <f>'Kits - HEIQ Comm. Engag. Kit'!C8</f>
        <v>2294.7184535728002</v>
      </c>
      <c r="D25" s="204">
        <f>'Kits - HEIQ Comm. Engag. Kit'!D8</f>
        <v>1</v>
      </c>
      <c r="E25" s="64"/>
      <c r="F25" s="64"/>
      <c r="G25" s="64"/>
      <c r="H25" s="64"/>
      <c r="I25" s="64"/>
      <c r="J25" s="64"/>
      <c r="K25" s="64"/>
      <c r="L25" s="372">
        <f>'Kits - HEIQ Comm. Engag. Kit'!L8</f>
        <v>2294.7184535728002</v>
      </c>
      <c r="M25" s="372">
        <f>'Kits - HEIQ Comm. Engag. Kit'!M8</f>
        <v>2294.7184535728002</v>
      </c>
      <c r="N25" s="372">
        <f>'Kits - HEIQ Comm. Engag. Kit'!N8</f>
        <v>2294.7184535728002</v>
      </c>
      <c r="O25" s="372">
        <f>'Kits - HEIQ Comm. Engag. Kit'!O8</f>
        <v>2294.7184535728002</v>
      </c>
      <c r="P25" s="372">
        <f>'Kits - HEIQ Comm. Engag. Kit'!P8</f>
        <v>2294.7184535728002</v>
      </c>
      <c r="Q25" s="372">
        <f>'Kits - HEIQ Comm. Engag. Kit'!Q8</f>
        <v>2294.7184535728002</v>
      </c>
      <c r="R25" s="372">
        <f>'Kits - HEIQ Comm. Engag. Kit'!R8</f>
        <v>2294.7184535728002</v>
      </c>
      <c r="S25" s="372">
        <f>'Kits - HEIQ Comm. Engag. Kit'!S8</f>
        <v>2111.2267197820001</v>
      </c>
      <c r="T25" s="372">
        <f>'Kits - HEIQ Comm. Engag. Kit'!T8</f>
        <v>0</v>
      </c>
      <c r="U25" s="372">
        <f>'Kits - HEIQ Comm. Engag. Kit'!U8</f>
        <v>0</v>
      </c>
      <c r="V25" s="372">
        <f>'Kits - HEIQ Comm. Engag. Kit'!V8</f>
        <v>0</v>
      </c>
      <c r="W25" s="372">
        <f>'Kits - HEIQ Comm. Engag. Kit'!W8</f>
        <v>0</v>
      </c>
      <c r="X25" s="372">
        <f>'Kits - HEIQ Comm. Engag. Kit'!X8</f>
        <v>0</v>
      </c>
      <c r="Y25" s="372">
        <f>'Kits - HEIQ Comm. Engag. Kit'!Y8</f>
        <v>0</v>
      </c>
      <c r="Z25" s="372">
        <f>'Kits - HEIQ Comm. Engag. Kit'!Z8</f>
        <v>0</v>
      </c>
      <c r="AA25" s="372">
        <f>'Kits - HEIQ Comm. Engag. Kit'!AA8</f>
        <v>0</v>
      </c>
      <c r="AB25" s="372">
        <f>'Kits - HEIQ Comm. Engag. Kit'!AB8</f>
        <v>0</v>
      </c>
      <c r="AC25" s="372">
        <f>'Kits - HEIQ Comm. Engag. Kit'!AC8</f>
        <v>0</v>
      </c>
      <c r="AD25" s="372">
        <f>'Kits - HEIQ Comm. Engag. Kit'!AD8</f>
        <v>0</v>
      </c>
      <c r="AE25" s="372">
        <f>'Kits - HEIQ Comm. Engag. Kit'!AE8</f>
        <v>0</v>
      </c>
      <c r="AF25" s="372">
        <f>'Kits - HEIQ Comm. Engag. Kit'!AF8</f>
        <v>0</v>
      </c>
      <c r="AG25" s="372">
        <f>'Kits - HEIQ Comm. Engag. Kit'!AG8</f>
        <v>0</v>
      </c>
      <c r="AH25" s="372">
        <f>'Kits - HEIQ Comm. Engag. Kit'!AH8</f>
        <v>0</v>
      </c>
      <c r="AI25" s="372">
        <f>'Kits - HEIQ Comm. Engag. Kit'!AI8</f>
        <v>0</v>
      </c>
      <c r="AJ25" s="372">
        <f>'Kits - HEIQ Comm. Engag. Kit'!AJ8</f>
        <v>0</v>
      </c>
      <c r="AK25" s="372">
        <f>'Kits - HEIQ Comm. Engag. Kit'!AK8</f>
        <v>0</v>
      </c>
      <c r="AL25" s="372">
        <f>'Kits - HEIQ Comm. Engag. Kit'!AL8</f>
        <v>0</v>
      </c>
      <c r="AM25" s="372">
        <f>'Kits - HEIQ Comm. Engag. Kit'!AM8</f>
        <v>0</v>
      </c>
      <c r="AN25" s="372">
        <f>'Kits - HEIQ Comm. Engag. Kit'!AN8</f>
        <v>0</v>
      </c>
      <c r="AO25" s="372">
        <f>'Kits - HEIQ Comm. Engag. Kit'!AO8</f>
        <v>0</v>
      </c>
      <c r="AP25" s="372">
        <f>'Kits - HEIQ Comm. Engag. Kit'!AP8</f>
        <v>0</v>
      </c>
      <c r="AQ25" s="372">
        <f>'Kits - HEIQ Comm. Engag. Kit'!AQ8</f>
        <v>0</v>
      </c>
      <c r="AR25" s="372">
        <f>'Kits - HEIQ Comm. Engag. Kit'!AR8</f>
        <v>0</v>
      </c>
      <c r="AS25" s="372">
        <f>'Kits - HEIQ Comm. Engag. Kit'!AS8</f>
        <v>0</v>
      </c>
      <c r="AT25" s="372">
        <f>'Kits - HEIQ Comm. Engag. Kit'!AT8</f>
        <v>0</v>
      </c>
      <c r="AU25" s="372">
        <f>'Kits - HEIQ Comm. Engag. Kit'!AU8</f>
        <v>0</v>
      </c>
      <c r="AV25" s="372">
        <f t="shared" si="1"/>
        <v>18174.255894791604</v>
      </c>
    </row>
    <row r="26" spans="1:48" x14ac:dyDescent="0.3">
      <c r="A26" s="199" t="s">
        <v>550</v>
      </c>
      <c r="B26" s="200">
        <f>'Kits - Mobile Homes'!B14</f>
        <v>8.2033901178267357</v>
      </c>
      <c r="C26" s="400">
        <f>'Kits - Mobile Homes'!C11</f>
        <v>96.858239216129277</v>
      </c>
      <c r="D26" s="204">
        <f>'Kits - Mobile Homes'!D11</f>
        <v>1</v>
      </c>
      <c r="E26" s="64"/>
      <c r="F26" s="64"/>
      <c r="G26" s="64"/>
      <c r="H26" s="64"/>
      <c r="I26" s="64"/>
      <c r="J26" s="64"/>
      <c r="K26" s="64"/>
      <c r="L26" s="372">
        <f>'Kits - Mobile Homes'!L11</f>
        <v>96.858239216129277</v>
      </c>
      <c r="M26" s="372">
        <f>'Kits - Mobile Homes'!M11</f>
        <v>96.858239216129277</v>
      </c>
      <c r="N26" s="372">
        <f>'Kits - Mobile Homes'!N11</f>
        <v>96.858239216129277</v>
      </c>
      <c r="O26" s="372">
        <f>'Kits - Mobile Homes'!O11</f>
        <v>96.858239216129277</v>
      </c>
      <c r="P26" s="372">
        <f>'Kits - Mobile Homes'!P11</f>
        <v>96.858239216129277</v>
      </c>
      <c r="Q26" s="372">
        <f>'Kits - Mobile Homes'!Q11</f>
        <v>96.858239216129277</v>
      </c>
      <c r="R26" s="372">
        <f>'Kits - Mobile Homes'!R11</f>
        <v>96.858239216129277</v>
      </c>
      <c r="S26" s="372">
        <f>'Kits - Mobile Homes'!S11</f>
        <v>83.548579216129284</v>
      </c>
      <c r="T26" s="372">
        <f>'Kits - Mobile Homes'!T11</f>
        <v>16.504834343329289</v>
      </c>
      <c r="U26" s="372">
        <f>'Kits - Mobile Homes'!U11</f>
        <v>16.504834343329289</v>
      </c>
      <c r="V26" s="372">
        <f>'Kits - Mobile Homes'!V11</f>
        <v>0</v>
      </c>
      <c r="W26" s="372">
        <f>'Kits - Mobile Homes'!W11</f>
        <v>0</v>
      </c>
      <c r="X26" s="372">
        <f>'Kits - Mobile Homes'!X11</f>
        <v>0</v>
      </c>
      <c r="Y26" s="372">
        <f>'Kits - Mobile Homes'!Y11</f>
        <v>0</v>
      </c>
      <c r="Z26" s="372">
        <f>'Kits - Mobile Homes'!Z11</f>
        <v>0</v>
      </c>
      <c r="AA26" s="372">
        <f>'Kits - Mobile Homes'!AA11</f>
        <v>0</v>
      </c>
      <c r="AB26" s="372">
        <f>'Kits - Mobile Homes'!AB11</f>
        <v>0</v>
      </c>
      <c r="AC26" s="372">
        <f>'Kits - Mobile Homes'!AC11</f>
        <v>0</v>
      </c>
      <c r="AD26" s="372">
        <f>'Kits - Mobile Homes'!AD11</f>
        <v>0</v>
      </c>
      <c r="AE26" s="372">
        <f>'Kits - Mobile Homes'!AE11</f>
        <v>0</v>
      </c>
      <c r="AF26" s="372">
        <f>'Kits - Mobile Homes'!AF11</f>
        <v>0</v>
      </c>
      <c r="AG26" s="372">
        <f>'Kits - Mobile Homes'!AG11</f>
        <v>0</v>
      </c>
      <c r="AH26" s="372">
        <f>'Kits - Mobile Homes'!AH11</f>
        <v>0</v>
      </c>
      <c r="AI26" s="372">
        <f>'Kits - Mobile Homes'!AI11</f>
        <v>0</v>
      </c>
      <c r="AJ26" s="372">
        <f>'Kits - Mobile Homes'!AJ11</f>
        <v>0</v>
      </c>
      <c r="AK26" s="372">
        <f>'Kits - Mobile Homes'!AK11</f>
        <v>0</v>
      </c>
      <c r="AL26" s="372">
        <f>'Kits - Mobile Homes'!AL11</f>
        <v>0</v>
      </c>
      <c r="AM26" s="372">
        <f>'Kits - Mobile Homes'!AM11</f>
        <v>0</v>
      </c>
      <c r="AN26" s="372">
        <f>'Kits - Mobile Homes'!AN11</f>
        <v>0</v>
      </c>
      <c r="AO26" s="372">
        <f>'Kits - Mobile Homes'!AO11</f>
        <v>0</v>
      </c>
      <c r="AP26" s="372">
        <f>'Kits - Mobile Homes'!AP11</f>
        <v>0</v>
      </c>
      <c r="AQ26" s="372">
        <f>'Kits - Mobile Homes'!AQ11</f>
        <v>0</v>
      </c>
      <c r="AR26" s="372">
        <f>'Kits - Mobile Homes'!AR11</f>
        <v>0</v>
      </c>
      <c r="AS26" s="372">
        <f>'Kits - Mobile Homes'!AS11</f>
        <v>0</v>
      </c>
      <c r="AT26" s="372">
        <f>'Kits - Mobile Homes'!AT11</f>
        <v>0</v>
      </c>
      <c r="AU26" s="372">
        <f>'Kits - Mobile Homes'!AU11</f>
        <v>0</v>
      </c>
      <c r="AV26" s="372">
        <f t="shared" si="1"/>
        <v>794.56592241569285</v>
      </c>
    </row>
    <row r="27" spans="1:48" x14ac:dyDescent="0.3">
      <c r="A27" s="199" t="s">
        <v>544</v>
      </c>
      <c r="B27" s="200">
        <f>'MRSF - Midstream HVAC ME'!B13</f>
        <v>15.447078717396952</v>
      </c>
      <c r="C27" s="400">
        <f>'MRSF - Midstream HVAC ME'!C10</f>
        <v>618.69921712803637</v>
      </c>
      <c r="D27" s="204" t="str">
        <f>'MRSF - Midstream HVAC ME'!D10</f>
        <v>N/A</v>
      </c>
      <c r="E27" s="64"/>
      <c r="F27" s="64"/>
      <c r="G27" s="64"/>
      <c r="H27" s="64"/>
      <c r="I27" s="64"/>
      <c r="J27" s="64"/>
      <c r="K27" s="64"/>
      <c r="L27" s="372">
        <f>'MRSF - Midstream HVAC ME'!L10</f>
        <v>618.69921712803637</v>
      </c>
      <c r="M27" s="372">
        <f>'MRSF - Midstream HVAC ME'!M10</f>
        <v>618.69921712803637</v>
      </c>
      <c r="N27" s="372">
        <f>'MRSF - Midstream HVAC ME'!N10</f>
        <v>618.69921712803637</v>
      </c>
      <c r="O27" s="372">
        <f>'MRSF - Midstream HVAC ME'!O10</f>
        <v>618.69921712803637</v>
      </c>
      <c r="P27" s="372">
        <f>'MRSF - Midstream HVAC ME'!P10</f>
        <v>618.69921712803637</v>
      </c>
      <c r="Q27" s="372">
        <f>'MRSF - Midstream HVAC ME'!Q10</f>
        <v>618.69921712803637</v>
      </c>
      <c r="R27" s="372">
        <f>'MRSF - Midstream HVAC ME'!R10</f>
        <v>618.69921712803637</v>
      </c>
      <c r="S27" s="372">
        <f>'MRSF - Midstream HVAC ME'!S10</f>
        <v>618.69921712803637</v>
      </c>
      <c r="T27" s="372">
        <f>'MRSF - Midstream HVAC ME'!T10</f>
        <v>618.69921712803637</v>
      </c>
      <c r="U27" s="372">
        <f>'MRSF - Midstream HVAC ME'!U10</f>
        <v>618.69921712803637</v>
      </c>
      <c r="V27" s="372">
        <f>'MRSF - Midstream HVAC ME'!V10</f>
        <v>618.69921712803637</v>
      </c>
      <c r="W27" s="372">
        <f>'MRSF - Midstream HVAC ME'!W10</f>
        <v>586.8145547647166</v>
      </c>
      <c r="X27" s="372">
        <f>'MRSF - Midstream HVAC ME'!X10</f>
        <v>586.8145547647166</v>
      </c>
      <c r="Y27" s="372">
        <f>'MRSF - Midstream HVAC ME'!Y10</f>
        <v>586.8145547647166</v>
      </c>
      <c r="Z27" s="372">
        <f>'MRSF - Midstream HVAC ME'!Z10</f>
        <v>586.8145547647166</v>
      </c>
      <c r="AA27" s="372">
        <f>'MRSF - Midstream HVAC ME'!AA10</f>
        <v>392.4193960846153</v>
      </c>
      <c r="AB27" s="372">
        <f>'MRSF - Midstream HVAC ME'!AB10</f>
        <v>5.8632529083818197</v>
      </c>
      <c r="AC27" s="372">
        <f>'MRSF - Midstream HVAC ME'!AC10</f>
        <v>5.8632529083818197</v>
      </c>
      <c r="AD27" s="372">
        <f>'MRSF - Midstream HVAC ME'!AD10</f>
        <v>0</v>
      </c>
      <c r="AE27" s="372">
        <f>'MRSF - Midstream HVAC ME'!AE10</f>
        <v>0</v>
      </c>
      <c r="AF27" s="372">
        <f>'MRSF - Midstream HVAC ME'!AF10</f>
        <v>0</v>
      </c>
      <c r="AG27" s="372">
        <f>'MRSF - Midstream HVAC ME'!AG10</f>
        <v>0</v>
      </c>
      <c r="AH27" s="372">
        <f>'MRSF - Midstream HVAC ME'!AH10</f>
        <v>0</v>
      </c>
      <c r="AI27" s="372">
        <f>'MRSF - Midstream HVAC ME'!AI10</f>
        <v>0</v>
      </c>
      <c r="AJ27" s="372">
        <f>'MRSF - Midstream HVAC ME'!AJ10</f>
        <v>0</v>
      </c>
      <c r="AK27" s="372">
        <f>'MRSF - Midstream HVAC ME'!AK10</f>
        <v>0</v>
      </c>
      <c r="AL27" s="372">
        <f>'MRSF - Midstream HVAC ME'!AL10</f>
        <v>0</v>
      </c>
      <c r="AM27" s="372">
        <f>'MRSF - Midstream HVAC ME'!AM10</f>
        <v>0</v>
      </c>
      <c r="AN27" s="372">
        <f>'MRSF - Midstream HVAC ME'!AN10</f>
        <v>0</v>
      </c>
      <c r="AO27" s="372">
        <f>'MRSF - Midstream HVAC ME'!AO10</f>
        <v>0</v>
      </c>
      <c r="AP27" s="372">
        <f>'MRSF - Midstream HVAC ME'!AP10</f>
        <v>0</v>
      </c>
      <c r="AQ27" s="372">
        <f>'MRSF - Midstream HVAC ME'!AQ10</f>
        <v>0</v>
      </c>
      <c r="AR27" s="372">
        <f>'MRSF - Midstream HVAC ME'!AR10</f>
        <v>0</v>
      </c>
      <c r="AS27" s="372">
        <f>'MRSF - Midstream HVAC ME'!AS10</f>
        <v>0</v>
      </c>
      <c r="AT27" s="372">
        <f>'MRSF - Midstream HVAC ME'!AT10</f>
        <v>0</v>
      </c>
      <c r="AU27" s="372">
        <f>'MRSF - Midstream HVAC ME'!AU10</f>
        <v>0</v>
      </c>
      <c r="AV27" s="372">
        <f>SUM(F27:AU27)</f>
        <v>9557.0955093686462</v>
      </c>
    </row>
    <row r="28" spans="1:48" x14ac:dyDescent="0.3">
      <c r="A28" s="199" t="s">
        <v>222</v>
      </c>
      <c r="B28" s="200">
        <f>'Res NPSO'!B13</f>
        <v>13.666637161493853</v>
      </c>
      <c r="C28" s="400">
        <f>'Res NPSO'!C10</f>
        <v>411.84390747403899</v>
      </c>
      <c r="D28" s="418" t="str">
        <f>'Res NPSO'!D10</f>
        <v>N/A</v>
      </c>
      <c r="E28" s="400">
        <f>'Res NPSO'!E10</f>
        <v>0</v>
      </c>
      <c r="F28" s="400">
        <f>'Res NPSO'!F10</f>
        <v>0</v>
      </c>
      <c r="G28" s="400">
        <f>'Res NPSO'!G10</f>
        <v>0</v>
      </c>
      <c r="H28" s="400">
        <f>'Res NPSO'!H10</f>
        <v>0</v>
      </c>
      <c r="I28" s="400">
        <f>'Res NPSO'!I10</f>
        <v>0</v>
      </c>
      <c r="J28" s="400">
        <f>'Res NPSO'!J10</f>
        <v>0</v>
      </c>
      <c r="K28" s="400">
        <f>'Res NPSO'!K10</f>
        <v>0</v>
      </c>
      <c r="L28" s="400">
        <f>'Res NPSO'!L10</f>
        <v>411.84390747403899</v>
      </c>
      <c r="M28" s="400">
        <f>'Res NPSO'!M10</f>
        <v>411.84390747403899</v>
      </c>
      <c r="N28" s="400">
        <f>'Res NPSO'!N10</f>
        <v>411.84390747403899</v>
      </c>
      <c r="O28" s="400">
        <f>'Res NPSO'!O10</f>
        <v>411.84390747403899</v>
      </c>
      <c r="P28" s="400">
        <f>'Res NPSO'!P10</f>
        <v>411.84390747403899</v>
      </c>
      <c r="Q28" s="400">
        <f>'Res NPSO'!Q10</f>
        <v>411.84390747403899</v>
      </c>
      <c r="R28" s="400">
        <f>'Res NPSO'!R10</f>
        <v>410.8299931855729</v>
      </c>
      <c r="S28" s="400">
        <f>'Res NPSO'!S10</f>
        <v>377.38192300603424</v>
      </c>
      <c r="T28" s="400">
        <f>'Res NPSO'!T10</f>
        <v>377.38192300603424</v>
      </c>
      <c r="U28" s="400">
        <f>'Res NPSO'!U10</f>
        <v>360.32913484204335</v>
      </c>
      <c r="V28" s="400">
        <f>'Res NPSO'!V10</f>
        <v>334.98815198338269</v>
      </c>
      <c r="W28" s="400">
        <f>'Res NPSO'!W10</f>
        <v>222.51163546859081</v>
      </c>
      <c r="X28" s="400">
        <f>'Res NPSO'!X10</f>
        <v>206.60748808903807</v>
      </c>
      <c r="Y28" s="400">
        <f>'Res NPSO'!Y10</f>
        <v>206.60748808903807</v>
      </c>
      <c r="Z28" s="400">
        <f>'Res NPSO'!Z10</f>
        <v>203.17828500916315</v>
      </c>
      <c r="AA28" s="400">
        <f>'Res NPSO'!AA10</f>
        <v>173.6012349431858</v>
      </c>
      <c r="AB28" s="400">
        <f>'Res NPSO'!AB10</f>
        <v>10.410843241550269</v>
      </c>
      <c r="AC28" s="400">
        <f>'Res NPSO'!AC10</f>
        <v>10.410843241550269</v>
      </c>
      <c r="AD28" s="400">
        <f>'Res NPSO'!AD10</f>
        <v>9.4677374100868619</v>
      </c>
      <c r="AE28" s="400">
        <f>'Res NPSO'!AE10</f>
        <v>7.0006278513572422</v>
      </c>
      <c r="AF28" s="400">
        <f>'Res NPSO'!AF10</f>
        <v>3.6148736298766107</v>
      </c>
      <c r="AG28" s="400">
        <f>'Res NPSO'!AG10</f>
        <v>3.4007985853674181</v>
      </c>
      <c r="AH28" s="400">
        <f>'Res NPSO'!AH10</f>
        <v>3.4007985853674181</v>
      </c>
      <c r="AI28" s="400">
        <f>'Res NPSO'!AI10</f>
        <v>3.4007985853674181</v>
      </c>
      <c r="AJ28" s="400">
        <f>'Res NPSO'!AJ10</f>
        <v>3.4007985853674181</v>
      </c>
      <c r="AK28" s="400">
        <f>'Res NPSO'!AK10</f>
        <v>2.916573459693518</v>
      </c>
      <c r="AL28" s="400">
        <f>'Res NPSO'!AL10</f>
        <v>2.916573459693518</v>
      </c>
      <c r="AM28" s="400">
        <f>'Res NPSO'!AM10</f>
        <v>2.916573459693518</v>
      </c>
      <c r="AN28" s="400">
        <f>'Res NPSO'!AN10</f>
        <v>2.916573459693518</v>
      </c>
      <c r="AO28" s="400">
        <f>'Res NPSO'!AO10</f>
        <v>2.916573459693518</v>
      </c>
      <c r="AP28" s="400">
        <f>'Res NPSO'!AP10</f>
        <v>0</v>
      </c>
      <c r="AQ28" s="400">
        <f>'Res NPSO'!AQ10</f>
        <v>0</v>
      </c>
      <c r="AR28" s="400">
        <f>'Res NPSO'!AR10</f>
        <v>0</v>
      </c>
      <c r="AS28" s="400">
        <f>'Res NPSO'!AS10</f>
        <v>0</v>
      </c>
      <c r="AT28" s="400">
        <f>'Res NPSO'!AT10</f>
        <v>0</v>
      </c>
      <c r="AU28" s="400">
        <f>'Res NPSO'!AU10</f>
        <v>0</v>
      </c>
      <c r="AV28" s="372">
        <f t="shared" ref="AV28" si="2">SUM(F28:AU28)</f>
        <v>5413.5716894806783</v>
      </c>
    </row>
    <row r="29" spans="1:48" x14ac:dyDescent="0.3">
      <c r="A29" s="199" t="s">
        <v>416</v>
      </c>
      <c r="B29" s="200">
        <f>'Res (b-25) Conversions'!B16</f>
        <v>11.869636564055725</v>
      </c>
      <c r="C29" s="400">
        <f>'Res (b-25) Conversions'!C13</f>
        <v>423.39815381266004</v>
      </c>
      <c r="D29" s="204">
        <f>'Res (b-25) Conversions'!D13</f>
        <v>0.99631523180749004</v>
      </c>
      <c r="E29" s="64"/>
      <c r="F29" s="64"/>
      <c r="G29" s="64"/>
      <c r="H29" s="64"/>
      <c r="I29" s="64"/>
      <c r="J29" s="64"/>
      <c r="K29" s="64"/>
      <c r="L29" s="372">
        <f>'Res (b-25) Conversions'!L13</f>
        <v>421.83802976272369</v>
      </c>
      <c r="M29" s="372">
        <f>'Res (b-25) Conversions'!M13</f>
        <v>421.83802976272369</v>
      </c>
      <c r="N29" s="372">
        <f>'Res (b-25) Conversions'!N13</f>
        <v>421.83802976272369</v>
      </c>
      <c r="O29" s="372">
        <f>'Res (b-25) Conversions'!O13</f>
        <v>421.83802976272369</v>
      </c>
      <c r="P29" s="372">
        <f>'Res (b-25) Conversions'!P13</f>
        <v>421.83802976272369</v>
      </c>
      <c r="Q29" s="372">
        <f>'Res (b-25) Conversions'!Q13</f>
        <v>421.83802976272369</v>
      </c>
      <c r="R29" s="372">
        <f>'Res (b-25) Conversions'!R13</f>
        <v>421.83802976272369</v>
      </c>
      <c r="S29" s="372">
        <f>'Res (b-25) Conversions'!S13</f>
        <v>421.83802976272369</v>
      </c>
      <c r="T29" s="372">
        <f>'Res (b-25) Conversions'!T13</f>
        <v>421.83802976272369</v>
      </c>
      <c r="U29" s="372">
        <f>'Res (b-25) Conversions'!U13</f>
        <v>421.83802976272369</v>
      </c>
      <c r="V29" s="372">
        <f>'Res (b-25) Conversions'!V13</f>
        <v>417.16077543096839</v>
      </c>
      <c r="W29" s="372">
        <f>'Res (b-25) Conversions'!W13</f>
        <v>21.723023730968368</v>
      </c>
      <c r="X29" s="372">
        <f>'Res (b-25) Conversions'!X13</f>
        <v>21.723023730968368</v>
      </c>
      <c r="Y29" s="372">
        <f>'Res (b-25) Conversions'!Y13</f>
        <v>21.723023730968368</v>
      </c>
      <c r="Z29" s="372">
        <f>'Res (b-25) Conversions'!Z13</f>
        <v>21.723023730968368</v>
      </c>
      <c r="AA29" s="372">
        <f>'Res (b-25) Conversions'!AA13</f>
        <v>21.723023730968368</v>
      </c>
      <c r="AB29" s="372">
        <f>'Res (b-25) Conversions'!AB13</f>
        <v>21.723023730968368</v>
      </c>
      <c r="AC29" s="372">
        <f>'Res (b-25) Conversions'!AC13</f>
        <v>21.723023730968368</v>
      </c>
      <c r="AD29" s="372">
        <f>'Res (b-25) Conversions'!AD13</f>
        <v>21.723023730968368</v>
      </c>
      <c r="AE29" s="372">
        <f>'Res (b-25) Conversions'!AE13</f>
        <v>21.723023730968368</v>
      </c>
      <c r="AF29" s="372">
        <f>'Res (b-25) Conversions'!AF13</f>
        <v>14.963365985994935</v>
      </c>
      <c r="AG29" s="372">
        <f>'Res (b-25) Conversions'!AG13</f>
        <v>14.963365985994935</v>
      </c>
      <c r="AH29" s="372">
        <f>'Res (b-25) Conversions'!AH13</f>
        <v>14.963365985994935</v>
      </c>
      <c r="AI29" s="372">
        <f>'Res (b-25) Conversions'!AI13</f>
        <v>14.963365985994935</v>
      </c>
      <c r="AJ29" s="372">
        <f>'Res (b-25) Conversions'!AJ13</f>
        <v>14.963365985994935</v>
      </c>
      <c r="AK29" s="372">
        <f>'Res (b-25) Conversions'!AK13</f>
        <v>14.963365985994935</v>
      </c>
      <c r="AL29" s="372">
        <f>'Res (b-25) Conversions'!AL13</f>
        <v>14.963365985994935</v>
      </c>
      <c r="AM29" s="372">
        <f>'Res (b-25) Conversions'!AM13</f>
        <v>14.963365985994935</v>
      </c>
      <c r="AN29" s="372">
        <f>'Res (b-25) Conversions'!AN13</f>
        <v>14.963365985994935</v>
      </c>
      <c r="AO29" s="372">
        <f>'Res (b-25) Conversions'!AO13</f>
        <v>14.963365985994935</v>
      </c>
      <c r="AP29" s="372">
        <f>'Res (b-25) Conversions'!AP13</f>
        <v>0</v>
      </c>
      <c r="AQ29" s="372">
        <f>'Res (b-25) Conversions'!AQ13</f>
        <v>0</v>
      </c>
      <c r="AR29" s="372">
        <f>'Res (b-25) Conversions'!AR13</f>
        <v>0</v>
      </c>
      <c r="AS29" s="372">
        <f>'Res (b-25) Conversions'!AS13</f>
        <v>0</v>
      </c>
      <c r="AT29" s="372">
        <f>'Res (b-25) Conversions'!AT13</f>
        <v>0</v>
      </c>
      <c r="AU29" s="372">
        <f>'Res (b-25) Conversions'!AU13</f>
        <v>0</v>
      </c>
      <c r="AV29" s="372">
        <f t="shared" si="1"/>
        <v>4980.6819464968694</v>
      </c>
    </row>
    <row r="30" spans="1:48" x14ac:dyDescent="0.3">
      <c r="A30" s="180" t="s">
        <v>533</v>
      </c>
      <c r="B30" s="196"/>
      <c r="C30" s="398">
        <f>SUM(C5:C29)</f>
        <v>137241.95973828901</v>
      </c>
      <c r="D30" s="205">
        <f>L30/C30</f>
        <v>0.92683744584949523</v>
      </c>
      <c r="E30" s="91"/>
      <c r="F30" s="91"/>
      <c r="G30" s="91"/>
      <c r="H30" s="91"/>
      <c r="I30" s="91"/>
      <c r="J30" s="91"/>
      <c r="K30" s="91"/>
      <c r="L30" s="398">
        <f t="shared" ref="L30:AV30" si="3">SUM(L5:L29)</f>
        <v>127200.98742721505</v>
      </c>
      <c r="M30" s="397">
        <f t="shared" si="3"/>
        <v>127200.98742721505</v>
      </c>
      <c r="N30" s="397">
        <f t="shared" ref="N30:AU30" si="4">SUM(N5:N29)</f>
        <v>126235.32785062904</v>
      </c>
      <c r="O30" s="397">
        <f t="shared" si="4"/>
        <v>126231.78837265505</v>
      </c>
      <c r="P30" s="397">
        <f t="shared" si="4"/>
        <v>126231.78837265505</v>
      </c>
      <c r="Q30" s="397">
        <f t="shared" si="4"/>
        <v>126231.78837265505</v>
      </c>
      <c r="R30" s="397">
        <f t="shared" si="4"/>
        <v>124975.78370478802</v>
      </c>
      <c r="S30" s="397">
        <f t="shared" si="4"/>
        <v>113986.7297856705</v>
      </c>
      <c r="T30" s="397">
        <f t="shared" si="4"/>
        <v>50045.139128624061</v>
      </c>
      <c r="U30" s="397">
        <f t="shared" si="4"/>
        <v>43507.511462967734</v>
      </c>
      <c r="V30" s="397">
        <f t="shared" si="4"/>
        <v>31486.841157733666</v>
      </c>
      <c r="W30" s="397">
        <f t="shared" si="4"/>
        <v>24361.890690212229</v>
      </c>
      <c r="X30" s="397">
        <f t="shared" si="4"/>
        <v>21885.831455446983</v>
      </c>
      <c r="Y30" s="397">
        <f t="shared" si="4"/>
        <v>21885.831455446983</v>
      </c>
      <c r="Z30" s="397">
        <f t="shared" si="4"/>
        <v>21694.615352404908</v>
      </c>
      <c r="AA30" s="397">
        <f t="shared" si="4"/>
        <v>16762.243229437863</v>
      </c>
      <c r="AB30" s="397">
        <f t="shared" si="4"/>
        <v>4114.3215842998325</v>
      </c>
      <c r="AC30" s="397">
        <f t="shared" si="4"/>
        <v>4114.3215842998325</v>
      </c>
      <c r="AD30" s="397">
        <f t="shared" si="4"/>
        <v>3991.8614336460655</v>
      </c>
      <c r="AE30" s="397">
        <f t="shared" si="4"/>
        <v>3622.7754586953151</v>
      </c>
      <c r="AF30" s="397">
        <f t="shared" si="4"/>
        <v>969.82150135883808</v>
      </c>
      <c r="AG30" s="397">
        <f t="shared" si="4"/>
        <v>951.61518787938599</v>
      </c>
      <c r="AH30" s="397">
        <f t="shared" si="4"/>
        <v>951.61518787938599</v>
      </c>
      <c r="AI30" s="397">
        <f t="shared" si="4"/>
        <v>951.61518787938599</v>
      </c>
      <c r="AJ30" s="397">
        <f t="shared" si="4"/>
        <v>951.61518787938599</v>
      </c>
      <c r="AK30" s="397">
        <f t="shared" si="4"/>
        <v>930.04347438671937</v>
      </c>
      <c r="AL30" s="397">
        <f t="shared" si="4"/>
        <v>930.04347438671937</v>
      </c>
      <c r="AM30" s="397">
        <f t="shared" si="4"/>
        <v>930.04347438671937</v>
      </c>
      <c r="AN30" s="397">
        <f t="shared" si="4"/>
        <v>930.04347438671937</v>
      </c>
      <c r="AO30" s="397">
        <f t="shared" si="4"/>
        <v>930.04347438671937</v>
      </c>
      <c r="AP30" s="397">
        <f t="shared" si="4"/>
        <v>0</v>
      </c>
      <c r="AQ30" s="397">
        <f t="shared" si="4"/>
        <v>0</v>
      </c>
      <c r="AR30" s="397">
        <f t="shared" si="4"/>
        <v>0</v>
      </c>
      <c r="AS30" s="397">
        <f t="shared" si="4"/>
        <v>0</v>
      </c>
      <c r="AT30" s="397">
        <f t="shared" si="4"/>
        <v>0</v>
      </c>
      <c r="AU30" s="397">
        <f t="shared" si="4"/>
        <v>0</v>
      </c>
      <c r="AV30" s="397">
        <f t="shared" si="3"/>
        <v>1255194.8649315082</v>
      </c>
    </row>
    <row r="31" spans="1:48" x14ac:dyDescent="0.3">
      <c r="A31" s="180" t="s">
        <v>534</v>
      </c>
      <c r="B31" s="185"/>
      <c r="C31" s="186"/>
      <c r="D31" s="233"/>
      <c r="E31" s="91"/>
      <c r="F31" s="91"/>
      <c r="G31" s="91"/>
      <c r="H31" s="91"/>
      <c r="I31" s="91"/>
      <c r="J31" s="91"/>
      <c r="K31" s="91"/>
      <c r="L31" s="398">
        <v>0</v>
      </c>
      <c r="M31" s="397">
        <f>L30-M30</f>
        <v>0</v>
      </c>
      <c r="N31" s="397">
        <f t="shared" ref="N31:AU31" si="5">M30-N30</f>
        <v>965.6595765860111</v>
      </c>
      <c r="O31" s="397">
        <f t="shared" si="5"/>
        <v>3.539477973987232</v>
      </c>
      <c r="P31" s="397">
        <f t="shared" si="5"/>
        <v>0</v>
      </c>
      <c r="Q31" s="397">
        <f t="shared" si="5"/>
        <v>0</v>
      </c>
      <c r="R31" s="397">
        <f t="shared" si="5"/>
        <v>1256.0046678670333</v>
      </c>
      <c r="S31" s="397">
        <f t="shared" si="5"/>
        <v>10989.053919117519</v>
      </c>
      <c r="T31" s="397">
        <f t="shared" si="5"/>
        <v>63941.590657046436</v>
      </c>
      <c r="U31" s="397">
        <f t="shared" si="5"/>
        <v>6537.6276656563277</v>
      </c>
      <c r="V31" s="397">
        <f t="shared" si="5"/>
        <v>12020.670305234067</v>
      </c>
      <c r="W31" s="397">
        <f t="shared" si="5"/>
        <v>7124.9504675214375</v>
      </c>
      <c r="X31" s="397">
        <f t="shared" si="5"/>
        <v>2476.0592347652455</v>
      </c>
      <c r="Y31" s="397">
        <f t="shared" si="5"/>
        <v>0</v>
      </c>
      <c r="Z31" s="397">
        <f t="shared" si="5"/>
        <v>191.2161030420757</v>
      </c>
      <c r="AA31" s="397">
        <f t="shared" si="5"/>
        <v>4932.3721229670446</v>
      </c>
      <c r="AB31" s="397">
        <f t="shared" si="5"/>
        <v>12647.921645138031</v>
      </c>
      <c r="AC31" s="397">
        <f t="shared" si="5"/>
        <v>0</v>
      </c>
      <c r="AD31" s="397">
        <f t="shared" si="5"/>
        <v>122.46015065376696</v>
      </c>
      <c r="AE31" s="397">
        <f t="shared" si="5"/>
        <v>369.08597495075037</v>
      </c>
      <c r="AF31" s="397">
        <f t="shared" si="5"/>
        <v>2652.9539573364773</v>
      </c>
      <c r="AG31" s="397">
        <f t="shared" si="5"/>
        <v>18.206313479452092</v>
      </c>
      <c r="AH31" s="397">
        <f t="shared" si="5"/>
        <v>0</v>
      </c>
      <c r="AI31" s="397">
        <f t="shared" si="5"/>
        <v>0</v>
      </c>
      <c r="AJ31" s="397">
        <f t="shared" si="5"/>
        <v>0</v>
      </c>
      <c r="AK31" s="397">
        <f t="shared" si="5"/>
        <v>21.571713492666618</v>
      </c>
      <c r="AL31" s="397">
        <f t="shared" si="5"/>
        <v>0</v>
      </c>
      <c r="AM31" s="397">
        <f t="shared" si="5"/>
        <v>0</v>
      </c>
      <c r="AN31" s="397">
        <f t="shared" si="5"/>
        <v>0</v>
      </c>
      <c r="AO31" s="397">
        <f t="shared" si="5"/>
        <v>0</v>
      </c>
      <c r="AP31" s="397">
        <f t="shared" si="5"/>
        <v>930.04347438671937</v>
      </c>
      <c r="AQ31" s="397">
        <f t="shared" si="5"/>
        <v>0</v>
      </c>
      <c r="AR31" s="397">
        <f t="shared" si="5"/>
        <v>0</v>
      </c>
      <c r="AS31" s="397">
        <f t="shared" si="5"/>
        <v>0</v>
      </c>
      <c r="AT31" s="397">
        <f t="shared" si="5"/>
        <v>0</v>
      </c>
      <c r="AU31" s="397">
        <f t="shared" si="5"/>
        <v>0</v>
      </c>
      <c r="AV31" s="62"/>
    </row>
    <row r="32" spans="1:48" x14ac:dyDescent="0.3">
      <c r="A32" s="180" t="s">
        <v>535</v>
      </c>
      <c r="B32" s="185"/>
      <c r="C32" s="186"/>
      <c r="D32" s="187"/>
      <c r="E32" s="91"/>
      <c r="F32" s="91"/>
      <c r="G32" s="91"/>
      <c r="H32" s="91"/>
      <c r="I32" s="91"/>
      <c r="J32" s="91"/>
      <c r="K32" s="91"/>
      <c r="L32" s="398">
        <f>$L$30-L30</f>
        <v>0</v>
      </c>
      <c r="M32" s="397">
        <f>$L$30-M30</f>
        <v>0</v>
      </c>
      <c r="N32" s="397">
        <f t="shared" ref="N32:AU32" si="6">$L$30-N30</f>
        <v>965.6595765860111</v>
      </c>
      <c r="O32" s="397">
        <f t="shared" si="6"/>
        <v>969.19905455999833</v>
      </c>
      <c r="P32" s="397">
        <f t="shared" si="6"/>
        <v>969.19905455999833</v>
      </c>
      <c r="Q32" s="397">
        <f t="shared" si="6"/>
        <v>969.19905455999833</v>
      </c>
      <c r="R32" s="397">
        <f t="shared" si="6"/>
        <v>2225.2037224270316</v>
      </c>
      <c r="S32" s="397">
        <f t="shared" si="6"/>
        <v>13214.257641544551</v>
      </c>
      <c r="T32" s="397">
        <f t="shared" si="6"/>
        <v>77155.84829859098</v>
      </c>
      <c r="U32" s="397">
        <f t="shared" si="6"/>
        <v>83693.475964247307</v>
      </c>
      <c r="V32" s="397">
        <f t="shared" si="6"/>
        <v>95714.146269481382</v>
      </c>
      <c r="W32" s="397">
        <f t="shared" si="6"/>
        <v>102839.09673700282</v>
      </c>
      <c r="X32" s="397">
        <f t="shared" si="6"/>
        <v>105315.15597176806</v>
      </c>
      <c r="Y32" s="397">
        <f t="shared" si="6"/>
        <v>105315.15597176806</v>
      </c>
      <c r="Z32" s="397">
        <f t="shared" si="6"/>
        <v>105506.37207481015</v>
      </c>
      <c r="AA32" s="397">
        <f t="shared" si="6"/>
        <v>110438.74419777718</v>
      </c>
      <c r="AB32" s="397">
        <f t="shared" si="6"/>
        <v>123086.66584291522</v>
      </c>
      <c r="AC32" s="397">
        <f t="shared" si="6"/>
        <v>123086.66584291522</v>
      </c>
      <c r="AD32" s="397">
        <f t="shared" si="6"/>
        <v>123209.12599356899</v>
      </c>
      <c r="AE32" s="397">
        <f t="shared" si="6"/>
        <v>123578.21196851974</v>
      </c>
      <c r="AF32" s="397">
        <f t="shared" si="6"/>
        <v>126231.16592585621</v>
      </c>
      <c r="AG32" s="397">
        <f t="shared" si="6"/>
        <v>126249.37223933566</v>
      </c>
      <c r="AH32" s="397">
        <f t="shared" si="6"/>
        <v>126249.37223933566</v>
      </c>
      <c r="AI32" s="397">
        <f t="shared" si="6"/>
        <v>126249.37223933566</v>
      </c>
      <c r="AJ32" s="397">
        <f t="shared" si="6"/>
        <v>126249.37223933566</v>
      </c>
      <c r="AK32" s="397">
        <f t="shared" si="6"/>
        <v>126270.94395282833</v>
      </c>
      <c r="AL32" s="397">
        <f t="shared" si="6"/>
        <v>126270.94395282833</v>
      </c>
      <c r="AM32" s="397">
        <f t="shared" si="6"/>
        <v>126270.94395282833</v>
      </c>
      <c r="AN32" s="397">
        <f t="shared" si="6"/>
        <v>126270.94395282833</v>
      </c>
      <c r="AO32" s="397">
        <f t="shared" si="6"/>
        <v>126270.94395282833</v>
      </c>
      <c r="AP32" s="397">
        <f t="shared" si="6"/>
        <v>127200.98742721505</v>
      </c>
      <c r="AQ32" s="397">
        <f t="shared" si="6"/>
        <v>127200.98742721505</v>
      </c>
      <c r="AR32" s="397">
        <f t="shared" si="6"/>
        <v>127200.98742721505</v>
      </c>
      <c r="AS32" s="397">
        <f t="shared" si="6"/>
        <v>127200.98742721505</v>
      </c>
      <c r="AT32" s="397">
        <f t="shared" si="6"/>
        <v>127200.98742721505</v>
      </c>
      <c r="AU32" s="397">
        <f t="shared" si="6"/>
        <v>127200.98742721505</v>
      </c>
      <c r="AV32" s="63"/>
    </row>
    <row r="33" spans="1:45" x14ac:dyDescent="0.3">
      <c r="A33" s="193" t="s">
        <v>66</v>
      </c>
      <c r="B33" s="206">
        <f>SUMPRODUCT(B5:B29,C5:C29)/C30</f>
        <v>10.146296572393101</v>
      </c>
      <c r="C33" s="56"/>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J33" s="30"/>
      <c r="AK33" s="30"/>
      <c r="AN33" s="30"/>
      <c r="AO33" s="30"/>
      <c r="AP33" s="30"/>
      <c r="AQ33" s="30"/>
      <c r="AR33" s="30"/>
      <c r="AS33" s="30"/>
    </row>
    <row r="34" spans="1:45" hidden="1" x14ac:dyDescent="0.3">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B34" s="30"/>
    </row>
    <row r="35" spans="1:45" hidden="1" x14ac:dyDescent="0.3">
      <c r="A35" s="491" t="str">
        <f>A3</f>
        <v>Channel</v>
      </c>
      <c r="B35" s="493" t="str">
        <f>B3</f>
        <v>WAML</v>
      </c>
      <c r="C35" s="493" t="str">
        <f>C3</f>
        <v>Annual Verified Gross Savings (MWh)</v>
      </c>
      <c r="D35" s="497" t="str">
        <f>D3</f>
        <v>NTGR</v>
      </c>
      <c r="E35" s="46"/>
      <c r="F35" s="97"/>
      <c r="G35" s="97"/>
      <c r="H35" s="97"/>
      <c r="I35" s="97"/>
      <c r="J35" s="97"/>
      <c r="K35" s="90"/>
      <c r="L35" s="100" t="str">
        <f>L3</f>
        <v>CPAS - Verified Net Savings (MWh)</v>
      </c>
      <c r="M35" s="144"/>
      <c r="N35" s="144"/>
      <c r="O35" s="144"/>
      <c r="P35" s="144"/>
      <c r="Q35" s="144"/>
      <c r="R35" s="144"/>
      <c r="S35" s="144"/>
      <c r="T35" s="144"/>
      <c r="U35" s="144"/>
      <c r="V35" s="144"/>
      <c r="W35" s="144"/>
      <c r="X35" s="144"/>
      <c r="Y35" s="144"/>
      <c r="Z35" s="144"/>
      <c r="AA35" s="234"/>
      <c r="AB35" s="30"/>
    </row>
    <row r="36" spans="1:45" hidden="1" x14ac:dyDescent="0.3">
      <c r="A36" s="496"/>
      <c r="B36" s="495"/>
      <c r="C36" s="495"/>
      <c r="D36" s="494"/>
      <c r="E36" s="36"/>
      <c r="F36" s="35"/>
      <c r="G36" s="35"/>
      <c r="H36" s="35"/>
      <c r="I36" s="35"/>
      <c r="J36" s="35"/>
      <c r="K36" s="35"/>
      <c r="L36" s="36">
        <f t="shared" ref="L36:AA38" si="7">AB4</f>
        <v>2041</v>
      </c>
      <c r="M36" s="36">
        <f t="shared" si="7"/>
        <v>2042</v>
      </c>
      <c r="N36" s="36">
        <f t="shared" si="7"/>
        <v>2043</v>
      </c>
      <c r="O36" s="36">
        <f t="shared" si="7"/>
        <v>2044</v>
      </c>
      <c r="P36" s="36">
        <f t="shared" si="7"/>
        <v>2045</v>
      </c>
      <c r="Q36" s="36">
        <f t="shared" si="7"/>
        <v>2046</v>
      </c>
      <c r="R36" s="36">
        <f t="shared" si="7"/>
        <v>2047</v>
      </c>
      <c r="S36" s="36">
        <f t="shared" si="7"/>
        <v>2048</v>
      </c>
      <c r="T36" s="36">
        <f t="shared" si="7"/>
        <v>2049</v>
      </c>
      <c r="U36" s="36">
        <f t="shared" si="7"/>
        <v>2050</v>
      </c>
      <c r="V36" s="36">
        <f t="shared" si="7"/>
        <v>2051</v>
      </c>
      <c r="W36" s="36">
        <f t="shared" si="7"/>
        <v>2052</v>
      </c>
      <c r="X36" s="36">
        <f t="shared" si="7"/>
        <v>2053</v>
      </c>
      <c r="Y36" s="36">
        <f t="shared" si="7"/>
        <v>2054</v>
      </c>
      <c r="Z36" s="36">
        <f t="shared" si="7"/>
        <v>2055</v>
      </c>
      <c r="AA36" s="36">
        <f t="shared" si="7"/>
        <v>2056</v>
      </c>
      <c r="AB36" s="30"/>
    </row>
    <row r="37" spans="1:45" hidden="1" x14ac:dyDescent="0.3">
      <c r="A37" s="199" t="str">
        <f t="shared" ref="A37:D38" si="8">A5</f>
        <v>Retail Products – Income Qualified</v>
      </c>
      <c r="B37" s="200">
        <f t="shared" si="8"/>
        <v>8.5125722115667166</v>
      </c>
      <c r="C37" s="201">
        <f t="shared" si="8"/>
        <v>84668.737280707792</v>
      </c>
      <c r="D37" s="204">
        <f t="shared" si="8"/>
        <v>0.95495487773737375</v>
      </c>
      <c r="E37" s="329"/>
      <c r="F37" s="329"/>
      <c r="G37" s="329"/>
      <c r="H37" s="329"/>
      <c r="I37" s="329"/>
      <c r="J37" s="329"/>
      <c r="K37" s="329"/>
      <c r="L37" s="372">
        <f t="shared" si="7"/>
        <v>478.30413924062145</v>
      </c>
      <c r="M37" s="372">
        <f t="shared" si="7"/>
        <v>478.30413924062145</v>
      </c>
      <c r="N37" s="372">
        <f t="shared" si="7"/>
        <v>478.30413924062145</v>
      </c>
      <c r="O37" s="372">
        <f t="shared" si="7"/>
        <v>431.42700814183604</v>
      </c>
      <c r="P37" s="372">
        <f t="shared" si="7"/>
        <v>11.0865918378723</v>
      </c>
      <c r="Q37" s="372">
        <f t="shared" si="7"/>
        <v>0</v>
      </c>
      <c r="R37" s="372">
        <f t="shared" si="7"/>
        <v>0</v>
      </c>
      <c r="S37" s="372">
        <f t="shared" si="7"/>
        <v>0</v>
      </c>
      <c r="T37" s="372">
        <f t="shared" si="7"/>
        <v>0</v>
      </c>
      <c r="U37" s="372">
        <f t="shared" si="7"/>
        <v>0</v>
      </c>
      <c r="V37" s="372">
        <f t="shared" si="7"/>
        <v>0</v>
      </c>
      <c r="W37" s="372">
        <f t="shared" si="7"/>
        <v>0</v>
      </c>
      <c r="X37" s="372">
        <f t="shared" si="7"/>
        <v>0</v>
      </c>
      <c r="Y37" s="372">
        <f t="shared" si="7"/>
        <v>0</v>
      </c>
      <c r="Z37" s="372">
        <f t="shared" si="7"/>
        <v>0</v>
      </c>
      <c r="AA37" s="372">
        <f t="shared" si="7"/>
        <v>0</v>
      </c>
      <c r="AB37" s="30"/>
    </row>
    <row r="38" spans="1:45" hidden="1" x14ac:dyDescent="0.3">
      <c r="A38" s="199" t="str">
        <f t="shared" si="8"/>
        <v>Retail Products – Market Rate</v>
      </c>
      <c r="B38" s="200">
        <f t="shared" si="8"/>
        <v>10.993571227377155</v>
      </c>
      <c r="C38" s="201">
        <f t="shared" si="8"/>
        <v>7669.9739563747889</v>
      </c>
      <c r="D38" s="204">
        <f t="shared" si="8"/>
        <v>0.77100960148126485</v>
      </c>
      <c r="E38" s="329"/>
      <c r="F38" s="329"/>
      <c r="G38" s="329"/>
      <c r="H38" s="329"/>
      <c r="I38" s="329"/>
      <c r="J38" s="329"/>
      <c r="K38" s="329"/>
      <c r="L38" s="372">
        <f t="shared" si="7"/>
        <v>78.892642039628512</v>
      </c>
      <c r="M38" s="372">
        <f t="shared" si="7"/>
        <v>78.892642039628512</v>
      </c>
      <c r="N38" s="372">
        <f t="shared" si="7"/>
        <v>78.892642039628512</v>
      </c>
      <c r="O38" s="372">
        <f t="shared" si="7"/>
        <v>15.718266777259721</v>
      </c>
      <c r="P38" s="372">
        <f t="shared" si="7"/>
        <v>6.9056465970707288</v>
      </c>
      <c r="Q38" s="372">
        <f t="shared" si="7"/>
        <v>0</v>
      </c>
      <c r="R38" s="372">
        <f t="shared" si="7"/>
        <v>0</v>
      </c>
      <c r="S38" s="372">
        <f t="shared" si="7"/>
        <v>0</v>
      </c>
      <c r="T38" s="372">
        <f t="shared" si="7"/>
        <v>0</v>
      </c>
      <c r="U38" s="372">
        <f t="shared" si="7"/>
        <v>0</v>
      </c>
      <c r="V38" s="372">
        <f t="shared" si="7"/>
        <v>0</v>
      </c>
      <c r="W38" s="372">
        <f t="shared" si="7"/>
        <v>0</v>
      </c>
      <c r="X38" s="372">
        <f t="shared" si="7"/>
        <v>0</v>
      </c>
      <c r="Y38" s="372">
        <f t="shared" si="7"/>
        <v>0</v>
      </c>
      <c r="Z38" s="372">
        <f t="shared" si="7"/>
        <v>0</v>
      </c>
      <c r="AA38" s="372">
        <f t="shared" si="7"/>
        <v>0</v>
      </c>
      <c r="AB38" s="30"/>
    </row>
    <row r="39" spans="1:45" hidden="1" x14ac:dyDescent="0.3">
      <c r="A39" s="199" t="e">
        <f>#REF!</f>
        <v>#REF!</v>
      </c>
      <c r="B39" s="200" t="e">
        <f>#REF!</f>
        <v>#REF!</v>
      </c>
      <c r="C39" s="201" t="e">
        <f>#REF!</f>
        <v>#REF!</v>
      </c>
      <c r="D39" s="204" t="e">
        <f>#REF!</f>
        <v>#REF!</v>
      </c>
      <c r="E39" s="329"/>
      <c r="F39" s="329"/>
      <c r="G39" s="329"/>
      <c r="H39" s="329"/>
      <c r="I39" s="329"/>
      <c r="J39" s="329"/>
      <c r="K39" s="329"/>
      <c r="L39" s="372" t="e">
        <f>#REF!</f>
        <v>#REF!</v>
      </c>
      <c r="M39" s="372" t="e">
        <f>#REF!</f>
        <v>#REF!</v>
      </c>
      <c r="N39" s="372" t="e">
        <f>#REF!</f>
        <v>#REF!</v>
      </c>
      <c r="O39" s="372" t="e">
        <f>#REF!</f>
        <v>#REF!</v>
      </c>
      <c r="P39" s="372" t="e">
        <f>#REF!</f>
        <v>#REF!</v>
      </c>
      <c r="Q39" s="372" t="e">
        <f>#REF!</f>
        <v>#REF!</v>
      </c>
      <c r="R39" s="372" t="e">
        <f>#REF!</f>
        <v>#REF!</v>
      </c>
      <c r="S39" s="372" t="e">
        <f>#REF!</f>
        <v>#REF!</v>
      </c>
      <c r="T39" s="372" t="e">
        <f>#REF!</f>
        <v>#REF!</v>
      </c>
      <c r="U39" s="372" t="e">
        <f>#REF!</f>
        <v>#REF!</v>
      </c>
      <c r="V39" s="372" t="e">
        <f>#REF!</f>
        <v>#REF!</v>
      </c>
      <c r="W39" s="372" t="e">
        <f>#REF!</f>
        <v>#REF!</v>
      </c>
      <c r="X39" s="372" t="e">
        <f>#REF!</f>
        <v>#REF!</v>
      </c>
      <c r="Y39" s="372" t="e">
        <f>#REF!</f>
        <v>#REF!</v>
      </c>
      <c r="Z39" s="372" t="e">
        <f>#REF!</f>
        <v>#REF!</v>
      </c>
      <c r="AA39" s="372" t="e">
        <f>#REF!</f>
        <v>#REF!</v>
      </c>
      <c r="AB39" s="30"/>
    </row>
    <row r="40" spans="1:45" hidden="1" x14ac:dyDescent="0.3">
      <c r="A40" s="199" t="e">
        <f>#REF!</f>
        <v>#REF!</v>
      </c>
      <c r="B40" s="200" t="e">
        <f>#REF!</f>
        <v>#REF!</v>
      </c>
      <c r="C40" s="201" t="e">
        <f>#REF!</f>
        <v>#REF!</v>
      </c>
      <c r="D40" s="204" t="e">
        <f>#REF!</f>
        <v>#REF!</v>
      </c>
      <c r="E40" s="329"/>
      <c r="F40" s="329"/>
      <c r="G40" s="329"/>
      <c r="H40" s="329"/>
      <c r="I40" s="329"/>
      <c r="J40" s="329"/>
      <c r="K40" s="329"/>
      <c r="L40" s="372" t="e">
        <f>#REF!</f>
        <v>#REF!</v>
      </c>
      <c r="M40" s="372" t="e">
        <f>#REF!</f>
        <v>#REF!</v>
      </c>
      <c r="N40" s="372" t="e">
        <f>#REF!</f>
        <v>#REF!</v>
      </c>
      <c r="O40" s="372" t="e">
        <f>#REF!</f>
        <v>#REF!</v>
      </c>
      <c r="P40" s="372" t="e">
        <f>#REF!</f>
        <v>#REF!</v>
      </c>
      <c r="Q40" s="372" t="e">
        <f>#REF!</f>
        <v>#REF!</v>
      </c>
      <c r="R40" s="372" t="e">
        <f>#REF!</f>
        <v>#REF!</v>
      </c>
      <c r="S40" s="372" t="e">
        <f>#REF!</f>
        <v>#REF!</v>
      </c>
      <c r="T40" s="372" t="e">
        <f>#REF!</f>
        <v>#REF!</v>
      </c>
      <c r="U40" s="372" t="e">
        <f>#REF!</f>
        <v>#REF!</v>
      </c>
      <c r="V40" s="372" t="e">
        <f>#REF!</f>
        <v>#REF!</v>
      </c>
      <c r="W40" s="372" t="e">
        <f>#REF!</f>
        <v>#REF!</v>
      </c>
      <c r="X40" s="372" t="e">
        <f>#REF!</f>
        <v>#REF!</v>
      </c>
      <c r="Y40" s="372" t="e">
        <f>#REF!</f>
        <v>#REF!</v>
      </c>
      <c r="Z40" s="372" t="e">
        <f>#REF!</f>
        <v>#REF!</v>
      </c>
      <c r="AA40" s="372" t="e">
        <f>#REF!</f>
        <v>#REF!</v>
      </c>
      <c r="AB40" s="30"/>
    </row>
    <row r="41" spans="1:45" hidden="1" x14ac:dyDescent="0.3">
      <c r="A41" s="199" t="str">
        <f t="shared" ref="A41:D43" si="9">A7</f>
        <v>Income Qualified – Single Family</v>
      </c>
      <c r="B41" s="200">
        <f t="shared" si="9"/>
        <v>16.385310773508184</v>
      </c>
      <c r="C41" s="201">
        <f t="shared" si="9"/>
        <v>3802.5426527273439</v>
      </c>
      <c r="D41" s="204">
        <f t="shared" si="9"/>
        <v>1</v>
      </c>
      <c r="E41" s="329"/>
      <c r="F41" s="329"/>
      <c r="G41" s="329"/>
      <c r="H41" s="329"/>
      <c r="I41" s="329"/>
      <c r="J41" s="329"/>
      <c r="K41" s="329"/>
      <c r="L41" s="372">
        <f t="shared" ref="L41:AA43" si="10">AB7</f>
        <v>983.64772267658941</v>
      </c>
      <c r="M41" s="372">
        <f t="shared" si="10"/>
        <v>983.64772267658941</v>
      </c>
      <c r="N41" s="372">
        <f t="shared" si="10"/>
        <v>900.92664325392184</v>
      </c>
      <c r="O41" s="372">
        <f t="shared" si="10"/>
        <v>717.05331591980143</v>
      </c>
      <c r="P41" s="372">
        <f t="shared" si="10"/>
        <v>389.6726625973763</v>
      </c>
      <c r="Q41" s="372">
        <f t="shared" si="10"/>
        <v>389.6726625973763</v>
      </c>
      <c r="R41" s="372">
        <f t="shared" si="10"/>
        <v>389.6726625973763</v>
      </c>
      <c r="S41" s="372">
        <f t="shared" si="10"/>
        <v>389.6726625973763</v>
      </c>
      <c r="T41" s="372">
        <f t="shared" si="10"/>
        <v>389.6726625973763</v>
      </c>
      <c r="U41" s="372">
        <f t="shared" si="10"/>
        <v>384.20533957470298</v>
      </c>
      <c r="V41" s="372">
        <f t="shared" si="10"/>
        <v>384.20533957470298</v>
      </c>
      <c r="W41" s="372">
        <f t="shared" si="10"/>
        <v>384.20533957470298</v>
      </c>
      <c r="X41" s="372">
        <f t="shared" si="10"/>
        <v>384.20533957470298</v>
      </c>
      <c r="Y41" s="372">
        <f t="shared" si="10"/>
        <v>384.20533957470298</v>
      </c>
      <c r="Z41" s="372">
        <f t="shared" si="10"/>
        <v>0</v>
      </c>
      <c r="AA41" s="372">
        <f t="shared" si="10"/>
        <v>0</v>
      </c>
      <c r="AB41" s="30"/>
    </row>
    <row r="42" spans="1:45" hidden="1" x14ac:dyDescent="0.3">
      <c r="A42" s="199" t="str">
        <f t="shared" si="9"/>
        <v>Income Qualified – CAA</v>
      </c>
      <c r="B42" s="200">
        <f t="shared" si="9"/>
        <v>13.722718585722911</v>
      </c>
      <c r="C42" s="201">
        <f t="shared" si="9"/>
        <v>1346.0096390682722</v>
      </c>
      <c r="D42" s="204">
        <f t="shared" si="9"/>
        <v>1</v>
      </c>
      <c r="E42" s="329"/>
      <c r="F42" s="329"/>
      <c r="G42" s="329"/>
      <c r="H42" s="329"/>
      <c r="I42" s="329"/>
      <c r="J42" s="329"/>
      <c r="K42" s="329"/>
      <c r="L42" s="372">
        <f t="shared" si="10"/>
        <v>338.32886863672258</v>
      </c>
      <c r="M42" s="372">
        <f t="shared" si="10"/>
        <v>338.32886863672258</v>
      </c>
      <c r="N42" s="372">
        <f t="shared" si="10"/>
        <v>338.32886863672258</v>
      </c>
      <c r="O42" s="372">
        <f t="shared" si="10"/>
        <v>299.07330458391164</v>
      </c>
      <c r="P42" s="372">
        <f t="shared" si="10"/>
        <v>132.02241533394562</v>
      </c>
      <c r="Q42" s="372">
        <f t="shared" si="10"/>
        <v>132.02241533394562</v>
      </c>
      <c r="R42" s="372">
        <f t="shared" si="10"/>
        <v>132.02241533394562</v>
      </c>
      <c r="S42" s="372">
        <f t="shared" si="10"/>
        <v>132.02241533394562</v>
      </c>
      <c r="T42" s="372">
        <f t="shared" si="10"/>
        <v>132.02241533394562</v>
      </c>
      <c r="U42" s="372">
        <f t="shared" si="10"/>
        <v>132.02241533394562</v>
      </c>
      <c r="V42" s="372">
        <f t="shared" si="10"/>
        <v>132.02241533394562</v>
      </c>
      <c r="W42" s="372">
        <f t="shared" si="10"/>
        <v>132.02241533394562</v>
      </c>
      <c r="X42" s="372">
        <f t="shared" si="10"/>
        <v>132.02241533394562</v>
      </c>
      <c r="Y42" s="372">
        <f t="shared" si="10"/>
        <v>132.02241533394562</v>
      </c>
      <c r="Z42" s="372">
        <f t="shared" si="10"/>
        <v>0</v>
      </c>
      <c r="AA42" s="372">
        <f t="shared" si="10"/>
        <v>0</v>
      </c>
      <c r="AB42" s="30"/>
    </row>
    <row r="43" spans="1:45" hidden="1" x14ac:dyDescent="0.3">
      <c r="A43" s="199" t="str">
        <f t="shared" si="9"/>
        <v>Income Qualified – Joint Utility</v>
      </c>
      <c r="B43" s="200">
        <f t="shared" si="9"/>
        <v>18.034005083778787</v>
      </c>
      <c r="C43" s="201">
        <f t="shared" si="9"/>
        <v>113.73281910259863</v>
      </c>
      <c r="D43" s="204">
        <f t="shared" si="9"/>
        <v>1</v>
      </c>
      <c r="E43" s="329"/>
      <c r="F43" s="329"/>
      <c r="G43" s="329"/>
      <c r="H43" s="329"/>
      <c r="I43" s="329"/>
      <c r="J43" s="329"/>
      <c r="K43" s="329"/>
      <c r="L43" s="372">
        <f t="shared" si="10"/>
        <v>48.538349674597953</v>
      </c>
      <c r="M43" s="372">
        <f t="shared" si="10"/>
        <v>48.538349674597953</v>
      </c>
      <c r="N43" s="372">
        <f t="shared" si="10"/>
        <v>48.024022352873246</v>
      </c>
      <c r="O43" s="372">
        <f t="shared" si="10"/>
        <v>47.362789795388387</v>
      </c>
      <c r="P43" s="372">
        <f t="shared" si="10"/>
        <v>5.8859710640953766</v>
      </c>
      <c r="Q43" s="372">
        <f t="shared" si="10"/>
        <v>5.8859710640953766</v>
      </c>
      <c r="R43" s="372">
        <f t="shared" si="10"/>
        <v>5.8859710640953766</v>
      </c>
      <c r="S43" s="372">
        <f t="shared" si="10"/>
        <v>5.8859710640953766</v>
      </c>
      <c r="T43" s="372">
        <f t="shared" si="10"/>
        <v>5.8859710640953766</v>
      </c>
      <c r="U43" s="372">
        <f t="shared" si="10"/>
        <v>5.8859710640953766</v>
      </c>
      <c r="V43" s="372">
        <f t="shared" si="10"/>
        <v>5.8859710640953766</v>
      </c>
      <c r="W43" s="372">
        <f t="shared" si="10"/>
        <v>5.8859710640953766</v>
      </c>
      <c r="X43" s="372">
        <f t="shared" si="10"/>
        <v>5.8859710640953766</v>
      </c>
      <c r="Y43" s="372">
        <f t="shared" si="10"/>
        <v>5.8859710640953766</v>
      </c>
      <c r="Z43" s="372">
        <f t="shared" si="10"/>
        <v>0</v>
      </c>
      <c r="AA43" s="372">
        <f t="shared" si="10"/>
        <v>0</v>
      </c>
      <c r="AB43" s="30"/>
    </row>
    <row r="44" spans="1:45" hidden="1" x14ac:dyDescent="0.3">
      <c r="A44" s="199" t="str">
        <f>A13</f>
        <v>Income Qualified – Healthier Homes</v>
      </c>
      <c r="B44" s="200">
        <f>B13</f>
        <v>16.996215605859856</v>
      </c>
      <c r="C44" s="201">
        <f>C13</f>
        <v>56.422005871024702</v>
      </c>
      <c r="D44" s="204">
        <f>D13</f>
        <v>1</v>
      </c>
      <c r="E44" s="329"/>
      <c r="F44" s="329"/>
      <c r="G44" s="329"/>
      <c r="H44" s="329"/>
      <c r="I44" s="329"/>
      <c r="J44" s="329"/>
      <c r="K44" s="329"/>
      <c r="L44" s="372">
        <f t="shared" ref="L44:AA44" si="11">AB13</f>
        <v>16.446751443673218</v>
      </c>
      <c r="M44" s="372">
        <f t="shared" si="11"/>
        <v>16.446751443673218</v>
      </c>
      <c r="N44" s="372">
        <f t="shared" si="11"/>
        <v>14.451135031027579</v>
      </c>
      <c r="O44" s="372">
        <f t="shared" si="11"/>
        <v>11.083935775221921</v>
      </c>
      <c r="P44" s="372">
        <f t="shared" si="11"/>
        <v>5.7325391554358216</v>
      </c>
      <c r="Q44" s="372">
        <f t="shared" si="11"/>
        <v>5.7325391554358216</v>
      </c>
      <c r="R44" s="372">
        <f t="shared" si="11"/>
        <v>5.7325391554358216</v>
      </c>
      <c r="S44" s="372">
        <f t="shared" si="11"/>
        <v>5.7325391554358216</v>
      </c>
      <c r="T44" s="372">
        <f t="shared" si="11"/>
        <v>5.7325391554358216</v>
      </c>
      <c r="U44" s="372">
        <f t="shared" si="11"/>
        <v>5.7325391554358216</v>
      </c>
      <c r="V44" s="372">
        <f t="shared" si="11"/>
        <v>5.7325391554358216</v>
      </c>
      <c r="W44" s="372">
        <f t="shared" si="11"/>
        <v>5.7325391554358216</v>
      </c>
      <c r="X44" s="372">
        <f t="shared" si="11"/>
        <v>5.7325391554358216</v>
      </c>
      <c r="Y44" s="372">
        <f t="shared" si="11"/>
        <v>5.7325391554358216</v>
      </c>
      <c r="Z44" s="372">
        <f t="shared" si="11"/>
        <v>0</v>
      </c>
      <c r="AA44" s="372">
        <f t="shared" si="11"/>
        <v>0</v>
      </c>
      <c r="AB44" s="30"/>
    </row>
    <row r="45" spans="1:45" hidden="1" x14ac:dyDescent="0.3">
      <c r="A45" s="199" t="str">
        <f t="shared" ref="A45:D46" si="12">A10</f>
        <v>Income Qualified – Smart Savers</v>
      </c>
      <c r="B45" s="200">
        <f t="shared" si="12"/>
        <v>11.000000000000146</v>
      </c>
      <c r="C45" s="201">
        <f t="shared" si="12"/>
        <v>545.73111004481041</v>
      </c>
      <c r="D45" s="204">
        <f t="shared" si="12"/>
        <v>1.0000000000000193</v>
      </c>
      <c r="E45" s="329"/>
      <c r="F45" s="329"/>
      <c r="G45" s="329"/>
      <c r="H45" s="329"/>
      <c r="I45" s="329"/>
      <c r="J45" s="329"/>
      <c r="K45" s="329"/>
      <c r="L45" s="372">
        <f t="shared" ref="L45:AA46" si="13">AB10</f>
        <v>0</v>
      </c>
      <c r="M45" s="372">
        <f t="shared" si="13"/>
        <v>0</v>
      </c>
      <c r="N45" s="372">
        <f t="shared" si="13"/>
        <v>0</v>
      </c>
      <c r="O45" s="372">
        <f t="shared" si="13"/>
        <v>0</v>
      </c>
      <c r="P45" s="372">
        <f t="shared" si="13"/>
        <v>0</v>
      </c>
      <c r="Q45" s="372">
        <f t="shared" si="13"/>
        <v>0</v>
      </c>
      <c r="R45" s="372">
        <f t="shared" si="13"/>
        <v>0</v>
      </c>
      <c r="S45" s="372">
        <f t="shared" si="13"/>
        <v>0</v>
      </c>
      <c r="T45" s="372">
        <f t="shared" si="13"/>
        <v>0</v>
      </c>
      <c r="U45" s="372">
        <f t="shared" si="13"/>
        <v>0</v>
      </c>
      <c r="V45" s="372">
        <f t="shared" si="13"/>
        <v>0</v>
      </c>
      <c r="W45" s="372">
        <f t="shared" si="13"/>
        <v>0</v>
      </c>
      <c r="X45" s="372">
        <f t="shared" si="13"/>
        <v>0</v>
      </c>
      <c r="Y45" s="372">
        <f t="shared" si="13"/>
        <v>0</v>
      </c>
      <c r="Z45" s="372">
        <f t="shared" si="13"/>
        <v>0</v>
      </c>
      <c r="AA45" s="372">
        <f t="shared" si="13"/>
        <v>0</v>
      </c>
      <c r="AB45" s="30"/>
    </row>
    <row r="46" spans="1:45" hidden="1" x14ac:dyDescent="0.3">
      <c r="A46" s="199" t="str">
        <f t="shared" si="12"/>
        <v>Income Qualified – MHAS</v>
      </c>
      <c r="B46" s="200">
        <f t="shared" si="12"/>
        <v>16.676519035415545</v>
      </c>
      <c r="C46" s="201">
        <f t="shared" si="12"/>
        <v>271.13137351294841</v>
      </c>
      <c r="D46" s="204">
        <f t="shared" si="12"/>
        <v>1</v>
      </c>
      <c r="E46" s="329"/>
      <c r="F46" s="329"/>
      <c r="G46" s="329"/>
      <c r="H46" s="329"/>
      <c r="I46" s="329"/>
      <c r="J46" s="329"/>
      <c r="K46" s="329"/>
      <c r="L46" s="372">
        <f t="shared" si="13"/>
        <v>76.527320579326386</v>
      </c>
      <c r="M46" s="372">
        <f t="shared" si="13"/>
        <v>76.527320579326386</v>
      </c>
      <c r="N46" s="372">
        <f t="shared" si="13"/>
        <v>76.527320579326386</v>
      </c>
      <c r="O46" s="372">
        <f t="shared" si="13"/>
        <v>63.527088800171605</v>
      </c>
      <c r="P46" s="372">
        <f t="shared" si="13"/>
        <v>38.965629197635486</v>
      </c>
      <c r="Q46" s="372">
        <f t="shared" si="13"/>
        <v>38.965629197635486</v>
      </c>
      <c r="R46" s="372">
        <f t="shared" si="13"/>
        <v>38.965629197635486</v>
      </c>
      <c r="S46" s="372">
        <f t="shared" si="13"/>
        <v>38.965629197635486</v>
      </c>
      <c r="T46" s="372">
        <f t="shared" si="13"/>
        <v>38.965629197635486</v>
      </c>
      <c r="U46" s="372">
        <f t="shared" si="13"/>
        <v>38.965629197635486</v>
      </c>
      <c r="V46" s="372">
        <f t="shared" si="13"/>
        <v>38.965629197635486</v>
      </c>
      <c r="W46" s="372">
        <f t="shared" si="13"/>
        <v>38.965629197635486</v>
      </c>
      <c r="X46" s="372">
        <f t="shared" si="13"/>
        <v>38.965629197635486</v>
      </c>
      <c r="Y46" s="372">
        <f t="shared" si="13"/>
        <v>38.965629197635486</v>
      </c>
      <c r="Z46" s="372">
        <f t="shared" si="13"/>
        <v>0</v>
      </c>
      <c r="AA46" s="372">
        <f t="shared" si="13"/>
        <v>0</v>
      </c>
      <c r="AB46" s="30"/>
    </row>
    <row r="47" spans="1:45" hidden="1" x14ac:dyDescent="0.3">
      <c r="A47" s="199" t="str">
        <f>A14</f>
        <v>Income Qualified – Electrification</v>
      </c>
      <c r="B47" s="200">
        <f>B14</f>
        <v>17.781733990570061</v>
      </c>
      <c r="C47" s="201">
        <f>C14</f>
        <v>761.63403383079446</v>
      </c>
      <c r="D47" s="204">
        <f>D14</f>
        <v>1</v>
      </c>
      <c r="E47" s="329"/>
      <c r="F47" s="329"/>
      <c r="G47" s="329"/>
      <c r="H47" s="329"/>
      <c r="I47" s="329"/>
      <c r="J47" s="329"/>
      <c r="K47" s="329"/>
      <c r="L47" s="372">
        <f t="shared" ref="L47:AA47" si="14">AB14</f>
        <v>143.0710036508674</v>
      </c>
      <c r="M47" s="372">
        <f t="shared" si="14"/>
        <v>143.0710036508674</v>
      </c>
      <c r="N47" s="372">
        <f t="shared" si="14"/>
        <v>143.0710036508674</v>
      </c>
      <c r="O47" s="372">
        <f t="shared" si="14"/>
        <v>143.0710036508674</v>
      </c>
      <c r="P47" s="372">
        <f t="shared" si="14"/>
        <v>94.333964660086565</v>
      </c>
      <c r="Q47" s="372">
        <f t="shared" si="14"/>
        <v>94.333964660086565</v>
      </c>
      <c r="R47" s="372">
        <f t="shared" si="14"/>
        <v>94.333964660086565</v>
      </c>
      <c r="S47" s="372">
        <f t="shared" si="14"/>
        <v>94.333964660086565</v>
      </c>
      <c r="T47" s="372">
        <f t="shared" si="14"/>
        <v>94.333964660086565</v>
      </c>
      <c r="U47" s="372">
        <f t="shared" si="14"/>
        <v>94.333964660086565</v>
      </c>
      <c r="V47" s="372">
        <f t="shared" si="14"/>
        <v>94.333964660086565</v>
      </c>
      <c r="W47" s="372">
        <f t="shared" si="14"/>
        <v>94.333964660086565</v>
      </c>
      <c r="X47" s="372">
        <f t="shared" si="14"/>
        <v>94.333964660086565</v>
      </c>
      <c r="Y47" s="372">
        <f t="shared" si="14"/>
        <v>94.333964660086565</v>
      </c>
      <c r="Z47" s="372">
        <f t="shared" si="14"/>
        <v>0</v>
      </c>
      <c r="AA47" s="372">
        <f t="shared" si="14"/>
        <v>0</v>
      </c>
      <c r="AB47" s="30"/>
    </row>
    <row r="48" spans="1:45" hidden="1" x14ac:dyDescent="0.3">
      <c r="A48" s="199" t="e">
        <f>#REF!</f>
        <v>#REF!</v>
      </c>
      <c r="B48" s="200" t="e">
        <f>#REF!</f>
        <v>#REF!</v>
      </c>
      <c r="C48" s="201" t="e">
        <f>#REF!</f>
        <v>#REF!</v>
      </c>
      <c r="D48" s="204" t="e">
        <f>#REF!</f>
        <v>#REF!</v>
      </c>
      <c r="E48" s="329"/>
      <c r="F48" s="329"/>
      <c r="G48" s="329"/>
      <c r="H48" s="329"/>
      <c r="I48" s="329"/>
      <c r="J48" s="329"/>
      <c r="K48" s="329"/>
      <c r="L48" s="372" t="e">
        <f>#REF!</f>
        <v>#REF!</v>
      </c>
      <c r="M48" s="372" t="e">
        <f>#REF!</f>
        <v>#REF!</v>
      </c>
      <c r="N48" s="372" t="e">
        <f>#REF!</f>
        <v>#REF!</v>
      </c>
      <c r="O48" s="372" t="e">
        <f>#REF!</f>
        <v>#REF!</v>
      </c>
      <c r="P48" s="372" t="e">
        <f>#REF!</f>
        <v>#REF!</v>
      </c>
      <c r="Q48" s="372" t="e">
        <f>#REF!</f>
        <v>#REF!</v>
      </c>
      <c r="R48" s="372" t="e">
        <f>#REF!</f>
        <v>#REF!</v>
      </c>
      <c r="S48" s="372" t="e">
        <f>#REF!</f>
        <v>#REF!</v>
      </c>
      <c r="T48" s="372" t="e">
        <f>#REF!</f>
        <v>#REF!</v>
      </c>
      <c r="U48" s="372" t="e">
        <f>#REF!</f>
        <v>#REF!</v>
      </c>
      <c r="V48" s="372" t="e">
        <f>#REF!</f>
        <v>#REF!</v>
      </c>
      <c r="W48" s="372" t="e">
        <f>#REF!</f>
        <v>#REF!</v>
      </c>
      <c r="X48" s="372" t="e">
        <f>#REF!</f>
        <v>#REF!</v>
      </c>
      <c r="Y48" s="372" t="e">
        <f>#REF!</f>
        <v>#REF!</v>
      </c>
      <c r="Z48" s="372" t="e">
        <f>#REF!</f>
        <v>#REF!</v>
      </c>
      <c r="AA48" s="372" t="e">
        <f>#REF!</f>
        <v>#REF!</v>
      </c>
      <c r="AB48" s="30"/>
    </row>
    <row r="49" spans="1:28" hidden="1" x14ac:dyDescent="0.3">
      <c r="A49" s="199" t="str">
        <f t="shared" ref="A49:D54" si="15">A15</f>
        <v xml:space="preserve">Multifamily – Income Qualified </v>
      </c>
      <c r="B49" s="200">
        <f t="shared" si="15"/>
        <v>14.295532954166697</v>
      </c>
      <c r="C49" s="201">
        <f t="shared" si="15"/>
        <v>8588.9679509236285</v>
      </c>
      <c r="D49" s="204">
        <f t="shared" si="15"/>
        <v>1</v>
      </c>
      <c r="E49" s="329"/>
      <c r="F49" s="329"/>
      <c r="G49" s="329"/>
      <c r="H49" s="329"/>
      <c r="I49" s="329"/>
      <c r="J49" s="329"/>
      <c r="K49" s="329"/>
      <c r="L49" s="372">
        <f t="shared" ref="L49:AA52" si="16">AB15</f>
        <v>360.6303406237156</v>
      </c>
      <c r="M49" s="372">
        <f t="shared" si="16"/>
        <v>360.6303406237156</v>
      </c>
      <c r="N49" s="372">
        <f t="shared" si="16"/>
        <v>360.6303406237156</v>
      </c>
      <c r="O49" s="372">
        <f t="shared" si="16"/>
        <v>360.6303406237156</v>
      </c>
      <c r="P49" s="372">
        <f t="shared" si="16"/>
        <v>154.63508250554798</v>
      </c>
      <c r="Q49" s="372">
        <f t="shared" si="16"/>
        <v>154.63508250554798</v>
      </c>
      <c r="R49" s="372">
        <f t="shared" si="16"/>
        <v>154.63508250554798</v>
      </c>
      <c r="S49" s="372">
        <f t="shared" si="16"/>
        <v>154.63508250554798</v>
      </c>
      <c r="T49" s="372">
        <f t="shared" si="16"/>
        <v>154.63508250554798</v>
      </c>
      <c r="U49" s="372">
        <f t="shared" si="16"/>
        <v>154.63508250554798</v>
      </c>
      <c r="V49" s="372">
        <f t="shared" si="16"/>
        <v>154.63508250554798</v>
      </c>
      <c r="W49" s="372">
        <f t="shared" si="16"/>
        <v>154.63508250554798</v>
      </c>
      <c r="X49" s="372">
        <f t="shared" si="16"/>
        <v>154.63508250554798</v>
      </c>
      <c r="Y49" s="372">
        <f t="shared" si="16"/>
        <v>154.63508250554798</v>
      </c>
      <c r="Z49" s="372">
        <f t="shared" si="16"/>
        <v>0</v>
      </c>
      <c r="AA49" s="372">
        <f t="shared" si="16"/>
        <v>0</v>
      </c>
      <c r="AB49" s="30"/>
    </row>
    <row r="50" spans="1:28" hidden="1" x14ac:dyDescent="0.3">
      <c r="A50" s="199" t="str">
        <f t="shared" si="15"/>
        <v xml:space="preserve">Multifamily – Market Rate </v>
      </c>
      <c r="B50" s="200">
        <f t="shared" si="15"/>
        <v>12.192865912901709</v>
      </c>
      <c r="C50" s="201">
        <f t="shared" si="15"/>
        <v>2227.2372348062345</v>
      </c>
      <c r="D50" s="204">
        <f t="shared" si="15"/>
        <v>0.9414738054618963</v>
      </c>
      <c r="E50" s="329"/>
      <c r="F50" s="329"/>
      <c r="G50" s="329"/>
      <c r="H50" s="329"/>
      <c r="I50" s="329"/>
      <c r="J50" s="329"/>
      <c r="K50" s="329"/>
      <c r="L50" s="372">
        <f t="shared" si="16"/>
        <v>42.292686400000001</v>
      </c>
      <c r="M50" s="372">
        <f t="shared" si="16"/>
        <v>42.292686400000001</v>
      </c>
      <c r="N50" s="372">
        <f t="shared" si="16"/>
        <v>42.292686400000001</v>
      </c>
      <c r="O50" s="372">
        <f t="shared" si="16"/>
        <v>42.292686400000001</v>
      </c>
      <c r="P50" s="372">
        <f t="shared" si="16"/>
        <v>0</v>
      </c>
      <c r="Q50" s="372">
        <f t="shared" si="16"/>
        <v>0</v>
      </c>
      <c r="R50" s="372">
        <f t="shared" si="16"/>
        <v>0</v>
      </c>
      <c r="S50" s="372">
        <f t="shared" si="16"/>
        <v>0</v>
      </c>
      <c r="T50" s="372">
        <f t="shared" si="16"/>
        <v>0</v>
      </c>
      <c r="U50" s="372">
        <f t="shared" si="16"/>
        <v>0</v>
      </c>
      <c r="V50" s="372">
        <f t="shared" si="16"/>
        <v>0</v>
      </c>
      <c r="W50" s="372">
        <f t="shared" si="16"/>
        <v>0</v>
      </c>
      <c r="X50" s="372">
        <f t="shared" si="16"/>
        <v>0</v>
      </c>
      <c r="Y50" s="372">
        <f t="shared" si="16"/>
        <v>0</v>
      </c>
      <c r="Z50" s="372">
        <f t="shared" si="16"/>
        <v>0</v>
      </c>
      <c r="AA50" s="372">
        <f t="shared" si="16"/>
        <v>0</v>
      </c>
      <c r="AB50" s="30"/>
    </row>
    <row r="51" spans="1:28" hidden="1" x14ac:dyDescent="0.3">
      <c r="A51" s="199" t="str">
        <f t="shared" si="15"/>
        <v>Multifamily – Public Housing</v>
      </c>
      <c r="B51" s="200">
        <f t="shared" si="15"/>
        <v>13.749777149951969</v>
      </c>
      <c r="C51" s="201">
        <f t="shared" si="15"/>
        <v>382.13174129686331</v>
      </c>
      <c r="D51" s="204">
        <f t="shared" si="15"/>
        <v>1</v>
      </c>
      <c r="E51" s="329"/>
      <c r="F51" s="329"/>
      <c r="G51" s="329"/>
      <c r="H51" s="329"/>
      <c r="I51" s="329"/>
      <c r="J51" s="329"/>
      <c r="K51" s="329"/>
      <c r="L51" s="372">
        <f t="shared" si="16"/>
        <v>5.483681929946326</v>
      </c>
      <c r="M51" s="372">
        <f t="shared" si="16"/>
        <v>5.483681929946326</v>
      </c>
      <c r="N51" s="372">
        <f t="shared" si="16"/>
        <v>5.483681929946326</v>
      </c>
      <c r="O51" s="372">
        <f t="shared" si="16"/>
        <v>5.483681929946326</v>
      </c>
      <c r="P51" s="372">
        <f t="shared" si="16"/>
        <v>2.2995786207578757</v>
      </c>
      <c r="Q51" s="372">
        <f t="shared" si="16"/>
        <v>2.2995786207578757</v>
      </c>
      <c r="R51" s="372">
        <f t="shared" si="16"/>
        <v>2.2995786207578757</v>
      </c>
      <c r="S51" s="372">
        <f t="shared" si="16"/>
        <v>2.2995786207578757</v>
      </c>
      <c r="T51" s="372">
        <f t="shared" si="16"/>
        <v>2.2995786207578757</v>
      </c>
      <c r="U51" s="372">
        <f t="shared" si="16"/>
        <v>2.2995786207578757</v>
      </c>
      <c r="V51" s="372">
        <f t="shared" si="16"/>
        <v>2.2995786207578757</v>
      </c>
      <c r="W51" s="372">
        <f t="shared" si="16"/>
        <v>2.2995786207578757</v>
      </c>
      <c r="X51" s="372">
        <f t="shared" si="16"/>
        <v>2.2995786207578757</v>
      </c>
      <c r="Y51" s="372">
        <f t="shared" si="16"/>
        <v>2.2995786207578757</v>
      </c>
      <c r="Z51" s="372">
        <f t="shared" si="16"/>
        <v>0</v>
      </c>
      <c r="AA51" s="372">
        <f t="shared" si="16"/>
        <v>0</v>
      </c>
      <c r="AB51" s="30"/>
    </row>
    <row r="52" spans="1:28" hidden="1" x14ac:dyDescent="0.3">
      <c r="A52" s="199" t="str">
        <f t="shared" si="15"/>
        <v>Market Rate Single Family – Midstream HVAC</v>
      </c>
      <c r="B52" s="200">
        <f t="shared" si="15"/>
        <v>15.910277806350953</v>
      </c>
      <c r="C52" s="201">
        <f t="shared" si="15"/>
        <v>9387.1690741709572</v>
      </c>
      <c r="D52" s="204">
        <f t="shared" si="15"/>
        <v>0.54126801677883196</v>
      </c>
      <c r="E52" s="329"/>
      <c r="F52" s="329"/>
      <c r="G52" s="329"/>
      <c r="H52" s="329"/>
      <c r="I52" s="329"/>
      <c r="J52" s="329"/>
      <c r="K52" s="329"/>
      <c r="L52" s="372">
        <f t="shared" si="16"/>
        <v>46.042934101203478</v>
      </c>
      <c r="M52" s="372">
        <f t="shared" si="16"/>
        <v>46.042934101203478</v>
      </c>
      <c r="N52" s="372">
        <f t="shared" si="16"/>
        <v>15.620165344319345</v>
      </c>
      <c r="O52" s="372">
        <f t="shared" si="16"/>
        <v>15.620165344319345</v>
      </c>
      <c r="P52" s="372">
        <f t="shared" si="16"/>
        <v>15.620165344319345</v>
      </c>
      <c r="Q52" s="372">
        <f t="shared" si="16"/>
        <v>15.620165344319345</v>
      </c>
      <c r="R52" s="372">
        <f t="shared" si="16"/>
        <v>15.620165344319345</v>
      </c>
      <c r="S52" s="372">
        <f t="shared" si="16"/>
        <v>15.620165344319345</v>
      </c>
      <c r="T52" s="372">
        <f t="shared" si="16"/>
        <v>15.620165344319345</v>
      </c>
      <c r="U52" s="372">
        <f t="shared" si="16"/>
        <v>0</v>
      </c>
      <c r="V52" s="372">
        <f t="shared" si="16"/>
        <v>0</v>
      </c>
      <c r="W52" s="372">
        <f t="shared" si="16"/>
        <v>0</v>
      </c>
      <c r="X52" s="372">
        <f t="shared" si="16"/>
        <v>0</v>
      </c>
      <c r="Y52" s="372">
        <f t="shared" si="16"/>
        <v>0</v>
      </c>
      <c r="Z52" s="372">
        <f t="shared" si="16"/>
        <v>0</v>
      </c>
      <c r="AA52" s="372">
        <f t="shared" si="16"/>
        <v>0</v>
      </c>
      <c r="AB52" s="30"/>
    </row>
    <row r="53" spans="1:28" hidden="1" x14ac:dyDescent="0.3">
      <c r="A53" s="199" t="str">
        <f t="shared" si="15"/>
        <v>Market Rate Single Family – Home Efficiency</v>
      </c>
      <c r="B53" s="200">
        <f t="shared" si="15"/>
        <v>25.695269756425244</v>
      </c>
      <c r="C53" s="201">
        <f t="shared" si="15"/>
        <v>226.4056369126283</v>
      </c>
      <c r="D53" s="204">
        <f t="shared" si="15"/>
        <v>0.8560028538832507</v>
      </c>
      <c r="E53" s="329"/>
      <c r="F53" s="329"/>
      <c r="G53" s="329"/>
      <c r="H53" s="329"/>
      <c r="I53" s="329"/>
      <c r="J53" s="329"/>
      <c r="K53" s="329"/>
      <c r="L53" s="372">
        <f t="shared" ref="L53:AA53" si="17">AB27</f>
        <v>5.8632529083818197</v>
      </c>
      <c r="M53" s="372">
        <f t="shared" si="17"/>
        <v>5.8632529083818197</v>
      </c>
      <c r="N53" s="372">
        <f t="shared" si="17"/>
        <v>0</v>
      </c>
      <c r="O53" s="372">
        <f t="shared" si="17"/>
        <v>0</v>
      </c>
      <c r="P53" s="372">
        <f t="shared" si="17"/>
        <v>0</v>
      </c>
      <c r="Q53" s="372">
        <f t="shared" si="17"/>
        <v>0</v>
      </c>
      <c r="R53" s="372">
        <f t="shared" si="17"/>
        <v>0</v>
      </c>
      <c r="S53" s="372">
        <f t="shared" si="17"/>
        <v>0</v>
      </c>
      <c r="T53" s="372">
        <f t="shared" si="17"/>
        <v>0</v>
      </c>
      <c r="U53" s="372">
        <f t="shared" si="17"/>
        <v>0</v>
      </c>
      <c r="V53" s="372">
        <f t="shared" si="17"/>
        <v>0</v>
      </c>
      <c r="W53" s="372">
        <f t="shared" si="17"/>
        <v>0</v>
      </c>
      <c r="X53" s="372">
        <f t="shared" si="17"/>
        <v>0</v>
      </c>
      <c r="Y53" s="372">
        <f t="shared" si="17"/>
        <v>0</v>
      </c>
      <c r="Z53" s="372">
        <f t="shared" si="17"/>
        <v>0</v>
      </c>
      <c r="AA53" s="372">
        <f t="shared" si="17"/>
        <v>0</v>
      </c>
      <c r="AB53" s="30"/>
    </row>
    <row r="54" spans="1:28" hidden="1" x14ac:dyDescent="0.3">
      <c r="A54" s="199" t="str">
        <f t="shared" si="15"/>
        <v>Kits – School Kits</v>
      </c>
      <c r="B54" s="200">
        <f t="shared" si="15"/>
        <v>9.7267355023944333</v>
      </c>
      <c r="C54" s="201">
        <f t="shared" si="15"/>
        <v>8292.9160700810644</v>
      </c>
      <c r="D54" s="204">
        <f t="shared" si="15"/>
        <v>1</v>
      </c>
      <c r="E54" s="329"/>
      <c r="F54" s="329"/>
      <c r="G54" s="329"/>
      <c r="H54" s="329"/>
      <c r="I54" s="329"/>
      <c r="J54" s="329"/>
      <c r="K54" s="329"/>
      <c r="L54" s="372">
        <f t="shared" ref="L54:AA57" si="18">AB19</f>
        <v>168.6053904124025</v>
      </c>
      <c r="M54" s="372">
        <f t="shared" si="18"/>
        <v>168.6053904124025</v>
      </c>
      <c r="N54" s="372">
        <f t="shared" si="18"/>
        <v>168.6053904124025</v>
      </c>
      <c r="O54" s="372">
        <f t="shared" si="18"/>
        <v>152.19558636091261</v>
      </c>
      <c r="P54" s="372">
        <f t="shared" si="18"/>
        <v>94.083014828823167</v>
      </c>
      <c r="Q54" s="372">
        <f t="shared" si="18"/>
        <v>94.083014828823167</v>
      </c>
      <c r="R54" s="372">
        <f t="shared" si="18"/>
        <v>94.083014828823167</v>
      </c>
      <c r="S54" s="372">
        <f t="shared" si="18"/>
        <v>94.083014828823167</v>
      </c>
      <c r="T54" s="372">
        <f t="shared" si="18"/>
        <v>94.083014828823167</v>
      </c>
      <c r="U54" s="372">
        <f t="shared" si="18"/>
        <v>94.083014828823167</v>
      </c>
      <c r="V54" s="372">
        <f t="shared" si="18"/>
        <v>94.083014828823167</v>
      </c>
      <c r="W54" s="372">
        <f t="shared" si="18"/>
        <v>94.083014828823167</v>
      </c>
      <c r="X54" s="372">
        <f t="shared" si="18"/>
        <v>94.083014828823167</v>
      </c>
      <c r="Y54" s="372">
        <f t="shared" si="18"/>
        <v>94.083014828823167</v>
      </c>
      <c r="Z54" s="372">
        <f t="shared" si="18"/>
        <v>0</v>
      </c>
      <c r="AA54" s="372">
        <f t="shared" si="18"/>
        <v>0</v>
      </c>
      <c r="AB54" s="30"/>
    </row>
    <row r="55" spans="1:28" hidden="1" x14ac:dyDescent="0.3">
      <c r="A55" s="199" t="str">
        <f>A22</f>
        <v>Kits – High School Innovation</v>
      </c>
      <c r="B55" s="200">
        <f>B22</f>
        <v>10.769440339058189</v>
      </c>
      <c r="C55" s="201">
        <f>C22</f>
        <v>1453.7271825102089</v>
      </c>
      <c r="D55" s="204">
        <f>D22</f>
        <v>1</v>
      </c>
      <c r="E55" s="329"/>
      <c r="F55" s="329"/>
      <c r="G55" s="329"/>
      <c r="H55" s="329"/>
      <c r="I55" s="329"/>
      <c r="J55" s="329"/>
      <c r="K55" s="329"/>
      <c r="L55" s="372">
        <f t="shared" si="18"/>
        <v>908.74522891295624</v>
      </c>
      <c r="M55" s="372">
        <f t="shared" si="18"/>
        <v>908.74522891295624</v>
      </c>
      <c r="N55" s="372">
        <f t="shared" si="18"/>
        <v>908.74522891295624</v>
      </c>
      <c r="O55" s="372">
        <f t="shared" si="18"/>
        <v>908.74522891295624</v>
      </c>
      <c r="P55" s="372">
        <f t="shared" si="18"/>
        <v>0</v>
      </c>
      <c r="Q55" s="372">
        <f t="shared" si="18"/>
        <v>0</v>
      </c>
      <c r="R55" s="372">
        <f t="shared" si="18"/>
        <v>0</v>
      </c>
      <c r="S55" s="372">
        <f t="shared" si="18"/>
        <v>0</v>
      </c>
      <c r="T55" s="372">
        <f t="shared" si="18"/>
        <v>0</v>
      </c>
      <c r="U55" s="372">
        <f t="shared" si="18"/>
        <v>0</v>
      </c>
      <c r="V55" s="372">
        <f t="shared" si="18"/>
        <v>0</v>
      </c>
      <c r="W55" s="372">
        <f t="shared" si="18"/>
        <v>0</v>
      </c>
      <c r="X55" s="372">
        <f t="shared" si="18"/>
        <v>0</v>
      </c>
      <c r="Y55" s="372">
        <f t="shared" si="18"/>
        <v>0</v>
      </c>
      <c r="Z55" s="372">
        <f t="shared" si="18"/>
        <v>0</v>
      </c>
      <c r="AA55" s="372">
        <f t="shared" si="18"/>
        <v>0</v>
      </c>
      <c r="AB55" s="30"/>
    </row>
    <row r="56" spans="1:28" hidden="1" x14ac:dyDescent="0.3">
      <c r="A56" s="199" t="str">
        <f>A24</f>
        <v>Kits – Income Qualified Community Kits</v>
      </c>
      <c r="B56" s="200">
        <f>B24</f>
        <v>9.2610622555490067</v>
      </c>
      <c r="C56" s="201">
        <f>C24</f>
        <v>2295.6494869749499</v>
      </c>
      <c r="D56" s="204">
        <f>D24</f>
        <v>1</v>
      </c>
      <c r="E56" s="329"/>
      <c r="F56" s="329"/>
      <c r="G56" s="329"/>
      <c r="H56" s="329"/>
      <c r="I56" s="329"/>
      <c r="J56" s="329"/>
      <c r="K56" s="329"/>
      <c r="L56" s="372">
        <f t="shared" si="18"/>
        <v>77.693258521352121</v>
      </c>
      <c r="M56" s="372">
        <f t="shared" si="18"/>
        <v>77.693258521352121</v>
      </c>
      <c r="N56" s="372">
        <f t="shared" si="18"/>
        <v>77.693258521352121</v>
      </c>
      <c r="O56" s="372">
        <f t="shared" si="18"/>
        <v>77.693258521352121</v>
      </c>
      <c r="P56" s="372">
        <f t="shared" si="18"/>
        <v>0</v>
      </c>
      <c r="Q56" s="372">
        <f t="shared" si="18"/>
        <v>0</v>
      </c>
      <c r="R56" s="372">
        <f t="shared" si="18"/>
        <v>0</v>
      </c>
      <c r="S56" s="372">
        <f t="shared" si="18"/>
        <v>0</v>
      </c>
      <c r="T56" s="372">
        <f t="shared" si="18"/>
        <v>0</v>
      </c>
      <c r="U56" s="372">
        <f t="shared" si="18"/>
        <v>0</v>
      </c>
      <c r="V56" s="372">
        <f t="shared" si="18"/>
        <v>0</v>
      </c>
      <c r="W56" s="372">
        <f t="shared" si="18"/>
        <v>0</v>
      </c>
      <c r="X56" s="372">
        <f t="shared" si="18"/>
        <v>0</v>
      </c>
      <c r="Y56" s="372">
        <f t="shared" si="18"/>
        <v>0</v>
      </c>
      <c r="Z56" s="372">
        <f t="shared" si="18"/>
        <v>0</v>
      </c>
      <c r="AA56" s="372">
        <f t="shared" si="18"/>
        <v>0</v>
      </c>
      <c r="AB56" s="30"/>
    </row>
    <row r="57" spans="1:28" hidden="1" x14ac:dyDescent="0.3">
      <c r="A57" s="199" t="str">
        <f>A26</f>
        <v>Kits – Mobile Home Kits</v>
      </c>
      <c r="B57" s="200">
        <f>B26</f>
        <v>8.2033901178267357</v>
      </c>
      <c r="C57" s="201">
        <f>C26</f>
        <v>96.858239216129277</v>
      </c>
      <c r="D57" s="204">
        <f>D26</f>
        <v>1</v>
      </c>
      <c r="E57" s="329"/>
      <c r="F57" s="329"/>
      <c r="G57" s="329"/>
      <c r="H57" s="329"/>
      <c r="I57" s="329"/>
      <c r="J57" s="329"/>
      <c r="K57" s="329"/>
      <c r="L57" s="372">
        <f t="shared" si="18"/>
        <v>188.93126326870572</v>
      </c>
      <c r="M57" s="372">
        <f t="shared" si="18"/>
        <v>188.93126326870572</v>
      </c>
      <c r="N57" s="372">
        <f t="shared" si="18"/>
        <v>188.93126326870572</v>
      </c>
      <c r="O57" s="372">
        <f t="shared" si="18"/>
        <v>188.93126326870572</v>
      </c>
      <c r="P57" s="372">
        <f t="shared" si="18"/>
        <v>0</v>
      </c>
      <c r="Q57" s="372">
        <f t="shared" si="18"/>
        <v>0</v>
      </c>
      <c r="R57" s="372">
        <f t="shared" si="18"/>
        <v>0</v>
      </c>
      <c r="S57" s="372">
        <f t="shared" si="18"/>
        <v>0</v>
      </c>
      <c r="T57" s="372">
        <f t="shared" si="18"/>
        <v>0</v>
      </c>
      <c r="U57" s="372">
        <f t="shared" si="18"/>
        <v>0</v>
      </c>
      <c r="V57" s="372">
        <f t="shared" si="18"/>
        <v>0</v>
      </c>
      <c r="W57" s="372">
        <f t="shared" si="18"/>
        <v>0</v>
      </c>
      <c r="X57" s="372">
        <f t="shared" si="18"/>
        <v>0</v>
      </c>
      <c r="Y57" s="372">
        <f t="shared" si="18"/>
        <v>0</v>
      </c>
      <c r="Z57" s="372">
        <f t="shared" si="18"/>
        <v>0</v>
      </c>
      <c r="AA57" s="372">
        <f t="shared" si="18"/>
        <v>0</v>
      </c>
      <c r="AB57" s="30"/>
    </row>
    <row r="58" spans="1:28" hidden="1" x14ac:dyDescent="0.3">
      <c r="A58" s="199" t="str">
        <f>A21</f>
        <v>Kits – Joint Utility School Kits</v>
      </c>
      <c r="B58" s="200">
        <f>B21</f>
        <v>9.5241778526987808</v>
      </c>
      <c r="C58" s="201">
        <f>C21</f>
        <v>778.04546436456633</v>
      </c>
      <c r="D58" s="204">
        <f>D21</f>
        <v>1</v>
      </c>
      <c r="E58" s="329"/>
      <c r="F58" s="329"/>
      <c r="G58" s="329"/>
      <c r="H58" s="329"/>
      <c r="I58" s="329"/>
      <c r="J58" s="329"/>
      <c r="K58" s="329"/>
      <c r="L58" s="372">
        <f t="shared" ref="L58:AA58" si="19">AB24</f>
        <v>87.593027775945131</v>
      </c>
      <c r="M58" s="372">
        <f t="shared" si="19"/>
        <v>87.593027775945131</v>
      </c>
      <c r="N58" s="372">
        <f t="shared" si="19"/>
        <v>87.593027775945131</v>
      </c>
      <c r="O58" s="372">
        <f t="shared" si="19"/>
        <v>87.593027775945131</v>
      </c>
      <c r="P58" s="372">
        <f t="shared" si="19"/>
        <v>0</v>
      </c>
      <c r="Q58" s="372">
        <f t="shared" si="19"/>
        <v>0</v>
      </c>
      <c r="R58" s="372">
        <f t="shared" si="19"/>
        <v>0</v>
      </c>
      <c r="S58" s="372">
        <f t="shared" si="19"/>
        <v>0</v>
      </c>
      <c r="T58" s="372">
        <f t="shared" si="19"/>
        <v>0</v>
      </c>
      <c r="U58" s="372">
        <f t="shared" si="19"/>
        <v>0</v>
      </c>
      <c r="V58" s="372">
        <f t="shared" si="19"/>
        <v>0</v>
      </c>
      <c r="W58" s="372">
        <f t="shared" si="19"/>
        <v>0</v>
      </c>
      <c r="X58" s="372">
        <f t="shared" si="19"/>
        <v>0</v>
      </c>
      <c r="Y58" s="372">
        <f t="shared" si="19"/>
        <v>0</v>
      </c>
      <c r="Z58" s="372">
        <f t="shared" si="19"/>
        <v>0</v>
      </c>
      <c r="AA58" s="372">
        <f t="shared" si="19"/>
        <v>0</v>
      </c>
      <c r="AB58" s="30"/>
    </row>
    <row r="59" spans="1:28" hidden="1" x14ac:dyDescent="0.3">
      <c r="A59" s="199" t="str">
        <f>A25</f>
        <v>Kits – HEIQ Community Engagement Kits</v>
      </c>
      <c r="B59" s="200">
        <f>B25</f>
        <v>7.9200373651481684</v>
      </c>
      <c r="C59" s="201">
        <f>C25</f>
        <v>2294.7184535728002</v>
      </c>
      <c r="D59" s="204">
        <f>D25</f>
        <v>1</v>
      </c>
      <c r="E59" s="329"/>
      <c r="F59" s="329"/>
      <c r="G59" s="329"/>
      <c r="H59" s="329"/>
      <c r="I59" s="329"/>
      <c r="J59" s="329"/>
      <c r="K59" s="329"/>
      <c r="L59" s="372">
        <f t="shared" ref="L59:AA59" si="20">AB26</f>
        <v>0</v>
      </c>
      <c r="M59" s="372">
        <f t="shared" si="20"/>
        <v>0</v>
      </c>
      <c r="N59" s="372">
        <f t="shared" si="20"/>
        <v>0</v>
      </c>
      <c r="O59" s="372">
        <f t="shared" si="20"/>
        <v>0</v>
      </c>
      <c r="P59" s="372">
        <f t="shared" si="20"/>
        <v>0</v>
      </c>
      <c r="Q59" s="372">
        <f t="shared" si="20"/>
        <v>0</v>
      </c>
      <c r="R59" s="372">
        <f t="shared" si="20"/>
        <v>0</v>
      </c>
      <c r="S59" s="372">
        <f t="shared" si="20"/>
        <v>0</v>
      </c>
      <c r="T59" s="372">
        <f t="shared" si="20"/>
        <v>0</v>
      </c>
      <c r="U59" s="372">
        <f t="shared" si="20"/>
        <v>0</v>
      </c>
      <c r="V59" s="372">
        <f t="shared" si="20"/>
        <v>0</v>
      </c>
      <c r="W59" s="372">
        <f t="shared" si="20"/>
        <v>0</v>
      </c>
      <c r="X59" s="372">
        <f t="shared" si="20"/>
        <v>0</v>
      </c>
      <c r="Y59" s="372">
        <f t="shared" si="20"/>
        <v>0</v>
      </c>
      <c r="Z59" s="372">
        <f t="shared" si="20"/>
        <v>0</v>
      </c>
      <c r="AA59" s="372">
        <f t="shared" si="20"/>
        <v>0</v>
      </c>
      <c r="AB59" s="30"/>
    </row>
    <row r="60" spans="1:28" hidden="1" x14ac:dyDescent="0.3">
      <c r="A60" s="199" t="e">
        <f>#REF!</f>
        <v>#REF!</v>
      </c>
      <c r="B60" s="200" t="e">
        <f>#REF!</f>
        <v>#REF!</v>
      </c>
      <c r="C60" s="201" t="e">
        <f>#REF!</f>
        <v>#REF!</v>
      </c>
      <c r="D60" s="204" t="e">
        <f>#REF!</f>
        <v>#REF!</v>
      </c>
      <c r="E60" s="329"/>
      <c r="F60" s="329"/>
      <c r="G60" s="329"/>
      <c r="H60" s="329"/>
      <c r="I60" s="329"/>
      <c r="J60" s="329"/>
      <c r="K60" s="329"/>
      <c r="L60" s="372">
        <f t="shared" ref="L60:AA60" si="21">AB25</f>
        <v>0</v>
      </c>
      <c r="M60" s="372">
        <f t="shared" si="21"/>
        <v>0</v>
      </c>
      <c r="N60" s="372">
        <f t="shared" si="21"/>
        <v>0</v>
      </c>
      <c r="O60" s="372">
        <f t="shared" si="21"/>
        <v>0</v>
      </c>
      <c r="P60" s="372">
        <f t="shared" si="21"/>
        <v>0</v>
      </c>
      <c r="Q60" s="372">
        <f t="shared" si="21"/>
        <v>0</v>
      </c>
      <c r="R60" s="372">
        <f t="shared" si="21"/>
        <v>0</v>
      </c>
      <c r="S60" s="372">
        <f t="shared" si="21"/>
        <v>0</v>
      </c>
      <c r="T60" s="372">
        <f t="shared" si="21"/>
        <v>0</v>
      </c>
      <c r="U60" s="372">
        <f t="shared" si="21"/>
        <v>0</v>
      </c>
      <c r="V60" s="372">
        <f t="shared" si="21"/>
        <v>0</v>
      </c>
      <c r="W60" s="372">
        <f t="shared" si="21"/>
        <v>0</v>
      </c>
      <c r="X60" s="372">
        <f t="shared" si="21"/>
        <v>0</v>
      </c>
      <c r="Y60" s="372">
        <f t="shared" si="21"/>
        <v>0</v>
      </c>
      <c r="Z60" s="372">
        <f t="shared" si="21"/>
        <v>0</v>
      </c>
      <c r="AA60" s="372">
        <f t="shared" si="21"/>
        <v>0</v>
      </c>
      <c r="AB60" s="30"/>
    </row>
    <row r="61" spans="1:28" hidden="1" x14ac:dyDescent="0.3">
      <c r="A61" s="199" t="e">
        <f>#REF!</f>
        <v>#REF!</v>
      </c>
      <c r="B61" s="200" t="e">
        <f>#REF!</f>
        <v>#REF!</v>
      </c>
      <c r="C61" s="201" t="e">
        <f>#REF!</f>
        <v>#REF!</v>
      </c>
      <c r="D61" s="204" t="e">
        <f>#REF!</f>
        <v>#REF!</v>
      </c>
      <c r="E61" s="329"/>
      <c r="F61" s="329"/>
      <c r="G61" s="329"/>
      <c r="H61" s="329"/>
      <c r="I61" s="329"/>
      <c r="J61" s="329"/>
      <c r="K61" s="329"/>
      <c r="L61" s="372" t="e">
        <f>#REF!</f>
        <v>#REF!</v>
      </c>
      <c r="M61" s="372" t="e">
        <f>#REF!</f>
        <v>#REF!</v>
      </c>
      <c r="N61" s="372" t="e">
        <f>#REF!</f>
        <v>#REF!</v>
      </c>
      <c r="O61" s="372" t="e">
        <f>#REF!</f>
        <v>#REF!</v>
      </c>
      <c r="P61" s="372" t="e">
        <f>#REF!</f>
        <v>#REF!</v>
      </c>
      <c r="Q61" s="372" t="e">
        <f>#REF!</f>
        <v>#REF!</v>
      </c>
      <c r="R61" s="372" t="e">
        <f>#REF!</f>
        <v>#REF!</v>
      </c>
      <c r="S61" s="372" t="e">
        <f>#REF!</f>
        <v>#REF!</v>
      </c>
      <c r="T61" s="372" t="e">
        <f>#REF!</f>
        <v>#REF!</v>
      </c>
      <c r="U61" s="372" t="e">
        <f>#REF!</f>
        <v>#REF!</v>
      </c>
      <c r="V61" s="372" t="e">
        <f>#REF!</f>
        <v>#REF!</v>
      </c>
      <c r="W61" s="372" t="e">
        <f>#REF!</f>
        <v>#REF!</v>
      </c>
      <c r="X61" s="372" t="e">
        <f>#REF!</f>
        <v>#REF!</v>
      </c>
      <c r="Y61" s="372" t="e">
        <f>#REF!</f>
        <v>#REF!</v>
      </c>
      <c r="Z61" s="372" t="e">
        <f>#REF!</f>
        <v>#REF!</v>
      </c>
      <c r="AA61" s="372" t="e">
        <f>#REF!</f>
        <v>#REF!</v>
      </c>
      <c r="AB61" s="30"/>
    </row>
    <row r="62" spans="1:28" hidden="1" x14ac:dyDescent="0.3">
      <c r="A62" s="199" t="str">
        <f t="shared" ref="A62:D62" si="22">A29</f>
        <v>Residential (b-25) Conversions</v>
      </c>
      <c r="B62" s="200">
        <f t="shared" si="22"/>
        <v>11.869636564055725</v>
      </c>
      <c r="C62" s="201">
        <f t="shared" si="22"/>
        <v>423.39815381266004</v>
      </c>
      <c r="D62" s="204">
        <f t="shared" si="22"/>
        <v>0.99631523180749004</v>
      </c>
      <c r="E62" s="329"/>
      <c r="F62" s="329"/>
      <c r="G62" s="329"/>
      <c r="H62" s="329"/>
      <c r="I62" s="329"/>
      <c r="J62" s="329"/>
      <c r="K62" s="329"/>
      <c r="L62" s="372" t="e">
        <f>#REF!</f>
        <v>#REF!</v>
      </c>
      <c r="M62" s="372" t="e">
        <f>#REF!</f>
        <v>#REF!</v>
      </c>
      <c r="N62" s="372" t="e">
        <f>#REF!</f>
        <v>#REF!</v>
      </c>
      <c r="O62" s="372" t="e">
        <f>#REF!</f>
        <v>#REF!</v>
      </c>
      <c r="P62" s="372" t="e">
        <f>#REF!</f>
        <v>#REF!</v>
      </c>
      <c r="Q62" s="372" t="e">
        <f>#REF!</f>
        <v>#REF!</v>
      </c>
      <c r="R62" s="372" t="e">
        <f>#REF!</f>
        <v>#REF!</v>
      </c>
      <c r="S62" s="372" t="e">
        <f>#REF!</f>
        <v>#REF!</v>
      </c>
      <c r="T62" s="372" t="e">
        <f>#REF!</f>
        <v>#REF!</v>
      </c>
      <c r="U62" s="372" t="e">
        <f>#REF!</f>
        <v>#REF!</v>
      </c>
      <c r="V62" s="372" t="e">
        <f>#REF!</f>
        <v>#REF!</v>
      </c>
      <c r="W62" s="372" t="e">
        <f>#REF!</f>
        <v>#REF!</v>
      </c>
      <c r="X62" s="372" t="e">
        <f>#REF!</f>
        <v>#REF!</v>
      </c>
      <c r="Y62" s="372" t="e">
        <f>#REF!</f>
        <v>#REF!</v>
      </c>
      <c r="Z62" s="372" t="e">
        <f>#REF!</f>
        <v>#REF!</v>
      </c>
      <c r="AA62" s="372" t="e">
        <f>#REF!</f>
        <v>#REF!</v>
      </c>
      <c r="AB62" s="30"/>
    </row>
    <row r="63" spans="1:28" hidden="1" x14ac:dyDescent="0.3">
      <c r="A63" s="180" t="str">
        <f>A30</f>
        <v>2025 Residential Program CPAS</v>
      </c>
      <c r="B63" s="196"/>
      <c r="C63" s="182">
        <f t="shared" ref="C63:D63" si="23">C30</f>
        <v>137241.95973828901</v>
      </c>
      <c r="D63" s="205">
        <f t="shared" si="23"/>
        <v>0.92683744584949523</v>
      </c>
      <c r="E63" s="91"/>
      <c r="F63" s="91"/>
      <c r="G63" s="91"/>
      <c r="H63" s="91"/>
      <c r="I63" s="91"/>
      <c r="J63" s="91"/>
      <c r="K63" s="91"/>
      <c r="L63" s="182">
        <f t="shared" ref="L63:L65" si="24">AB29</f>
        <v>21.723023730968368</v>
      </c>
      <c r="M63" s="182">
        <f t="shared" ref="M63:M65" si="25">AC29</f>
        <v>21.723023730968368</v>
      </c>
      <c r="N63" s="182">
        <f t="shared" ref="N63:N65" si="26">AD29</f>
        <v>21.723023730968368</v>
      </c>
      <c r="O63" s="182">
        <f t="shared" ref="O63:O65" si="27">AE29</f>
        <v>21.723023730968368</v>
      </c>
      <c r="P63" s="182">
        <f t="shared" ref="P63:P65" si="28">AF29</f>
        <v>14.963365985994935</v>
      </c>
      <c r="Q63" s="182">
        <f t="shared" ref="Q63:Q65" si="29">AG29</f>
        <v>14.963365985994935</v>
      </c>
      <c r="R63" s="182">
        <f t="shared" ref="R63:R65" si="30">AH29</f>
        <v>14.963365985994935</v>
      </c>
      <c r="S63" s="182">
        <f t="shared" ref="S63:S65" si="31">AI29</f>
        <v>14.963365985994935</v>
      </c>
      <c r="T63" s="182">
        <f t="shared" ref="T63:T65" si="32">AJ29</f>
        <v>14.963365985994935</v>
      </c>
      <c r="U63" s="182">
        <f t="shared" ref="U63:U65" si="33">AK29</f>
        <v>14.963365985994935</v>
      </c>
      <c r="V63" s="182">
        <f t="shared" ref="V63:V65" si="34">AL29</f>
        <v>14.963365985994935</v>
      </c>
      <c r="W63" s="182">
        <f t="shared" ref="W63:W65" si="35">AM29</f>
        <v>14.963365985994935</v>
      </c>
      <c r="X63" s="182">
        <f t="shared" ref="X63:X65" si="36">AN29</f>
        <v>14.963365985994935</v>
      </c>
      <c r="Y63" s="182">
        <f t="shared" ref="Y63:Y65" si="37">AO29</f>
        <v>14.963365985994935</v>
      </c>
      <c r="Z63" s="182">
        <f t="shared" ref="Z63:Z65" si="38">AP29</f>
        <v>0</v>
      </c>
      <c r="AA63" s="182">
        <f t="shared" ref="AA63:AA65" si="39">AQ29</f>
        <v>0</v>
      </c>
      <c r="AB63" s="30"/>
    </row>
    <row r="64" spans="1:28" hidden="1" x14ac:dyDescent="0.3">
      <c r="A64" s="180" t="str">
        <f t="shared" ref="A64" si="40">A31</f>
        <v>Expiring 2025 Residential Program CPAS</v>
      </c>
      <c r="B64" s="185"/>
      <c r="C64" s="186"/>
      <c r="D64" s="233"/>
      <c r="E64" s="91"/>
      <c r="F64" s="91"/>
      <c r="G64" s="91"/>
      <c r="H64" s="91"/>
      <c r="I64" s="91"/>
      <c r="J64" s="91"/>
      <c r="K64" s="91"/>
      <c r="L64" s="174">
        <f t="shared" si="24"/>
        <v>4114.3215842998325</v>
      </c>
      <c r="M64" s="174">
        <f t="shared" si="25"/>
        <v>4114.3215842998325</v>
      </c>
      <c r="N64" s="174">
        <f t="shared" si="26"/>
        <v>3991.8614336460655</v>
      </c>
      <c r="O64" s="174">
        <f t="shared" si="27"/>
        <v>3622.7754586953151</v>
      </c>
      <c r="P64" s="174">
        <f t="shared" si="28"/>
        <v>969.82150135883808</v>
      </c>
      <c r="Q64" s="174">
        <f t="shared" si="29"/>
        <v>951.61518787938599</v>
      </c>
      <c r="R64" s="174">
        <f t="shared" si="30"/>
        <v>951.61518787938599</v>
      </c>
      <c r="S64" s="174">
        <f t="shared" si="31"/>
        <v>951.61518787938599</v>
      </c>
      <c r="T64" s="174">
        <f t="shared" si="32"/>
        <v>951.61518787938599</v>
      </c>
      <c r="U64" s="174">
        <f t="shared" si="33"/>
        <v>930.04347438671937</v>
      </c>
      <c r="V64" s="174">
        <f t="shared" si="34"/>
        <v>930.04347438671937</v>
      </c>
      <c r="W64" s="174">
        <f t="shared" si="35"/>
        <v>930.04347438671937</v>
      </c>
      <c r="X64" s="174">
        <f t="shared" si="36"/>
        <v>930.04347438671937</v>
      </c>
      <c r="Y64" s="174">
        <f t="shared" si="37"/>
        <v>930.04347438671937</v>
      </c>
      <c r="Z64" s="174">
        <f t="shared" si="38"/>
        <v>0</v>
      </c>
      <c r="AA64" s="174">
        <f t="shared" si="39"/>
        <v>0</v>
      </c>
      <c r="AB64" s="30"/>
    </row>
    <row r="65" spans="1:28" hidden="1" x14ac:dyDescent="0.3">
      <c r="A65" s="180" t="str">
        <f t="shared" ref="A65" si="41">A32</f>
        <v>Expired 2025 Residential Program CPAS</v>
      </c>
      <c r="B65" s="185"/>
      <c r="C65" s="186"/>
      <c r="D65" s="187"/>
      <c r="E65" s="91"/>
      <c r="F65" s="91"/>
      <c r="G65" s="91"/>
      <c r="H65" s="91"/>
      <c r="I65" s="91"/>
      <c r="J65" s="91"/>
      <c r="K65" s="91"/>
      <c r="L65" s="174">
        <f t="shared" si="24"/>
        <v>12647.921645138031</v>
      </c>
      <c r="M65" s="174">
        <f t="shared" si="25"/>
        <v>0</v>
      </c>
      <c r="N65" s="174">
        <f t="shared" si="26"/>
        <v>122.46015065376696</v>
      </c>
      <c r="O65" s="174">
        <f t="shared" si="27"/>
        <v>369.08597495075037</v>
      </c>
      <c r="P65" s="174">
        <f t="shared" si="28"/>
        <v>2652.9539573364773</v>
      </c>
      <c r="Q65" s="174">
        <f t="shared" si="29"/>
        <v>18.206313479452092</v>
      </c>
      <c r="R65" s="174">
        <f t="shared" si="30"/>
        <v>0</v>
      </c>
      <c r="S65" s="174">
        <f t="shared" si="31"/>
        <v>0</v>
      </c>
      <c r="T65" s="174">
        <f t="shared" si="32"/>
        <v>0</v>
      </c>
      <c r="U65" s="174">
        <f t="shared" si="33"/>
        <v>21.571713492666618</v>
      </c>
      <c r="V65" s="174">
        <f t="shared" si="34"/>
        <v>0</v>
      </c>
      <c r="W65" s="174">
        <f t="shared" si="35"/>
        <v>0</v>
      </c>
      <c r="X65" s="174">
        <f t="shared" si="36"/>
        <v>0</v>
      </c>
      <c r="Y65" s="174">
        <f t="shared" si="37"/>
        <v>0</v>
      </c>
      <c r="Z65" s="174">
        <f t="shared" si="38"/>
        <v>930.04347438671937</v>
      </c>
      <c r="AA65" s="174">
        <f t="shared" si="39"/>
        <v>0</v>
      </c>
      <c r="AB65" s="30"/>
    </row>
    <row r="66" spans="1:28" hidden="1" x14ac:dyDescent="0.3">
      <c r="A66" s="193" t="str">
        <f t="shared" ref="A66:B66" si="42">A33</f>
        <v>WAML</v>
      </c>
      <c r="B66" s="206">
        <f t="shared" si="42"/>
        <v>10.146296572393101</v>
      </c>
      <c r="C66" s="56"/>
      <c r="D66" s="30"/>
      <c r="E66" s="30"/>
      <c r="F66" s="30"/>
      <c r="G66" s="30"/>
      <c r="H66" s="30"/>
      <c r="I66" s="30"/>
      <c r="J66" s="30"/>
      <c r="K66" s="30"/>
      <c r="L66" s="30"/>
      <c r="M66" s="30"/>
      <c r="N66" s="30"/>
      <c r="O66" s="30"/>
      <c r="P66" s="30"/>
      <c r="Q66" s="30"/>
      <c r="R66" s="30"/>
      <c r="S66" s="30"/>
      <c r="T66" s="30"/>
      <c r="U66" s="30"/>
      <c r="V66" s="30"/>
      <c r="W66" s="30"/>
      <c r="X66" s="30"/>
      <c r="Y66" s="30"/>
      <c r="Z66" s="30"/>
      <c r="AA66" s="30"/>
      <c r="AB66" s="30"/>
    </row>
    <row r="67" spans="1:28" x14ac:dyDescent="0.3">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row>
    <row r="68" spans="1:28" x14ac:dyDescent="0.3">
      <c r="X68" s="30"/>
    </row>
  </sheetData>
  <mergeCells count="9">
    <mergeCell ref="AV3:AV4"/>
    <mergeCell ref="D3:D4"/>
    <mergeCell ref="A35:A36"/>
    <mergeCell ref="B35:B36"/>
    <mergeCell ref="C35:C36"/>
    <mergeCell ref="D35:D36"/>
    <mergeCell ref="A3:A4"/>
    <mergeCell ref="B3:B4"/>
    <mergeCell ref="C3:C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ABB17-EE16-4C8A-8F64-897B6C42BACA}">
  <dimension ref="A1:AV35"/>
  <sheetViews>
    <sheetView workbookViewId="0">
      <selection sqref="A1:BB1048576"/>
    </sheetView>
  </sheetViews>
  <sheetFormatPr defaultRowHeight="15.75" x14ac:dyDescent="0.3"/>
  <cols>
    <col min="1" max="1" width="32.77734375" customWidth="1"/>
    <col min="2" max="2" width="8.77734375" customWidth="1"/>
    <col min="3" max="3" width="14.77734375" customWidth="1"/>
    <col min="4" max="4" width="5.77734375" customWidth="1"/>
    <col min="5" max="47" width="7.77734375" customWidth="1"/>
    <col min="48" max="48" width="9.77734375" customWidth="1"/>
  </cols>
  <sheetData>
    <row r="1" spans="1:48" ht="15.75" customHeight="1" x14ac:dyDescent="0.3">
      <c r="A1" s="292" t="s">
        <v>478</v>
      </c>
    </row>
    <row r="2" spans="1:48" ht="15.75" customHeight="1" x14ac:dyDescent="0.3"/>
    <row r="3" spans="1:48" ht="15.75" customHeight="1" x14ac:dyDescent="0.3">
      <c r="A3" s="491" t="s">
        <v>77</v>
      </c>
      <c r="B3" s="493" t="s">
        <v>66</v>
      </c>
      <c r="C3" s="493" t="s">
        <v>264</v>
      </c>
      <c r="D3" s="493" t="s">
        <v>57</v>
      </c>
      <c r="E3" s="61"/>
      <c r="F3" s="20"/>
      <c r="G3" s="20"/>
      <c r="H3" s="20"/>
      <c r="I3" s="20"/>
      <c r="J3" s="109"/>
      <c r="K3" s="109"/>
      <c r="L3" s="120" t="s">
        <v>265</v>
      </c>
      <c r="M3" s="20"/>
      <c r="N3" s="20"/>
      <c r="O3" s="20"/>
      <c r="P3" s="20"/>
      <c r="Q3" s="20"/>
      <c r="R3" s="20"/>
      <c r="S3" s="20"/>
      <c r="T3" s="20"/>
      <c r="U3" s="20"/>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8" ht="15.75" customHeight="1" x14ac:dyDescent="0.3">
      <c r="A4" s="496"/>
      <c r="B4" s="495"/>
      <c r="C4" s="495"/>
      <c r="D4" s="494"/>
      <c r="E4" s="36">
        <v>2018</v>
      </c>
      <c r="F4" s="35">
        <f>E4+1</f>
        <v>2019</v>
      </c>
      <c r="G4" s="35">
        <f t="shared" ref="G4:AU4" si="0">F4+1</f>
        <v>2020</v>
      </c>
      <c r="H4" s="35">
        <f t="shared" si="0"/>
        <v>2021</v>
      </c>
      <c r="I4" s="35">
        <f t="shared" si="0"/>
        <v>2022</v>
      </c>
      <c r="J4" s="35">
        <f t="shared" si="0"/>
        <v>2023</v>
      </c>
      <c r="K4" s="35">
        <f t="shared" si="0"/>
        <v>2024</v>
      </c>
      <c r="L4" s="35">
        <f t="shared" si="0"/>
        <v>2025</v>
      </c>
      <c r="M4" s="35">
        <f t="shared" si="0"/>
        <v>2026</v>
      </c>
      <c r="N4" s="35">
        <f t="shared" si="0"/>
        <v>2027</v>
      </c>
      <c r="O4" s="35">
        <f t="shared" si="0"/>
        <v>2028</v>
      </c>
      <c r="P4" s="35">
        <f t="shared" si="0"/>
        <v>2029</v>
      </c>
      <c r="Q4" s="35">
        <f t="shared" si="0"/>
        <v>2030</v>
      </c>
      <c r="R4" s="35">
        <f t="shared" si="0"/>
        <v>2031</v>
      </c>
      <c r="S4" s="35">
        <f t="shared" si="0"/>
        <v>2032</v>
      </c>
      <c r="T4" s="35">
        <f t="shared" si="0"/>
        <v>2033</v>
      </c>
      <c r="U4" s="35">
        <f t="shared" si="0"/>
        <v>2034</v>
      </c>
      <c r="V4" s="35">
        <f t="shared" si="0"/>
        <v>2035</v>
      </c>
      <c r="W4" s="35">
        <f t="shared" si="0"/>
        <v>2036</v>
      </c>
      <c r="X4" s="35">
        <f t="shared" si="0"/>
        <v>2037</v>
      </c>
      <c r="Y4" s="35">
        <f t="shared" si="0"/>
        <v>2038</v>
      </c>
      <c r="Z4" s="35">
        <f t="shared" si="0"/>
        <v>2039</v>
      </c>
      <c r="AA4" s="35">
        <f t="shared" si="0"/>
        <v>2040</v>
      </c>
      <c r="AB4" s="35">
        <f t="shared" si="0"/>
        <v>2041</v>
      </c>
      <c r="AC4" s="35">
        <f t="shared" si="0"/>
        <v>2042</v>
      </c>
      <c r="AD4" s="35">
        <f t="shared" si="0"/>
        <v>2043</v>
      </c>
      <c r="AE4" s="35">
        <f t="shared" si="0"/>
        <v>2044</v>
      </c>
      <c r="AF4" s="35">
        <f t="shared" si="0"/>
        <v>2045</v>
      </c>
      <c r="AG4" s="35">
        <f t="shared" si="0"/>
        <v>2046</v>
      </c>
      <c r="AH4" s="35">
        <f t="shared" si="0"/>
        <v>2047</v>
      </c>
      <c r="AI4" s="35">
        <f t="shared" si="0"/>
        <v>2048</v>
      </c>
      <c r="AJ4" s="35">
        <f t="shared" si="0"/>
        <v>2049</v>
      </c>
      <c r="AK4" s="35">
        <f t="shared" si="0"/>
        <v>2050</v>
      </c>
      <c r="AL4" s="35">
        <f t="shared" si="0"/>
        <v>2051</v>
      </c>
      <c r="AM4" s="35">
        <f t="shared" si="0"/>
        <v>2052</v>
      </c>
      <c r="AN4" s="35">
        <f t="shared" si="0"/>
        <v>2053</v>
      </c>
      <c r="AO4" s="35">
        <f t="shared" si="0"/>
        <v>2054</v>
      </c>
      <c r="AP4" s="35">
        <f t="shared" si="0"/>
        <v>2055</v>
      </c>
      <c r="AQ4" s="35">
        <f t="shared" si="0"/>
        <v>2056</v>
      </c>
      <c r="AR4" s="35">
        <f t="shared" si="0"/>
        <v>2057</v>
      </c>
      <c r="AS4" s="35">
        <f t="shared" si="0"/>
        <v>2058</v>
      </c>
      <c r="AT4" s="35">
        <f t="shared" si="0"/>
        <v>2059</v>
      </c>
      <c r="AU4" s="35">
        <f t="shared" si="0"/>
        <v>2060</v>
      </c>
      <c r="AV4" s="476"/>
    </row>
    <row r="5" spans="1:48" ht="15.75" customHeight="1" x14ac:dyDescent="0.3">
      <c r="A5" s="199" t="s">
        <v>317</v>
      </c>
      <c r="B5" s="200">
        <f>Standard!B5</f>
        <v>14.09187414383134</v>
      </c>
      <c r="C5" s="201">
        <f>'Standard - Core'!C12</f>
        <v>29175.20222677293</v>
      </c>
      <c r="D5" s="202">
        <f>L5/C5</f>
        <v>0.86993068690568798</v>
      </c>
      <c r="E5" s="23"/>
      <c r="F5" s="23"/>
      <c r="G5" s="23"/>
      <c r="H5" s="23"/>
      <c r="I5" s="23"/>
      <c r="J5" s="23"/>
      <c r="K5" s="23"/>
      <c r="L5" s="177">
        <f>'Standard - Core'!L12</f>
        <v>25380.403713748932</v>
      </c>
      <c r="M5" s="177">
        <f>'Standard - Core'!M12</f>
        <v>25380.403713748932</v>
      </c>
      <c r="N5" s="177">
        <f>'Standard - Core'!N12</f>
        <v>25380.403713748932</v>
      </c>
      <c r="O5" s="177">
        <f>'Standard - Core'!O12</f>
        <v>25376.862723315633</v>
      </c>
      <c r="P5" s="177">
        <f>'Standard - Core'!P12</f>
        <v>25370.718663071533</v>
      </c>
      <c r="Q5" s="177">
        <f>'Standard - Core'!Q12</f>
        <v>25199.343452995756</v>
      </c>
      <c r="R5" s="177">
        <f>'Standard - Core'!R12</f>
        <v>24788.863804789064</v>
      </c>
      <c r="S5" s="177">
        <f>'Standard - Core'!S12</f>
        <v>24384.570351455182</v>
      </c>
      <c r="T5" s="177">
        <f>'Standard - Core'!T12</f>
        <v>24101.854305340847</v>
      </c>
      <c r="U5" s="177">
        <f>'Standard - Core'!U12</f>
        <v>24010.685747238032</v>
      </c>
      <c r="V5" s="177">
        <f>'Standard - Core'!V12</f>
        <v>23213.551394820086</v>
      </c>
      <c r="W5" s="177">
        <f>'Standard - Core'!W12</f>
        <v>21900.336117547067</v>
      </c>
      <c r="X5" s="177">
        <f>'Standard - Core'!X12</f>
        <v>20761.101231567187</v>
      </c>
      <c r="Y5" s="177">
        <f>'Standard - Core'!Y12</f>
        <v>20245.453067739625</v>
      </c>
      <c r="Z5" s="177">
        <f>'Standard - Core'!Z12</f>
        <v>20189.145767692557</v>
      </c>
      <c r="AA5" s="177">
        <f>'Standard - Core'!AA12</f>
        <v>1870.6705480741525</v>
      </c>
      <c r="AB5" s="177">
        <f>'Standard - Core'!AB12</f>
        <v>299.85352999111234</v>
      </c>
      <c r="AC5" s="177">
        <f>'Standard - Core'!AC12</f>
        <v>299.85352999111234</v>
      </c>
      <c r="AD5" s="177">
        <f>'Standard - Core'!AD12</f>
        <v>299.85352999111234</v>
      </c>
      <c r="AE5" s="177">
        <f>'Standard - Core'!AE12</f>
        <v>299.85352999111234</v>
      </c>
      <c r="AF5" s="177">
        <f>'Standard - Core'!AF12</f>
        <v>298.56129679690235</v>
      </c>
      <c r="AG5" s="177">
        <f>'Standard - Core'!AG12</f>
        <v>298.56129679690235</v>
      </c>
      <c r="AH5" s="177">
        <f>'Standard - Core'!AH12</f>
        <v>298.56129679690235</v>
      </c>
      <c r="AI5" s="177">
        <f>'Standard - Core'!AI12</f>
        <v>101.65154193348</v>
      </c>
      <c r="AJ5" s="177">
        <f>'Standard - Core'!AJ12</f>
        <v>101.65154193348</v>
      </c>
      <c r="AK5" s="177">
        <f>'Standard - Core'!AK12</f>
        <v>0</v>
      </c>
      <c r="AL5" s="177">
        <f>'Standard - Core'!AL12</f>
        <v>0</v>
      </c>
      <c r="AM5" s="177">
        <f>'Standard - Core'!AM12</f>
        <v>0</v>
      </c>
      <c r="AN5" s="177">
        <f>'Standard - Core'!AN12</f>
        <v>0</v>
      </c>
      <c r="AO5" s="177">
        <f>'Standard - Core'!AO12</f>
        <v>0</v>
      </c>
      <c r="AP5" s="177">
        <f>'Standard - Core'!AP12</f>
        <v>0</v>
      </c>
      <c r="AQ5" s="177">
        <f>'Standard - Core'!AQ12</f>
        <v>0</v>
      </c>
      <c r="AR5" s="177">
        <f>'Standard - Core'!AR12</f>
        <v>0</v>
      </c>
      <c r="AS5" s="177">
        <f>'Standard - Core'!AS12</f>
        <v>0</v>
      </c>
      <c r="AT5" s="177">
        <f>'Standard - Core'!AT12</f>
        <v>0</v>
      </c>
      <c r="AU5" s="177">
        <f>'Standard - Core'!AU12</f>
        <v>0</v>
      </c>
      <c r="AV5" s="208">
        <f t="shared" ref="AV5:AV20" si="1">SUM(E5:AU5)</f>
        <v>359852.76941111562</v>
      </c>
    </row>
    <row r="6" spans="1:48" ht="15.75" customHeight="1" x14ac:dyDescent="0.3">
      <c r="A6" s="199" t="s">
        <v>229</v>
      </c>
      <c r="B6" s="200">
        <f>Standard!B6</f>
        <v>10.614000671142191</v>
      </c>
      <c r="C6" s="201">
        <f>'Standard - Online Store'!C11</f>
        <v>1249.6495659793009</v>
      </c>
      <c r="D6" s="202">
        <f t="shared" ref="D6:D18" si="2">L6/C6</f>
        <v>0.93343336418610534</v>
      </c>
      <c r="E6" s="23"/>
      <c r="F6" s="23"/>
      <c r="G6" s="23"/>
      <c r="H6" s="23"/>
      <c r="I6" s="23"/>
      <c r="J6" s="23"/>
      <c r="K6" s="23"/>
      <c r="L6" s="177">
        <f>'Standard - Online Store'!L11</f>
        <v>1166.4645984257652</v>
      </c>
      <c r="M6" s="177">
        <f>'Standard - Online Store'!M11</f>
        <v>1166.4645984257652</v>
      </c>
      <c r="N6" s="177">
        <f>'Standard - Online Store'!N11</f>
        <v>1166.4645984257652</v>
      </c>
      <c r="O6" s="177">
        <f>'Standard - Online Store'!O11</f>
        <v>1166.4645984257652</v>
      </c>
      <c r="P6" s="177">
        <f>'Standard - Online Store'!P11</f>
        <v>1166.4645984257652</v>
      </c>
      <c r="Q6" s="177">
        <f>'Standard - Online Store'!Q11</f>
        <v>1166.0699884577652</v>
      </c>
      <c r="R6" s="177">
        <f>'Standard - Online Store'!R11</f>
        <v>1166.0699884577652</v>
      </c>
      <c r="S6" s="177">
        <f>'Standard - Online Store'!S11</f>
        <v>1026.5360929998692</v>
      </c>
      <c r="T6" s="177">
        <f>'Standard - Online Store'!T11</f>
        <v>1026.5360929998692</v>
      </c>
      <c r="U6" s="177">
        <f>'Standard - Online Store'!U11</f>
        <v>1026.5360929998692</v>
      </c>
      <c r="V6" s="177">
        <f>'Standard - Online Store'!V11</f>
        <v>1014.8757003057094</v>
      </c>
      <c r="W6" s="177">
        <f>'Standard - Online Store'!W11</f>
        <v>2.6346126711600002</v>
      </c>
      <c r="X6" s="177">
        <f>'Standard - Online Store'!X11</f>
        <v>2.6346126711600002</v>
      </c>
      <c r="Y6" s="177">
        <f>'Standard - Online Store'!Y11</f>
        <v>2.6346126711600002</v>
      </c>
      <c r="Z6" s="177">
        <f>'Standard - Online Store'!Z11</f>
        <v>2.5547342457600002</v>
      </c>
      <c r="AA6" s="177">
        <f>'Standard - Online Store'!AA11</f>
        <v>1.6805814012</v>
      </c>
      <c r="AB6" s="177">
        <f>'Standard - Online Store'!AB11</f>
        <v>0</v>
      </c>
      <c r="AC6" s="177">
        <f>'Standard - Online Store'!AC11</f>
        <v>0</v>
      </c>
      <c r="AD6" s="177">
        <f>'Standard - Online Store'!AD11</f>
        <v>0</v>
      </c>
      <c r="AE6" s="177">
        <f>'Standard - Online Store'!AE11</f>
        <v>0</v>
      </c>
      <c r="AF6" s="177">
        <f>'Standard - Online Store'!AF11</f>
        <v>0</v>
      </c>
      <c r="AG6" s="177">
        <f>'Standard - Online Store'!AG11</f>
        <v>0</v>
      </c>
      <c r="AH6" s="177">
        <f>'Standard - Online Store'!AH11</f>
        <v>0</v>
      </c>
      <c r="AI6" s="177">
        <f>'Standard - Online Store'!AI11</f>
        <v>0</v>
      </c>
      <c r="AJ6" s="177">
        <f>'Standard - Online Store'!AJ11</f>
        <v>0</v>
      </c>
      <c r="AK6" s="177">
        <f>'Standard - Online Store'!AK11</f>
        <v>0</v>
      </c>
      <c r="AL6" s="177">
        <f>'Standard - Online Store'!AL11</f>
        <v>0</v>
      </c>
      <c r="AM6" s="177">
        <f>'Standard - Online Store'!AM11</f>
        <v>0</v>
      </c>
      <c r="AN6" s="177">
        <f>'Standard - Online Store'!AN11</f>
        <v>0</v>
      </c>
      <c r="AO6" s="177">
        <f>'Standard - Online Store'!AO11</f>
        <v>0</v>
      </c>
      <c r="AP6" s="177">
        <f>'Standard - Online Store'!AP11</f>
        <v>0</v>
      </c>
      <c r="AQ6" s="177">
        <f>'Standard - Online Store'!AQ11</f>
        <v>0</v>
      </c>
      <c r="AR6" s="177">
        <f>'Standard - Online Store'!AR11</f>
        <v>0</v>
      </c>
      <c r="AS6" s="177">
        <f>'Standard - Online Store'!AS11</f>
        <v>0</v>
      </c>
      <c r="AT6" s="177">
        <f>'Standard - Online Store'!AT11</f>
        <v>0</v>
      </c>
      <c r="AU6" s="177">
        <f>'Standard - Online Store'!AU11</f>
        <v>0</v>
      </c>
      <c r="AV6" s="208">
        <f t="shared" si="1"/>
        <v>12271.086102010113</v>
      </c>
    </row>
    <row r="7" spans="1:48" ht="15.75" customHeight="1" x14ac:dyDescent="0.3">
      <c r="A7" s="199" t="s">
        <v>318</v>
      </c>
      <c r="B7" s="200">
        <f>Standard!B7</f>
        <v>13</v>
      </c>
      <c r="C7" s="201">
        <f>'Standard - BOC'!C6</f>
        <v>492.57528000000002</v>
      </c>
      <c r="D7" s="202">
        <f t="shared" si="2"/>
        <v>1</v>
      </c>
      <c r="E7" s="23"/>
      <c r="F7" s="23"/>
      <c r="G7" s="23"/>
      <c r="H7" s="23"/>
      <c r="I7" s="23"/>
      <c r="J7" s="23"/>
      <c r="K7" s="23"/>
      <c r="L7" s="177">
        <f>'Standard - BOC'!L6</f>
        <v>492.57528000000002</v>
      </c>
      <c r="M7" s="177">
        <f>'Standard - BOC'!M6</f>
        <v>492.57528000000002</v>
      </c>
      <c r="N7" s="177">
        <f>'Standard - BOC'!N6</f>
        <v>492.57528000000002</v>
      </c>
      <c r="O7" s="177">
        <f>'Standard - BOC'!O6</f>
        <v>492.57528000000002</v>
      </c>
      <c r="P7" s="177">
        <f>'Standard - BOC'!P6</f>
        <v>285.69366239999999</v>
      </c>
      <c r="Q7" s="177">
        <f>'Standard - BOC'!Q6</f>
        <v>285.69366239999999</v>
      </c>
      <c r="R7" s="177">
        <f>'Standard - BOC'!R6</f>
        <v>285.69366239999999</v>
      </c>
      <c r="S7" s="177">
        <f>'Standard - BOC'!S6</f>
        <v>285.69366239999999</v>
      </c>
      <c r="T7" s="177">
        <f>'Standard - BOC'!T6</f>
        <v>285.69366239999999</v>
      </c>
      <c r="U7" s="177">
        <f>'Standard - BOC'!U6</f>
        <v>285.69366239999999</v>
      </c>
      <c r="V7" s="177">
        <f>'Standard - BOC'!V6</f>
        <v>285.69366239999999</v>
      </c>
      <c r="W7" s="177">
        <f>'Standard - BOC'!W6</f>
        <v>285.69366239999999</v>
      </c>
      <c r="X7" s="177">
        <f>'Standard - BOC'!X6</f>
        <v>285.69366239999999</v>
      </c>
      <c r="Y7" s="177">
        <f>'Standard - BOC'!Y6</f>
        <v>0</v>
      </c>
      <c r="Z7" s="177">
        <f>'Standard - BOC'!Z6</f>
        <v>0</v>
      </c>
      <c r="AA7" s="177">
        <f>'Standard - BOC'!AA6</f>
        <v>0</v>
      </c>
      <c r="AB7" s="177">
        <f>'Standard - BOC'!AB6</f>
        <v>0</v>
      </c>
      <c r="AC7" s="177">
        <f>'Standard - BOC'!AC6</f>
        <v>0</v>
      </c>
      <c r="AD7" s="177">
        <f>'Standard - BOC'!AD6</f>
        <v>0</v>
      </c>
      <c r="AE7" s="177">
        <f>'Standard - BOC'!AE6</f>
        <v>0</v>
      </c>
      <c r="AF7" s="177">
        <f>'Standard - BOC'!AF6</f>
        <v>0</v>
      </c>
      <c r="AG7" s="177">
        <f>'Standard - BOC'!AG6</f>
        <v>0</v>
      </c>
      <c r="AH7" s="177">
        <f>'Standard - BOC'!AH6</f>
        <v>0</v>
      </c>
      <c r="AI7" s="177">
        <f>'Standard - BOC'!AI6</f>
        <v>0</v>
      </c>
      <c r="AJ7" s="177">
        <f>'Standard - BOC'!AJ6</f>
        <v>0</v>
      </c>
      <c r="AK7" s="177">
        <f>'Standard - BOC'!AK6</f>
        <v>0</v>
      </c>
      <c r="AL7" s="177">
        <f>'Standard - BOC'!AL6</f>
        <v>0</v>
      </c>
      <c r="AM7" s="177">
        <f>'Standard - BOC'!AM6</f>
        <v>0</v>
      </c>
      <c r="AN7" s="177">
        <f>'Standard - BOC'!AN6</f>
        <v>0</v>
      </c>
      <c r="AO7" s="177">
        <f>'Standard - BOC'!AO6</f>
        <v>0</v>
      </c>
      <c r="AP7" s="177">
        <f>'Standard - BOC'!AP6</f>
        <v>0</v>
      </c>
      <c r="AQ7" s="177">
        <f>'Standard - BOC'!AQ6</f>
        <v>0</v>
      </c>
      <c r="AR7" s="177">
        <f>'Standard - BOC'!AR6</f>
        <v>0</v>
      </c>
      <c r="AS7" s="177">
        <f>'Standard - BOC'!AS6</f>
        <v>0</v>
      </c>
      <c r="AT7" s="177">
        <f>'Standard - BOC'!AT6</f>
        <v>0</v>
      </c>
      <c r="AU7" s="177">
        <f>'Standard - BOC'!AU6</f>
        <v>0</v>
      </c>
      <c r="AV7" s="208">
        <f t="shared" si="1"/>
        <v>4541.5440816</v>
      </c>
    </row>
    <row r="8" spans="1:48" ht="15.75" customHeight="1" x14ac:dyDescent="0.3">
      <c r="A8" s="199" t="s">
        <v>299</v>
      </c>
      <c r="B8" s="200">
        <f>'Custom - Custom Incentives'!B78</f>
        <v>22.59790645979793</v>
      </c>
      <c r="C8" s="201">
        <f>'Custom - Custom Incentives'!C75</f>
        <v>77981.385524550802</v>
      </c>
      <c r="D8" s="202">
        <f>'Custom - Custom Incentives'!D75</f>
        <v>0.76182332109246043</v>
      </c>
      <c r="E8" s="23"/>
      <c r="F8" s="23"/>
      <c r="G8" s="23"/>
      <c r="H8" s="23"/>
      <c r="I8" s="23"/>
      <c r="J8" s="23"/>
      <c r="K8" s="23"/>
      <c r="L8" s="177">
        <f>'Custom - Custom Incentives'!L75</f>
        <v>59408.038103704814</v>
      </c>
      <c r="M8" s="177">
        <f>'Custom - Custom Incentives'!M75</f>
        <v>59408.038103704814</v>
      </c>
      <c r="N8" s="177">
        <f>'Custom - Custom Incentives'!N75</f>
        <v>59408.038103704814</v>
      </c>
      <c r="O8" s="177">
        <f>'Custom - Custom Incentives'!O75</f>
        <v>59408.038103704814</v>
      </c>
      <c r="P8" s="177">
        <f>'Custom - Custom Incentives'!P75</f>
        <v>59408.038103704814</v>
      </c>
      <c r="Q8" s="177">
        <f>'Custom - Custom Incentives'!Q75</f>
        <v>59408.038103704814</v>
      </c>
      <c r="R8" s="177">
        <f>'Custom - Custom Incentives'!R75</f>
        <v>59408.038103704814</v>
      </c>
      <c r="S8" s="177">
        <f>'Custom - Custom Incentives'!S75</f>
        <v>59408.038103704814</v>
      </c>
      <c r="T8" s="177">
        <f>'Custom - Custom Incentives'!T75</f>
        <v>59304.554214621035</v>
      </c>
      <c r="U8" s="177">
        <f>'Custom - Custom Incentives'!U75</f>
        <v>58995.7827527763</v>
      </c>
      <c r="V8" s="177">
        <f>'Custom - Custom Incentives'!V75</f>
        <v>58995.7827527763</v>
      </c>
      <c r="W8" s="177">
        <f>'Custom - Custom Incentives'!W75</f>
        <v>58995.7827527763</v>
      </c>
      <c r="X8" s="177">
        <f>'Custom - Custom Incentives'!X75</f>
        <v>58912.667188374064</v>
      </c>
      <c r="Y8" s="177">
        <f>'Custom - Custom Incentives'!Y75</f>
        <v>55312.59774644221</v>
      </c>
      <c r="Z8" s="177">
        <f>'Custom - Custom Incentives'!Z75</f>
        <v>54046.416585510837</v>
      </c>
      <c r="AA8" s="177">
        <f>'Custom - Custom Incentives'!AA75</f>
        <v>47650.112097862271</v>
      </c>
      <c r="AB8" s="177">
        <f>'Custom - Custom Incentives'!AB75</f>
        <v>47339.218239424554</v>
      </c>
      <c r="AC8" s="177">
        <f>'Custom - Custom Incentives'!AC75</f>
        <v>46768.513495839215</v>
      </c>
      <c r="AD8" s="177">
        <f>'Custom - Custom Incentives'!AD75</f>
        <v>46464.658287712256</v>
      </c>
      <c r="AE8" s="177">
        <f>'Custom - Custom Incentives'!AE75</f>
        <v>46464.613190959935</v>
      </c>
      <c r="AF8" s="177">
        <f>'Custom - Custom Incentives'!AF75</f>
        <v>46464.146495190333</v>
      </c>
      <c r="AG8" s="177">
        <f>'Custom - Custom Incentives'!AG75</f>
        <v>46464.146495190333</v>
      </c>
      <c r="AH8" s="177">
        <f>'Custom - Custom Incentives'!AH75</f>
        <v>46427.957156952805</v>
      </c>
      <c r="AI8" s="177">
        <f>'Custom - Custom Incentives'!AI75</f>
        <v>46307.735070762923</v>
      </c>
      <c r="AJ8" s="177">
        <f>'Custom - Custom Incentives'!AJ75</f>
        <v>41305.689167689241</v>
      </c>
      <c r="AK8" s="177">
        <f>'Custom - Custom Incentives'!AK75</f>
        <v>0</v>
      </c>
      <c r="AL8" s="177">
        <f>'Custom - Custom Incentives'!AL75</f>
        <v>0</v>
      </c>
      <c r="AM8" s="177">
        <f>'Custom - Custom Incentives'!AM75</f>
        <v>0</v>
      </c>
      <c r="AN8" s="177">
        <f>'Custom - Custom Incentives'!AN75</f>
        <v>0</v>
      </c>
      <c r="AO8" s="177">
        <f>'Custom - Custom Incentives'!AO75</f>
        <v>0</v>
      </c>
      <c r="AP8" s="177">
        <f>'Custom - Custom Incentives'!AP75</f>
        <v>0</v>
      </c>
      <c r="AQ8" s="177">
        <f>'Custom - Custom Incentives'!AQ75</f>
        <v>0</v>
      </c>
      <c r="AR8" s="177">
        <f>'Custom - Custom Incentives'!AR75</f>
        <v>0</v>
      </c>
      <c r="AS8" s="177">
        <f>'Custom - Custom Incentives'!AS75</f>
        <v>0</v>
      </c>
      <c r="AT8" s="177">
        <f>'Custom - Custom Incentives'!AT75</f>
        <v>0</v>
      </c>
      <c r="AU8" s="177">
        <f>'Custom - Custom Incentives'!AU75</f>
        <v>0</v>
      </c>
      <c r="AV8" s="208">
        <f t="shared" si="1"/>
        <v>1341484.6785204995</v>
      </c>
    </row>
    <row r="9" spans="1:48" ht="15.75" customHeight="1" x14ac:dyDescent="0.3">
      <c r="A9" s="199" t="s">
        <v>319</v>
      </c>
      <c r="B9" s="200">
        <f>'Custom - NCL'!B22</f>
        <v>15.317576782983933</v>
      </c>
      <c r="C9" s="201">
        <f>'Custom - NCL'!C19</f>
        <v>2185.8218081641148</v>
      </c>
      <c r="D9" s="202">
        <f>'Custom - NCL'!D19</f>
        <v>0.90449999999999997</v>
      </c>
      <c r="E9" s="23"/>
      <c r="F9" s="23"/>
      <c r="G9" s="23"/>
      <c r="H9" s="23"/>
      <c r="I9" s="23"/>
      <c r="J9" s="23"/>
      <c r="K9" s="23"/>
      <c r="L9" s="177">
        <f>'Custom - NCL'!L19</f>
        <v>1977.0758254844418</v>
      </c>
      <c r="M9" s="177">
        <f>'Custom - NCL'!M19</f>
        <v>1977.0758254844418</v>
      </c>
      <c r="N9" s="177">
        <f>'Custom - NCL'!N19</f>
        <v>1977.0758254844418</v>
      </c>
      <c r="O9" s="177">
        <f>'Custom - NCL'!O19</f>
        <v>1977.0758254844418</v>
      </c>
      <c r="P9" s="177">
        <f>'Custom - NCL'!P19</f>
        <v>1977.0758254844418</v>
      </c>
      <c r="Q9" s="177">
        <f>'Custom - NCL'!Q19</f>
        <v>1977.0758254844418</v>
      </c>
      <c r="R9" s="177">
        <f>'Custom - NCL'!R19</f>
        <v>1977.0758254844418</v>
      </c>
      <c r="S9" s="177">
        <f>'Custom - NCL'!S19</f>
        <v>1977.0758254844418</v>
      </c>
      <c r="T9" s="177">
        <f>'Custom - NCL'!T19</f>
        <v>1977.0758254844418</v>
      </c>
      <c r="U9" s="177">
        <f>'Custom - NCL'!U19</f>
        <v>1977.0758254844418</v>
      </c>
      <c r="V9" s="177">
        <f>'Custom - NCL'!V19</f>
        <v>1959.5826570637314</v>
      </c>
      <c r="W9" s="177">
        <f>'Custom - NCL'!W19</f>
        <v>1943.9372272569797</v>
      </c>
      <c r="X9" s="177">
        <f>'Custom - NCL'!X19</f>
        <v>1943.9372272569797</v>
      </c>
      <c r="Y9" s="177">
        <f>'Custom - NCL'!Y19</f>
        <v>1943.9372272569797</v>
      </c>
      <c r="Z9" s="177">
        <f>'Custom - NCL'!Z19</f>
        <v>1943.9372272569797</v>
      </c>
      <c r="AA9" s="177">
        <f>'Custom - NCL'!AA19</f>
        <v>777.92094170320843</v>
      </c>
      <c r="AB9" s="177">
        <f>'Custom - NCL'!AB19</f>
        <v>0</v>
      </c>
      <c r="AC9" s="177">
        <f>'Custom - NCL'!AC19</f>
        <v>0</v>
      </c>
      <c r="AD9" s="177">
        <f>'Custom - NCL'!AD19</f>
        <v>0</v>
      </c>
      <c r="AE9" s="177">
        <f>'Custom - NCL'!AE19</f>
        <v>0</v>
      </c>
      <c r="AF9" s="177">
        <f>'Custom - NCL'!AF19</f>
        <v>0</v>
      </c>
      <c r="AG9" s="177">
        <f>'Custom - NCL'!AG19</f>
        <v>0</v>
      </c>
      <c r="AH9" s="177">
        <f>'Custom - NCL'!AH19</f>
        <v>0</v>
      </c>
      <c r="AI9" s="177">
        <f>'Custom - NCL'!AI19</f>
        <v>0</v>
      </c>
      <c r="AJ9" s="177">
        <f>'Custom - NCL'!AJ19</f>
        <v>0</v>
      </c>
      <c r="AK9" s="177">
        <f>'Custom - NCL'!AK19</f>
        <v>0</v>
      </c>
      <c r="AL9" s="177">
        <f>'Custom - NCL'!AL19</f>
        <v>0</v>
      </c>
      <c r="AM9" s="177">
        <f>'Custom - NCL'!AM19</f>
        <v>0</v>
      </c>
      <c r="AN9" s="177">
        <f>'Custom - NCL'!AN19</f>
        <v>0</v>
      </c>
      <c r="AO9" s="177">
        <f>'Custom - NCL'!AO19</f>
        <v>0</v>
      </c>
      <c r="AP9" s="177">
        <f>'Custom - NCL'!AP19</f>
        <v>0</v>
      </c>
      <c r="AQ9" s="177">
        <f>'Custom - NCL'!AQ19</f>
        <v>0</v>
      </c>
      <c r="AR9" s="177">
        <f>'Custom - NCL'!AR19</f>
        <v>0</v>
      </c>
      <c r="AS9" s="177">
        <f>'Custom - NCL'!AS19</f>
        <v>0</v>
      </c>
      <c r="AT9" s="177">
        <f>'Custom - NCL'!AT19</f>
        <v>0</v>
      </c>
      <c r="AU9" s="177">
        <f>'Custom - NCL'!AU19</f>
        <v>0</v>
      </c>
      <c r="AV9" s="208">
        <f t="shared" si="1"/>
        <v>30284.010762639271</v>
      </c>
    </row>
    <row r="10" spans="1:48" ht="15.75" customHeight="1" x14ac:dyDescent="0.3">
      <c r="A10" s="199" t="s">
        <v>634</v>
      </c>
      <c r="B10" s="200">
        <f>'Retro-Commissioning'!B5</f>
        <v>7.3</v>
      </c>
      <c r="C10" s="201">
        <f>'RCx - VCx'!C6</f>
        <v>4482.8658809201488</v>
      </c>
      <c r="D10" s="202">
        <f t="shared" si="2"/>
        <v>0.93948474506767432</v>
      </c>
      <c r="E10" s="23"/>
      <c r="F10" s="23"/>
      <c r="G10" s="23"/>
      <c r="H10" s="23"/>
      <c r="I10" s="23"/>
      <c r="J10" s="23"/>
      <c r="K10" s="23"/>
      <c r="L10" s="177">
        <f>'RCx - VCx'!L6</f>
        <v>4211.5841093088411</v>
      </c>
      <c r="M10" s="177">
        <f>'RCx - VCx'!M6</f>
        <v>4211.5841093088411</v>
      </c>
      <c r="N10" s="177">
        <f>'RCx - VCx'!N6</f>
        <v>4211.5841093088411</v>
      </c>
      <c r="O10" s="177">
        <f>'RCx - VCx'!O6</f>
        <v>4211.5841093088411</v>
      </c>
      <c r="P10" s="177">
        <f>'RCx - VCx'!P6</f>
        <v>4211.5841093088411</v>
      </c>
      <c r="Q10" s="177">
        <f>'RCx - VCx'!Q6</f>
        <v>4211.5841093088411</v>
      </c>
      <c r="R10" s="177">
        <f>'RCx - VCx'!R6</f>
        <v>4211.5841093088411</v>
      </c>
      <c r="S10" s="177">
        <f>'RCx - VCx'!S6</f>
        <v>1263.4752327926524</v>
      </c>
      <c r="T10" s="177">
        <f>'RCx - VCx'!T6</f>
        <v>0</v>
      </c>
      <c r="U10" s="177">
        <f>'RCx - VCx'!U6</f>
        <v>0</v>
      </c>
      <c r="V10" s="177">
        <f>'RCx - VCx'!V6</f>
        <v>0</v>
      </c>
      <c r="W10" s="177">
        <f>'RCx - VCx'!W6</f>
        <v>0</v>
      </c>
      <c r="X10" s="177">
        <f>'RCx - VCx'!X6</f>
        <v>0</v>
      </c>
      <c r="Y10" s="177">
        <f>'RCx - VCx'!Y6</f>
        <v>0</v>
      </c>
      <c r="Z10" s="177">
        <f>'RCx - VCx'!Z6</f>
        <v>0</v>
      </c>
      <c r="AA10" s="177">
        <f>'RCx - VCx'!AA6</f>
        <v>0</v>
      </c>
      <c r="AB10" s="177">
        <f>'RCx - VCx'!AB6</f>
        <v>0</v>
      </c>
      <c r="AC10" s="177">
        <f>'RCx - VCx'!AC6</f>
        <v>0</v>
      </c>
      <c r="AD10" s="177">
        <f>'RCx - VCx'!AD6</f>
        <v>0</v>
      </c>
      <c r="AE10" s="177">
        <f>'RCx - VCx'!AE6</f>
        <v>0</v>
      </c>
      <c r="AF10" s="177">
        <f>'RCx - VCx'!AF6</f>
        <v>0</v>
      </c>
      <c r="AG10" s="177">
        <f>'RCx - VCx'!AG6</f>
        <v>0</v>
      </c>
      <c r="AH10" s="177">
        <f>'RCx - VCx'!AH6</f>
        <v>0</v>
      </c>
      <c r="AI10" s="177">
        <f>'RCx - VCx'!AI6</f>
        <v>0</v>
      </c>
      <c r="AJ10" s="177">
        <f>'RCx - VCx'!AJ6</f>
        <v>0</v>
      </c>
      <c r="AK10" s="177">
        <f>'RCx - VCx'!AK6</f>
        <v>0</v>
      </c>
      <c r="AL10" s="177">
        <f>'RCx - VCx'!AL6</f>
        <v>0</v>
      </c>
      <c r="AM10" s="177">
        <f>'RCx - VCx'!AM6</f>
        <v>0</v>
      </c>
      <c r="AN10" s="177">
        <f>'RCx - VCx'!AN6</f>
        <v>0</v>
      </c>
      <c r="AO10" s="177">
        <f>'RCx - VCx'!AO6</f>
        <v>0</v>
      </c>
      <c r="AP10" s="177">
        <f>'RCx - VCx'!AP6</f>
        <v>0</v>
      </c>
      <c r="AQ10" s="177">
        <f>'RCx - VCx'!AQ6</f>
        <v>0</v>
      </c>
      <c r="AR10" s="177">
        <f>'RCx - VCx'!AR6</f>
        <v>0</v>
      </c>
      <c r="AS10" s="177">
        <f>'RCx - VCx'!AS6</f>
        <v>0</v>
      </c>
      <c r="AT10" s="177">
        <f>'RCx - VCx'!AT6</f>
        <v>0</v>
      </c>
      <c r="AU10" s="177">
        <f>'RCx - VCx'!AU6</f>
        <v>0</v>
      </c>
      <c r="AV10" s="208">
        <f t="shared" si="1"/>
        <v>30744.563997954541</v>
      </c>
    </row>
    <row r="11" spans="1:48" ht="15.75" customHeight="1" x14ac:dyDescent="0.3">
      <c r="A11" s="199" t="s">
        <v>320</v>
      </c>
      <c r="B11" s="200">
        <f>'Retro-Commissioning'!B6</f>
        <v>7</v>
      </c>
      <c r="C11" s="201">
        <f>'RCx - VSEM'!C6</f>
        <v>1467.5004488291174</v>
      </c>
      <c r="D11" s="202">
        <f t="shared" si="2"/>
        <v>1</v>
      </c>
      <c r="E11" s="23"/>
      <c r="F11" s="23"/>
      <c r="G11" s="23"/>
      <c r="H11" s="23"/>
      <c r="I11" s="23"/>
      <c r="J11" s="23"/>
      <c r="K11" s="23"/>
      <c r="L11" s="177">
        <f>'RCx - VSEM'!L6</f>
        <v>1467.5004488291174</v>
      </c>
      <c r="M11" s="177">
        <f>'RCx - VSEM'!M6</f>
        <v>1467.5004488291174</v>
      </c>
      <c r="N11" s="177">
        <f>'RCx - VSEM'!N6</f>
        <v>1467.5004488291174</v>
      </c>
      <c r="O11" s="177">
        <f>'RCx - VSEM'!O6</f>
        <v>1467.5004488291174</v>
      </c>
      <c r="P11" s="177">
        <f>'RCx - VSEM'!P6</f>
        <v>1467.5004488291174</v>
      </c>
      <c r="Q11" s="177">
        <f>'RCx - VSEM'!Q6</f>
        <v>1467.5004488291174</v>
      </c>
      <c r="R11" s="177">
        <f>'RCx - VSEM'!R6</f>
        <v>1467.5004488291174</v>
      </c>
      <c r="S11" s="177">
        <f>'RCx - VSEM'!S6</f>
        <v>0</v>
      </c>
      <c r="T11" s="177">
        <f>'RCx - VSEM'!T6</f>
        <v>0</v>
      </c>
      <c r="U11" s="177">
        <f>'RCx - VSEM'!U6</f>
        <v>0</v>
      </c>
      <c r="V11" s="177">
        <f>'RCx - VSEM'!V6</f>
        <v>0</v>
      </c>
      <c r="W11" s="177">
        <f>'RCx - VSEM'!W6</f>
        <v>0</v>
      </c>
      <c r="X11" s="177">
        <f>'RCx - VSEM'!X6</f>
        <v>0</v>
      </c>
      <c r="Y11" s="177">
        <f>'RCx - VSEM'!Y6</f>
        <v>0</v>
      </c>
      <c r="Z11" s="177">
        <f>'RCx - VSEM'!Z6</f>
        <v>0</v>
      </c>
      <c r="AA11" s="177">
        <f>'RCx - VSEM'!AA6</f>
        <v>0</v>
      </c>
      <c r="AB11" s="177">
        <f>'RCx - VSEM'!AB6</f>
        <v>0</v>
      </c>
      <c r="AC11" s="177">
        <f>'RCx - VSEM'!AC6</f>
        <v>0</v>
      </c>
      <c r="AD11" s="177">
        <f>'RCx - VSEM'!AD6</f>
        <v>0</v>
      </c>
      <c r="AE11" s="177">
        <f>'RCx - VSEM'!AE6</f>
        <v>0</v>
      </c>
      <c r="AF11" s="177">
        <f>'RCx - VSEM'!AF6</f>
        <v>0</v>
      </c>
      <c r="AG11" s="177">
        <f>'RCx - VSEM'!AG6</f>
        <v>0</v>
      </c>
      <c r="AH11" s="177">
        <f>'RCx - VSEM'!AH6</f>
        <v>0</v>
      </c>
      <c r="AI11" s="177">
        <f>'RCx - VSEM'!AI6</f>
        <v>0</v>
      </c>
      <c r="AJ11" s="177">
        <f>'RCx - VSEM'!AJ6</f>
        <v>0</v>
      </c>
      <c r="AK11" s="177">
        <f>'RCx - VSEM'!AK6</f>
        <v>0</v>
      </c>
      <c r="AL11" s="177">
        <f>'RCx - VSEM'!AL6</f>
        <v>0</v>
      </c>
      <c r="AM11" s="177">
        <f>'RCx - VSEM'!AM6</f>
        <v>0</v>
      </c>
      <c r="AN11" s="177">
        <f>'RCx - VSEM'!AN6</f>
        <v>0</v>
      </c>
      <c r="AO11" s="177">
        <f>'RCx - VSEM'!AO6</f>
        <v>0</v>
      </c>
      <c r="AP11" s="177">
        <f>'RCx - VSEM'!AP6</f>
        <v>0</v>
      </c>
      <c r="AQ11" s="177">
        <f>'RCx - VSEM'!AQ6</f>
        <v>0</v>
      </c>
      <c r="AR11" s="177">
        <f>'RCx - VSEM'!AR6</f>
        <v>0</v>
      </c>
      <c r="AS11" s="177">
        <f>'RCx - VSEM'!AS6</f>
        <v>0</v>
      </c>
      <c r="AT11" s="177">
        <f>'RCx - VSEM'!AT6</f>
        <v>0</v>
      </c>
      <c r="AU11" s="177">
        <f>'RCx - VSEM'!AU6</f>
        <v>0</v>
      </c>
      <c r="AV11" s="208">
        <f t="shared" si="1"/>
        <v>10272.503141803823</v>
      </c>
    </row>
    <row r="12" spans="1:48" ht="15.75" customHeight="1" x14ac:dyDescent="0.3">
      <c r="A12" s="199" t="s">
        <v>165</v>
      </c>
      <c r="B12" s="200">
        <f>Streetlighting!B5</f>
        <v>20</v>
      </c>
      <c r="C12" s="201">
        <f>'Streetlighting - MOSL'!C6</f>
        <v>79.019861700000007</v>
      </c>
      <c r="D12" s="202">
        <f t="shared" si="2"/>
        <v>1</v>
      </c>
      <c r="E12" s="23"/>
      <c r="F12" s="23"/>
      <c r="G12" s="23"/>
      <c r="H12" s="23"/>
      <c r="I12" s="23"/>
      <c r="J12" s="23"/>
      <c r="K12" s="23"/>
      <c r="L12" s="177">
        <f>'Streetlighting - MOSL'!L6</f>
        <v>79.019861700000007</v>
      </c>
      <c r="M12" s="177">
        <f>'Streetlighting - MOSL'!M6</f>
        <v>79.019861700000007</v>
      </c>
      <c r="N12" s="177">
        <f>'Streetlighting - MOSL'!N6</f>
        <v>79.019861700000007</v>
      </c>
      <c r="O12" s="177">
        <f>'Streetlighting - MOSL'!O6</f>
        <v>79.019861700000007</v>
      </c>
      <c r="P12" s="177">
        <f>'Streetlighting - MOSL'!P6</f>
        <v>79.019861700000007</v>
      </c>
      <c r="Q12" s="177">
        <f>'Streetlighting - MOSL'!Q6</f>
        <v>79.019861700000007</v>
      </c>
      <c r="R12" s="177">
        <f>'Streetlighting - MOSL'!R6</f>
        <v>79.019861700000007</v>
      </c>
      <c r="S12" s="177">
        <f>'Streetlighting - MOSL'!S6</f>
        <v>79.019861700000007</v>
      </c>
      <c r="T12" s="177">
        <f>'Streetlighting - MOSL'!T6</f>
        <v>79.019861700000007</v>
      </c>
      <c r="U12" s="177">
        <f>'Streetlighting - MOSL'!U6</f>
        <v>79.019861700000007</v>
      </c>
      <c r="V12" s="177">
        <f>'Streetlighting - MOSL'!V6</f>
        <v>79.019861700000007</v>
      </c>
      <c r="W12" s="177">
        <f>'Streetlighting - MOSL'!W6</f>
        <v>79.019861700000007</v>
      </c>
      <c r="X12" s="177">
        <f>'Streetlighting - MOSL'!X6</f>
        <v>79.019861700000007</v>
      </c>
      <c r="Y12" s="177">
        <f>'Streetlighting - MOSL'!Y6</f>
        <v>79.019861700000007</v>
      </c>
      <c r="Z12" s="177">
        <f>'Streetlighting - MOSL'!Z6</f>
        <v>79.019861700000007</v>
      </c>
      <c r="AA12" s="177">
        <f>'Streetlighting - MOSL'!AA6</f>
        <v>79.019861700000007</v>
      </c>
      <c r="AB12" s="177">
        <f>'Streetlighting - MOSL'!AB6</f>
        <v>79.019861700000007</v>
      </c>
      <c r="AC12" s="177">
        <f>'Streetlighting - MOSL'!AC6</f>
        <v>79.019861700000007</v>
      </c>
      <c r="AD12" s="177">
        <f>'Streetlighting - MOSL'!AD6</f>
        <v>79.019861700000007</v>
      </c>
      <c r="AE12" s="177">
        <f>'Streetlighting - MOSL'!AE6</f>
        <v>79.019861700000007</v>
      </c>
      <c r="AF12" s="177">
        <f>'Streetlighting - MOSL'!AF6</f>
        <v>0</v>
      </c>
      <c r="AG12" s="177">
        <f>'Streetlighting - MOSL'!AG6</f>
        <v>0</v>
      </c>
      <c r="AH12" s="177">
        <f>'Streetlighting - MOSL'!AH6</f>
        <v>0</v>
      </c>
      <c r="AI12" s="177">
        <f>'Streetlighting - MOSL'!AI6</f>
        <v>0</v>
      </c>
      <c r="AJ12" s="177">
        <f>'Streetlighting - MOSL'!AJ6</f>
        <v>0</v>
      </c>
      <c r="AK12" s="177">
        <f>'Streetlighting - MOSL'!AK6</f>
        <v>0</v>
      </c>
      <c r="AL12" s="177">
        <f>'Streetlighting - MOSL'!AL6</f>
        <v>0</v>
      </c>
      <c r="AM12" s="177">
        <f>'Streetlighting - MOSL'!AM6</f>
        <v>0</v>
      </c>
      <c r="AN12" s="177">
        <f>'Streetlighting - MOSL'!AN6</f>
        <v>0</v>
      </c>
      <c r="AO12" s="177">
        <f>'Streetlighting - MOSL'!AO6</f>
        <v>0</v>
      </c>
      <c r="AP12" s="177">
        <f>'Streetlighting - MOSL'!AP6</f>
        <v>0</v>
      </c>
      <c r="AQ12" s="177">
        <f>'Streetlighting - MOSL'!AQ6</f>
        <v>0</v>
      </c>
      <c r="AR12" s="177">
        <f>'Streetlighting - MOSL'!AR6</f>
        <v>0</v>
      </c>
      <c r="AS12" s="177">
        <f>'Streetlighting - MOSL'!AS6</f>
        <v>0</v>
      </c>
      <c r="AT12" s="177">
        <f>'Streetlighting - MOSL'!AT6</f>
        <v>0</v>
      </c>
      <c r="AU12" s="177">
        <f>'Streetlighting - MOSL'!AU6</f>
        <v>0</v>
      </c>
      <c r="AV12" s="208">
        <f t="shared" si="1"/>
        <v>1580.3972340000005</v>
      </c>
    </row>
    <row r="13" spans="1:48" ht="15.75" customHeight="1" x14ac:dyDescent="0.3">
      <c r="A13" s="199" t="s">
        <v>166</v>
      </c>
      <c r="B13" s="200">
        <f>Streetlighting!B6</f>
        <v>20</v>
      </c>
      <c r="C13" s="201">
        <f>'Streetlighting - UOSL'!C8</f>
        <v>7499.6167769041995</v>
      </c>
      <c r="D13" s="202">
        <f t="shared" si="2"/>
        <v>1</v>
      </c>
      <c r="E13" s="23"/>
      <c r="F13" s="23"/>
      <c r="G13" s="23"/>
      <c r="H13" s="23"/>
      <c r="I13" s="23"/>
      <c r="J13" s="23"/>
      <c r="K13" s="23"/>
      <c r="L13" s="177">
        <f>'Streetlighting - UOSL'!L8</f>
        <v>7499.6167769041995</v>
      </c>
      <c r="M13" s="177">
        <f>'Streetlighting - UOSL'!M8</f>
        <v>7499.6167769041995</v>
      </c>
      <c r="N13" s="177">
        <f>'Streetlighting - UOSL'!N8</f>
        <v>7499.6167769041995</v>
      </c>
      <c r="O13" s="177">
        <f>'Streetlighting - UOSL'!O8</f>
        <v>7237.6200159042</v>
      </c>
      <c r="P13" s="177">
        <f>'Streetlighting - UOSL'!P8</f>
        <v>7237.6200159042</v>
      </c>
      <c r="Q13" s="177">
        <f>'Streetlighting - UOSL'!Q8</f>
        <v>7237.6200159042</v>
      </c>
      <c r="R13" s="177">
        <f>'Streetlighting - UOSL'!R8</f>
        <v>7237.6200159042</v>
      </c>
      <c r="S13" s="177">
        <f>'Streetlighting - UOSL'!S8</f>
        <v>7237.6200159042</v>
      </c>
      <c r="T13" s="177">
        <f>'Streetlighting - UOSL'!T8</f>
        <v>7237.6200159042</v>
      </c>
      <c r="U13" s="177">
        <f>'Streetlighting - UOSL'!U8</f>
        <v>7237.6200159042</v>
      </c>
      <c r="V13" s="177">
        <f>'Streetlighting - UOSL'!V8</f>
        <v>7237.6200159042</v>
      </c>
      <c r="W13" s="177">
        <f>'Streetlighting - UOSL'!W8</f>
        <v>7237.6200159042</v>
      </c>
      <c r="X13" s="177">
        <f>'Streetlighting - UOSL'!X8</f>
        <v>7237.6200159042</v>
      </c>
      <c r="Y13" s="177">
        <f>'Streetlighting - UOSL'!Y8</f>
        <v>7237.6200159042</v>
      </c>
      <c r="Z13" s="177">
        <f>'Streetlighting - UOSL'!Z8</f>
        <v>7237.6200159042</v>
      </c>
      <c r="AA13" s="177">
        <f>'Streetlighting - UOSL'!AA8</f>
        <v>7237.6200159042</v>
      </c>
      <c r="AB13" s="177">
        <f>'Streetlighting - UOSL'!AB8</f>
        <v>7237.6200159042</v>
      </c>
      <c r="AC13" s="177">
        <f>'Streetlighting - UOSL'!AC8</f>
        <v>7237.6200159042</v>
      </c>
      <c r="AD13" s="177">
        <f>'Streetlighting - UOSL'!AD8</f>
        <v>7237.6200159042</v>
      </c>
      <c r="AE13" s="177">
        <f>'Streetlighting - UOSL'!AE8</f>
        <v>7237.6200159042</v>
      </c>
      <c r="AF13" s="177">
        <f>'Streetlighting - UOSL'!AF8</f>
        <v>0</v>
      </c>
      <c r="AG13" s="177">
        <f>'Streetlighting - UOSL'!AG8</f>
        <v>0</v>
      </c>
      <c r="AH13" s="177">
        <f>'Streetlighting - UOSL'!AH8</f>
        <v>0</v>
      </c>
      <c r="AI13" s="177">
        <f>'Streetlighting - UOSL'!AI8</f>
        <v>0</v>
      </c>
      <c r="AJ13" s="177">
        <f>'Streetlighting - UOSL'!AJ8</f>
        <v>0</v>
      </c>
      <c r="AK13" s="177">
        <f>'Streetlighting - UOSL'!AK8</f>
        <v>0</v>
      </c>
      <c r="AL13" s="177">
        <f>'Streetlighting - UOSL'!AL8</f>
        <v>0</v>
      </c>
      <c r="AM13" s="177">
        <f>'Streetlighting - UOSL'!AM8</f>
        <v>0</v>
      </c>
      <c r="AN13" s="177">
        <f>'Streetlighting - UOSL'!AN8</f>
        <v>0</v>
      </c>
      <c r="AO13" s="177">
        <f>'Streetlighting - UOSL'!AO8</f>
        <v>0</v>
      </c>
      <c r="AP13" s="177">
        <f>'Streetlighting - UOSL'!AP8</f>
        <v>0</v>
      </c>
      <c r="AQ13" s="177">
        <f>'Streetlighting - UOSL'!AQ8</f>
        <v>0</v>
      </c>
      <c r="AR13" s="177">
        <f>'Streetlighting - UOSL'!AR8</f>
        <v>0</v>
      </c>
      <c r="AS13" s="177">
        <f>'Streetlighting - UOSL'!AS8</f>
        <v>0</v>
      </c>
      <c r="AT13" s="177">
        <f>'Streetlighting - UOSL'!AT8</f>
        <v>0</v>
      </c>
      <c r="AU13" s="177">
        <f>'Streetlighting - UOSL'!AU8</f>
        <v>0</v>
      </c>
      <c r="AV13" s="208">
        <f t="shared" si="1"/>
        <v>145538.39060108404</v>
      </c>
    </row>
    <row r="14" spans="1:48" ht="15.75" customHeight="1" x14ac:dyDescent="0.3">
      <c r="A14" s="199" t="s">
        <v>321</v>
      </c>
      <c r="B14" s="200">
        <f>'Small Business'!B5</f>
        <v>13.51918371046453</v>
      </c>
      <c r="C14" s="201">
        <f>'SB - SBDI'!C13</f>
        <v>42509.394491644453</v>
      </c>
      <c r="D14" s="202">
        <f t="shared" si="2"/>
        <v>1.1410000000000009</v>
      </c>
      <c r="E14" s="23"/>
      <c r="F14" s="23"/>
      <c r="G14" s="23"/>
      <c r="H14" s="23"/>
      <c r="I14" s="23"/>
      <c r="J14" s="23"/>
      <c r="K14" s="23"/>
      <c r="L14" s="177">
        <f>'SB - SBDI'!L13</f>
        <v>48503.219114966356</v>
      </c>
      <c r="M14" s="177">
        <f>'SB - SBDI'!M13</f>
        <v>48503.219114966356</v>
      </c>
      <c r="N14" s="177">
        <f>'SB - SBDI'!N13</f>
        <v>48313.314225915528</v>
      </c>
      <c r="O14" s="177">
        <f>'SB - SBDI'!O13</f>
        <v>47245.465363056734</v>
      </c>
      <c r="P14" s="177">
        <f>'SB - SBDI'!P13</f>
        <v>46390.706672523447</v>
      </c>
      <c r="Q14" s="177">
        <f>'SB - SBDI'!Q13</f>
        <v>45885.766469324932</v>
      </c>
      <c r="R14" s="177">
        <f>'SB - SBDI'!R13</f>
        <v>43541.89068331162</v>
      </c>
      <c r="S14" s="177">
        <f>'SB - SBDI'!S13</f>
        <v>41939.841199272436</v>
      </c>
      <c r="T14" s="177">
        <f>'SB - SBDI'!T13</f>
        <v>41658.748803880233</v>
      </c>
      <c r="U14" s="177">
        <f>'SB - SBDI'!U13</f>
        <v>40887.921989246192</v>
      </c>
      <c r="V14" s="177">
        <f>'SB - SBDI'!V13</f>
        <v>40230.779044610063</v>
      </c>
      <c r="W14" s="177">
        <f>'SB - SBDI'!W13</f>
        <v>38639.027418488105</v>
      </c>
      <c r="X14" s="177">
        <f>'SB - SBDI'!X13</f>
        <v>32235.866207776369</v>
      </c>
      <c r="Y14" s="177">
        <f>'SB - SBDI'!Y13</f>
        <v>29718.207861574909</v>
      </c>
      <c r="Z14" s="177">
        <f>'SB - SBDI'!Z13</f>
        <v>29361.645612484164</v>
      </c>
      <c r="AA14" s="177">
        <f>'SB - SBDI'!AA13</f>
        <v>5137.8003032838242</v>
      </c>
      <c r="AB14" s="177">
        <f>'SB - SBDI'!AB13</f>
        <v>0</v>
      </c>
      <c r="AC14" s="177">
        <f>'SB - SBDI'!AC13</f>
        <v>0</v>
      </c>
      <c r="AD14" s="177">
        <f>'SB - SBDI'!AD13</f>
        <v>0</v>
      </c>
      <c r="AE14" s="177">
        <f>'SB - SBDI'!AE13</f>
        <v>0</v>
      </c>
      <c r="AF14" s="177">
        <f>'SB - SBDI'!AF13</f>
        <v>0</v>
      </c>
      <c r="AG14" s="177">
        <f>'SB - SBDI'!AG13</f>
        <v>0</v>
      </c>
      <c r="AH14" s="177">
        <f>'SB - SBDI'!AH13</f>
        <v>0</v>
      </c>
      <c r="AI14" s="177">
        <f>'SB - SBDI'!AI13</f>
        <v>0</v>
      </c>
      <c r="AJ14" s="177">
        <f>'SB - SBDI'!AJ13</f>
        <v>0</v>
      </c>
      <c r="AK14" s="177">
        <f>'SB - SBDI'!AK13</f>
        <v>0</v>
      </c>
      <c r="AL14" s="177">
        <f>'SB - SBDI'!AL13</f>
        <v>0</v>
      </c>
      <c r="AM14" s="177">
        <f>'SB - SBDI'!AM13</f>
        <v>0</v>
      </c>
      <c r="AN14" s="177">
        <f>'SB - SBDI'!AN13</f>
        <v>0</v>
      </c>
      <c r="AO14" s="177">
        <f>'SB - SBDI'!AO13</f>
        <v>0</v>
      </c>
      <c r="AP14" s="177">
        <f>'SB - SBDI'!AP13</f>
        <v>0</v>
      </c>
      <c r="AQ14" s="177">
        <f>'SB - SBDI'!AQ13</f>
        <v>0</v>
      </c>
      <c r="AR14" s="177">
        <f>'SB - SBDI'!AR13</f>
        <v>0</v>
      </c>
      <c r="AS14" s="177">
        <f>'SB - SBDI'!AS13</f>
        <v>0</v>
      </c>
      <c r="AT14" s="177">
        <f>'SB - SBDI'!AT13</f>
        <v>0</v>
      </c>
      <c r="AU14" s="177">
        <f>'SB - SBDI'!AU13</f>
        <v>0</v>
      </c>
      <c r="AV14" s="208">
        <f t="shared" si="1"/>
        <v>628193.42008468136</v>
      </c>
    </row>
    <row r="15" spans="1:48" ht="15.75" customHeight="1" x14ac:dyDescent="0.3">
      <c r="A15" s="199" t="s">
        <v>300</v>
      </c>
      <c r="B15" s="200">
        <f>'Small Business'!B6</f>
        <v>20.102082488715528</v>
      </c>
      <c r="C15" s="201">
        <f>'SB - SBEP'!C8</f>
        <v>354.53746247030688</v>
      </c>
      <c r="D15" s="202">
        <f t="shared" si="2"/>
        <v>1</v>
      </c>
      <c r="E15" s="23"/>
      <c r="F15" s="23"/>
      <c r="G15" s="23"/>
      <c r="H15" s="23"/>
      <c r="I15" s="23"/>
      <c r="J15" s="23"/>
      <c r="K15" s="23"/>
      <c r="L15" s="177">
        <f>'SB - SBEP'!L8</f>
        <v>354.53746247030688</v>
      </c>
      <c r="M15" s="177">
        <f>'SB - SBEP'!M8</f>
        <v>354.53746247030688</v>
      </c>
      <c r="N15" s="177">
        <f>'SB - SBEP'!N8</f>
        <v>354.53746247030688</v>
      </c>
      <c r="O15" s="177">
        <f>'SB - SBEP'!O8</f>
        <v>354.53746247030688</v>
      </c>
      <c r="P15" s="177">
        <f>'SB - SBEP'!P8</f>
        <v>354.53746247030688</v>
      </c>
      <c r="Q15" s="177">
        <f>'SB - SBEP'!Q8</f>
        <v>354.53746247030688</v>
      </c>
      <c r="R15" s="177">
        <f>'SB - SBEP'!R8</f>
        <v>354.53746247030688</v>
      </c>
      <c r="S15" s="177">
        <f>'SB - SBEP'!S8</f>
        <v>354.53746247030688</v>
      </c>
      <c r="T15" s="177">
        <f>'SB - SBEP'!T8</f>
        <v>354.53746247030688</v>
      </c>
      <c r="U15" s="177">
        <f>'SB - SBEP'!U8</f>
        <v>354.53746247030688</v>
      </c>
      <c r="V15" s="177">
        <f>'SB - SBEP'!V8</f>
        <v>354.53746247030688</v>
      </c>
      <c r="W15" s="177">
        <f>'SB - SBEP'!W8</f>
        <v>354.53746247030688</v>
      </c>
      <c r="X15" s="177">
        <f>'SB - SBEP'!X8</f>
        <v>354.53746247030688</v>
      </c>
      <c r="Y15" s="177">
        <f>'SB - SBEP'!Y8</f>
        <v>354.53746247030688</v>
      </c>
      <c r="Z15" s="177">
        <f>'SB - SBEP'!Z8</f>
        <v>354.53746247030688</v>
      </c>
      <c r="AA15" s="177">
        <f>'SB - SBEP'!AA8</f>
        <v>354.53746247030688</v>
      </c>
      <c r="AB15" s="177">
        <f>'SB - SBEP'!AB8</f>
        <v>354.53746247030688</v>
      </c>
      <c r="AC15" s="177">
        <f>'SB - SBEP'!AC8</f>
        <v>354.53746247030688</v>
      </c>
      <c r="AD15" s="177">
        <f>'SB - SBEP'!AD8</f>
        <v>354.53746247030688</v>
      </c>
      <c r="AE15" s="177">
        <f>'SB - SBEP'!AE8</f>
        <v>354.53746247030688</v>
      </c>
      <c r="AF15" s="177">
        <f>'SB - SBEP'!AF8</f>
        <v>7.2384133023712875</v>
      </c>
      <c r="AG15" s="177">
        <f>'SB - SBEP'!AG8</f>
        <v>7.2384133023712875</v>
      </c>
      <c r="AH15" s="177">
        <f>'SB - SBEP'!AH8</f>
        <v>7.2384133023712875</v>
      </c>
      <c r="AI15" s="177">
        <f>'SB - SBEP'!AI8</f>
        <v>7.2384133023712875</v>
      </c>
      <c r="AJ15" s="177">
        <f>'SB - SBEP'!AJ8</f>
        <v>7.2384133023712875</v>
      </c>
      <c r="AK15" s="177">
        <f>'SB - SBEP'!AK8</f>
        <v>0</v>
      </c>
      <c r="AL15" s="177">
        <f>'SB - SBEP'!AL8</f>
        <v>0</v>
      </c>
      <c r="AM15" s="177">
        <f>'SB - SBEP'!AM8</f>
        <v>0</v>
      </c>
      <c r="AN15" s="177">
        <f>'SB - SBEP'!AN8</f>
        <v>0</v>
      </c>
      <c r="AO15" s="177">
        <f>'SB - SBEP'!AO8</f>
        <v>0</v>
      </c>
      <c r="AP15" s="177">
        <f>'SB - SBEP'!AP8</f>
        <v>0</v>
      </c>
      <c r="AQ15" s="177">
        <f>'SB - SBEP'!AQ8</f>
        <v>0</v>
      </c>
      <c r="AR15" s="177">
        <f>'SB - SBEP'!AR8</f>
        <v>0</v>
      </c>
      <c r="AS15" s="177">
        <f>'SB - SBEP'!AS8</f>
        <v>0</v>
      </c>
      <c r="AT15" s="177">
        <f>'SB - SBEP'!AT8</f>
        <v>0</v>
      </c>
      <c r="AU15" s="177">
        <f>'SB - SBEP'!AU8</f>
        <v>0</v>
      </c>
      <c r="AV15" s="208">
        <f t="shared" si="1"/>
        <v>7126.9413159179976</v>
      </c>
    </row>
    <row r="16" spans="1:48" ht="15.75" customHeight="1" x14ac:dyDescent="0.3">
      <c r="A16" s="199" t="s">
        <v>322</v>
      </c>
      <c r="B16" s="200">
        <f>Midstream!B5</f>
        <v>15.058566830823978</v>
      </c>
      <c r="C16" s="201">
        <f>'MS - Lighting'!C10</f>
        <v>28990.755108029418</v>
      </c>
      <c r="D16" s="202">
        <f t="shared" si="2"/>
        <v>0.84224522363825127</v>
      </c>
      <c r="E16" s="23"/>
      <c r="F16" s="23"/>
      <c r="G16" s="23"/>
      <c r="H16" s="23"/>
      <c r="I16" s="23"/>
      <c r="J16" s="23"/>
      <c r="K16" s="23"/>
      <c r="L16" s="177">
        <f>'MS - Lighting'!L10</f>
        <v>24417.325019404012</v>
      </c>
      <c r="M16" s="177">
        <f>'MS - Lighting'!M10</f>
        <v>24417.325019404012</v>
      </c>
      <c r="N16" s="177">
        <f>'MS - Lighting'!N10</f>
        <v>24417.325019404012</v>
      </c>
      <c r="O16" s="177">
        <f>'MS - Lighting'!O10</f>
        <v>24417.325019404012</v>
      </c>
      <c r="P16" s="177">
        <f>'MS - Lighting'!P10</f>
        <v>24417.325019404012</v>
      </c>
      <c r="Q16" s="177">
        <f>'MS - Lighting'!Q10</f>
        <v>24416.368729451213</v>
      </c>
      <c r="R16" s="177">
        <f>'MS - Lighting'!R10</f>
        <v>24416.368729451213</v>
      </c>
      <c r="S16" s="177">
        <f>'MS - Lighting'!S10</f>
        <v>24416.368729451213</v>
      </c>
      <c r="T16" s="177">
        <f>'MS - Lighting'!T10</f>
        <v>24416.368729451213</v>
      </c>
      <c r="U16" s="177">
        <f>'MS - Lighting'!U10</f>
        <v>24416.368729451213</v>
      </c>
      <c r="V16" s="177">
        <f>'MS - Lighting'!V10</f>
        <v>24416.368729451213</v>
      </c>
      <c r="W16" s="177">
        <f>'MS - Lighting'!W10</f>
        <v>24416.368729451213</v>
      </c>
      <c r="X16" s="177">
        <f>'MS - Lighting'!X10</f>
        <v>24416.368729451213</v>
      </c>
      <c r="Y16" s="177">
        <f>'MS - Lighting'!Y10</f>
        <v>24406.232602658809</v>
      </c>
      <c r="Z16" s="177">
        <f>'MS - Lighting'!Z10</f>
        <v>20499.536912296953</v>
      </c>
      <c r="AA16" s="177">
        <f>'MS - Lighting'!AA10</f>
        <v>5348.7380555977516</v>
      </c>
      <c r="AB16" s="177">
        <f>'MS - Lighting'!AB10</f>
        <v>0</v>
      </c>
      <c r="AC16" s="177">
        <f>'MS - Lighting'!AC10</f>
        <v>0</v>
      </c>
      <c r="AD16" s="177">
        <f>'MS - Lighting'!AD10</f>
        <v>0</v>
      </c>
      <c r="AE16" s="177">
        <f>'MS - Lighting'!AE10</f>
        <v>0</v>
      </c>
      <c r="AF16" s="177">
        <f>'MS - Lighting'!AF10</f>
        <v>0</v>
      </c>
      <c r="AG16" s="177">
        <f>'MS - Lighting'!AG10</f>
        <v>0</v>
      </c>
      <c r="AH16" s="177">
        <f>'MS - Lighting'!AH10</f>
        <v>0</v>
      </c>
      <c r="AI16" s="177">
        <f>'MS - Lighting'!AI10</f>
        <v>0</v>
      </c>
      <c r="AJ16" s="177">
        <f>'MS - Lighting'!AJ10</f>
        <v>0</v>
      </c>
      <c r="AK16" s="177">
        <f>'MS - Lighting'!AK10</f>
        <v>0</v>
      </c>
      <c r="AL16" s="177">
        <f>'MS - Lighting'!AL10</f>
        <v>0</v>
      </c>
      <c r="AM16" s="177">
        <f>'MS - Lighting'!AM10</f>
        <v>0</v>
      </c>
      <c r="AN16" s="177">
        <f>'MS - Lighting'!AN10</f>
        <v>0</v>
      </c>
      <c r="AO16" s="177">
        <f>'MS - Lighting'!AO10</f>
        <v>0</v>
      </c>
      <c r="AP16" s="177">
        <f>'MS - Lighting'!AP10</f>
        <v>0</v>
      </c>
      <c r="AQ16" s="177">
        <f>'MS - Lighting'!AQ10</f>
        <v>0</v>
      </c>
      <c r="AR16" s="177">
        <f>'MS - Lighting'!AR10</f>
        <v>0</v>
      </c>
      <c r="AS16" s="177">
        <f>'MS - Lighting'!AS10</f>
        <v>0</v>
      </c>
      <c r="AT16" s="177">
        <f>'MS - Lighting'!AT10</f>
        <v>0</v>
      </c>
      <c r="AU16" s="177">
        <f>'MS - Lighting'!AU10</f>
        <v>0</v>
      </c>
      <c r="AV16" s="208">
        <f t="shared" si="1"/>
        <v>367672.08250318322</v>
      </c>
    </row>
    <row r="17" spans="1:48" ht="15.75" customHeight="1" x14ac:dyDescent="0.3">
      <c r="A17" s="199" t="s">
        <v>323</v>
      </c>
      <c r="B17" s="200">
        <f>Midstream!B6</f>
        <v>15.107701421231472</v>
      </c>
      <c r="C17" s="201">
        <f>'MS - HVAC'!C10</f>
        <v>606.13710953620841</v>
      </c>
      <c r="D17" s="202">
        <f t="shared" si="2"/>
        <v>0.68347641033741113</v>
      </c>
      <c r="E17" s="23"/>
      <c r="F17" s="23"/>
      <c r="G17" s="23"/>
      <c r="H17" s="23"/>
      <c r="I17" s="23"/>
      <c r="J17" s="23"/>
      <c r="K17" s="23"/>
      <c r="L17" s="177">
        <f>'MS - HVAC'!L10</f>
        <v>414.2804157981019</v>
      </c>
      <c r="M17" s="177">
        <f>'MS - HVAC'!M10</f>
        <v>414.2804157981019</v>
      </c>
      <c r="N17" s="177">
        <f>'MS - HVAC'!N10</f>
        <v>414.2804157981019</v>
      </c>
      <c r="O17" s="177">
        <f>'MS - HVAC'!O10</f>
        <v>414.1261413310628</v>
      </c>
      <c r="P17" s="177">
        <f>'MS - HVAC'!P10</f>
        <v>413.28163265620248</v>
      </c>
      <c r="Q17" s="177">
        <f>'MS - HVAC'!Q10</f>
        <v>413.28163265620248</v>
      </c>
      <c r="R17" s="177">
        <f>'MS - HVAC'!R10</f>
        <v>413.28163265620248</v>
      </c>
      <c r="S17" s="177">
        <f>'MS - HVAC'!S10</f>
        <v>413.28163265620248</v>
      </c>
      <c r="T17" s="177">
        <f>'MS - HVAC'!T10</f>
        <v>413.28163265620248</v>
      </c>
      <c r="U17" s="177">
        <f>'MS - HVAC'!U10</f>
        <v>413.28163265620248</v>
      </c>
      <c r="V17" s="177">
        <f>'MS - HVAC'!V10</f>
        <v>413.28163265620248</v>
      </c>
      <c r="W17" s="177">
        <f>'MS - HVAC'!W10</f>
        <v>341.85526705586926</v>
      </c>
      <c r="X17" s="177">
        <f>'MS - HVAC'!X10</f>
        <v>341.85526705586926</v>
      </c>
      <c r="Y17" s="177">
        <f>'MS - HVAC'!Y10</f>
        <v>341.85526705586926</v>
      </c>
      <c r="Z17" s="177">
        <f>'MS - HVAC'!Z10</f>
        <v>341.85526705586926</v>
      </c>
      <c r="AA17" s="177">
        <f>'MS - HVAC'!AA10</f>
        <v>327.75731732283231</v>
      </c>
      <c r="AB17" s="177">
        <f>'MS - HVAC'!AB10</f>
        <v>0</v>
      </c>
      <c r="AC17" s="177">
        <f>'MS - HVAC'!AC10</f>
        <v>0</v>
      </c>
      <c r="AD17" s="177">
        <f>'MS - HVAC'!AD10</f>
        <v>0</v>
      </c>
      <c r="AE17" s="177">
        <f>'MS - HVAC'!AE10</f>
        <v>0</v>
      </c>
      <c r="AF17" s="177">
        <f>'MS - HVAC'!AF10</f>
        <v>0</v>
      </c>
      <c r="AG17" s="177">
        <f>'MS - HVAC'!AG10</f>
        <v>0</v>
      </c>
      <c r="AH17" s="177">
        <f>'MS - HVAC'!AH10</f>
        <v>0</v>
      </c>
      <c r="AI17" s="177">
        <f>'MS - HVAC'!AI10</f>
        <v>0</v>
      </c>
      <c r="AJ17" s="177">
        <f>'MS - HVAC'!AJ10</f>
        <v>0</v>
      </c>
      <c r="AK17" s="177">
        <f>'MS - HVAC'!AK10</f>
        <v>0</v>
      </c>
      <c r="AL17" s="177">
        <f>'MS - HVAC'!AL10</f>
        <v>0</v>
      </c>
      <c r="AM17" s="177">
        <f>'MS - HVAC'!AM10</f>
        <v>0</v>
      </c>
      <c r="AN17" s="177">
        <f>'MS - HVAC'!AN10</f>
        <v>0</v>
      </c>
      <c r="AO17" s="177">
        <f>'MS - HVAC'!AO10</f>
        <v>0</v>
      </c>
      <c r="AP17" s="177">
        <f>'MS - HVAC'!AP10</f>
        <v>0</v>
      </c>
      <c r="AQ17" s="177">
        <f>'MS - HVAC'!AQ10</f>
        <v>0</v>
      </c>
      <c r="AR17" s="177">
        <f>'MS - HVAC'!AR10</f>
        <v>0</v>
      </c>
      <c r="AS17" s="177">
        <f>'MS - HVAC'!AS10</f>
        <v>0</v>
      </c>
      <c r="AT17" s="177">
        <f>'MS - HVAC'!AT10</f>
        <v>0</v>
      </c>
      <c r="AU17" s="177">
        <f>'MS - HVAC'!AU10</f>
        <v>0</v>
      </c>
      <c r="AV17" s="208">
        <f t="shared" si="1"/>
        <v>6245.1172028650954</v>
      </c>
    </row>
    <row r="18" spans="1:48" ht="15.75" customHeight="1" x14ac:dyDescent="0.3">
      <c r="A18" s="199" t="s">
        <v>324</v>
      </c>
      <c r="B18" s="200">
        <f>Midstream!B7</f>
        <v>12.135931365448384</v>
      </c>
      <c r="C18" s="201">
        <f>'MS - Food Service'!C16</f>
        <v>489.14331449862516</v>
      </c>
      <c r="D18" s="202">
        <f t="shared" si="2"/>
        <v>0.8718033812503605</v>
      </c>
      <c r="E18" s="23"/>
      <c r="F18" s="23"/>
      <c r="G18" s="23"/>
      <c r="H18" s="23"/>
      <c r="I18" s="23"/>
      <c r="J18" s="23"/>
      <c r="K18" s="23"/>
      <c r="L18" s="177">
        <f>'MS - Food Service'!L16</f>
        <v>426.43679549590991</v>
      </c>
      <c r="M18" s="177">
        <f>'MS - Food Service'!M16</f>
        <v>426.43679549590991</v>
      </c>
      <c r="N18" s="177">
        <f>'MS - Food Service'!N16</f>
        <v>426.43679549590991</v>
      </c>
      <c r="O18" s="177">
        <f>'MS - Food Service'!O16</f>
        <v>426.43679549590991</v>
      </c>
      <c r="P18" s="177">
        <f>'MS - Food Service'!P16</f>
        <v>426.43679549590991</v>
      </c>
      <c r="Q18" s="177">
        <f>'MS - Food Service'!Q16</f>
        <v>426.43679549590991</v>
      </c>
      <c r="R18" s="177">
        <f>'MS - Food Service'!R16</f>
        <v>426.43679549590991</v>
      </c>
      <c r="S18" s="177">
        <f>'MS - Food Service'!S16</f>
        <v>426.43679549590991</v>
      </c>
      <c r="T18" s="177">
        <f>'MS - Food Service'!T16</f>
        <v>426.43679549590991</v>
      </c>
      <c r="U18" s="177">
        <f>'MS - Food Service'!U16</f>
        <v>420.02592517584191</v>
      </c>
      <c r="V18" s="177">
        <f>'MS - Food Service'!V16</f>
        <v>365.21680829584187</v>
      </c>
      <c r="W18" s="177">
        <f>'MS - Food Service'!W16</f>
        <v>365.21680829584187</v>
      </c>
      <c r="X18" s="177">
        <f>'MS - Food Service'!X16</f>
        <v>23.8842</v>
      </c>
      <c r="Y18" s="177">
        <f>'MS - Food Service'!Y16</f>
        <v>23.8842</v>
      </c>
      <c r="Z18" s="177">
        <f>'MS - Food Service'!Z16</f>
        <v>23.8842</v>
      </c>
      <c r="AA18" s="177">
        <f>'MS - Food Service'!AA16</f>
        <v>23.8842</v>
      </c>
      <c r="AB18" s="177">
        <f>'MS - Food Service'!AB16</f>
        <v>23.8842</v>
      </c>
      <c r="AC18" s="177">
        <f>'MS - Food Service'!AC16</f>
        <v>23.8842</v>
      </c>
      <c r="AD18" s="177">
        <f>'MS - Food Service'!AD16</f>
        <v>23.8842</v>
      </c>
      <c r="AE18" s="177">
        <f>'MS - Food Service'!AE16</f>
        <v>23.8842</v>
      </c>
      <c r="AF18" s="177">
        <f>'MS - Food Service'!AF16</f>
        <v>0</v>
      </c>
      <c r="AG18" s="177">
        <f>'MS - Food Service'!AG16</f>
        <v>0</v>
      </c>
      <c r="AH18" s="177">
        <f>'MS - Food Service'!AH16</f>
        <v>0</v>
      </c>
      <c r="AI18" s="177">
        <f>'MS - Food Service'!AI16</f>
        <v>0</v>
      </c>
      <c r="AJ18" s="177">
        <f>'MS - Food Service'!AJ16</f>
        <v>0</v>
      </c>
      <c r="AK18" s="177">
        <f>'MS - Food Service'!AK16</f>
        <v>0</v>
      </c>
      <c r="AL18" s="177">
        <f>'MS - Food Service'!AL16</f>
        <v>0</v>
      </c>
      <c r="AM18" s="177">
        <f>'MS - Food Service'!AM16</f>
        <v>0</v>
      </c>
      <c r="AN18" s="177">
        <f>'MS - Food Service'!AN16</f>
        <v>0</v>
      </c>
      <c r="AO18" s="177">
        <f>'MS - Food Service'!AO16</f>
        <v>0</v>
      </c>
      <c r="AP18" s="177">
        <f>'MS - Food Service'!AP16</f>
        <v>0</v>
      </c>
      <c r="AQ18" s="177">
        <f>'MS - Food Service'!AQ16</f>
        <v>0</v>
      </c>
      <c r="AR18" s="177">
        <f>'MS - Food Service'!AR16</f>
        <v>0</v>
      </c>
      <c r="AS18" s="177">
        <f>'MS - Food Service'!AS16</f>
        <v>0</v>
      </c>
      <c r="AT18" s="177">
        <f>'MS - Food Service'!AT16</f>
        <v>0</v>
      </c>
      <c r="AU18" s="177">
        <f>'MS - Food Service'!AU16</f>
        <v>0</v>
      </c>
      <c r="AV18" s="208">
        <f t="shared" si="1"/>
        <v>5179.464301230717</v>
      </c>
    </row>
    <row r="19" spans="1:48" ht="15.75" customHeight="1" x14ac:dyDescent="0.3">
      <c r="A19" s="199" t="s">
        <v>238</v>
      </c>
      <c r="B19" s="200">
        <f>'MS - Carryover'!B10</f>
        <v>14.797277300976594</v>
      </c>
      <c r="C19" s="201">
        <f>'MS - Carryover'!C7</f>
        <v>3441.1859638488531</v>
      </c>
      <c r="D19" s="202">
        <f>L19/C19</f>
        <v>0.95327448657013691</v>
      </c>
      <c r="E19" s="23"/>
      <c r="F19" s="23"/>
      <c r="G19" s="23"/>
      <c r="H19" s="23"/>
      <c r="I19" s="23"/>
      <c r="J19" s="23"/>
      <c r="K19" s="23"/>
      <c r="L19" s="177">
        <f>'MS - Carryover'!L7</f>
        <v>3280.3947828803771</v>
      </c>
      <c r="M19" s="177">
        <f>'MS - Carryover'!M7</f>
        <v>3280.3947828803771</v>
      </c>
      <c r="N19" s="177">
        <f>'MS - Carryover'!N7</f>
        <v>3280.3947828803771</v>
      </c>
      <c r="O19" s="177">
        <f>'MS - Carryover'!O7</f>
        <v>3280.3947828803771</v>
      </c>
      <c r="P19" s="177">
        <f>'MS - Carryover'!P7</f>
        <v>3280.3947828803771</v>
      </c>
      <c r="Q19" s="177">
        <f>'MS - Carryover'!Q7</f>
        <v>3280.3947828803771</v>
      </c>
      <c r="R19" s="177">
        <f>'MS - Carryover'!R7</f>
        <v>3280.3947828803771</v>
      </c>
      <c r="S19" s="177">
        <f>'MS - Carryover'!S7</f>
        <v>3280.3947828803771</v>
      </c>
      <c r="T19" s="177">
        <f>'MS - Carryover'!T7</f>
        <v>3280.3947828803771</v>
      </c>
      <c r="U19" s="177">
        <f>'MS - Carryover'!U7</f>
        <v>3280.3947828803771</v>
      </c>
      <c r="V19" s="177">
        <f>'MS - Carryover'!V7</f>
        <v>3280.3947828803771</v>
      </c>
      <c r="W19" s="177">
        <f>'MS - Carryover'!W7</f>
        <v>3280.3947828803771</v>
      </c>
      <c r="X19" s="177">
        <f>'MS - Carryover'!X7</f>
        <v>3280.3947828803771</v>
      </c>
      <c r="Y19" s="177">
        <f>'MS - Carryover'!Y7</f>
        <v>3280.3947828803771</v>
      </c>
      <c r="Z19" s="177">
        <f>'MS - Carryover'!Z7</f>
        <v>2615.3842986326595</v>
      </c>
      <c r="AA19" s="177">
        <f>'MS - Carryover'!AA7</f>
        <v>0</v>
      </c>
      <c r="AB19" s="177">
        <f>'MS - Carryover'!AB7</f>
        <v>0</v>
      </c>
      <c r="AC19" s="177">
        <f>'MS - Carryover'!AC7</f>
        <v>0</v>
      </c>
      <c r="AD19" s="177">
        <f>'MS - Carryover'!AD7</f>
        <v>0</v>
      </c>
      <c r="AE19" s="177">
        <f>'MS - Carryover'!AE7</f>
        <v>0</v>
      </c>
      <c r="AF19" s="177">
        <f>'MS - Carryover'!AF7</f>
        <v>0</v>
      </c>
      <c r="AG19" s="177">
        <f>'MS - Carryover'!AG7</f>
        <v>0</v>
      </c>
      <c r="AH19" s="177">
        <f>'MS - Carryover'!AH7</f>
        <v>0</v>
      </c>
      <c r="AI19" s="177">
        <f>'MS - Carryover'!AI7</f>
        <v>0</v>
      </c>
      <c r="AJ19" s="177">
        <f>'MS - Carryover'!AJ7</f>
        <v>0</v>
      </c>
      <c r="AK19" s="177">
        <f>'MS - Carryover'!AK7</f>
        <v>0</v>
      </c>
      <c r="AL19" s="177">
        <f>'MS - Carryover'!AL7</f>
        <v>0</v>
      </c>
      <c r="AM19" s="177">
        <f>'MS - Carryover'!AM7</f>
        <v>0</v>
      </c>
      <c r="AN19" s="177">
        <f>'MS - Carryover'!AN7</f>
        <v>0</v>
      </c>
      <c r="AO19" s="177">
        <f>'MS - Carryover'!AO7</f>
        <v>0</v>
      </c>
      <c r="AP19" s="177">
        <f>'MS - Carryover'!AP7</f>
        <v>0</v>
      </c>
      <c r="AQ19" s="177">
        <f>'MS - Carryover'!AQ7</f>
        <v>0</v>
      </c>
      <c r="AR19" s="177">
        <f>'MS - Carryover'!AR7</f>
        <v>0</v>
      </c>
      <c r="AS19" s="177">
        <f>'MS - Carryover'!AS7</f>
        <v>0</v>
      </c>
      <c r="AT19" s="177">
        <f>'MS - Carryover'!AT7</f>
        <v>0</v>
      </c>
      <c r="AU19" s="177">
        <f>'MS - Carryover'!AU7</f>
        <v>0</v>
      </c>
      <c r="AV19" s="208">
        <f t="shared" si="1"/>
        <v>48540.911258957938</v>
      </c>
    </row>
    <row r="20" spans="1:48" ht="15.75" customHeight="1" x14ac:dyDescent="0.3">
      <c r="A20" s="199" t="s">
        <v>417</v>
      </c>
      <c r="B20" s="200">
        <f>'Bus (b-25) Conversions'!B11</f>
        <v>22.637602856559418</v>
      </c>
      <c r="C20" s="201">
        <f>'Bus (b-25) Conversions'!C8</f>
        <v>47284.761487950629</v>
      </c>
      <c r="D20" s="202">
        <f>'Bus (b-25) Conversions'!D8</f>
        <v>0.8257646237457491</v>
      </c>
      <c r="E20" s="23"/>
      <c r="F20" s="23"/>
      <c r="G20" s="23"/>
      <c r="H20" s="23"/>
      <c r="I20" s="23"/>
      <c r="J20" s="23"/>
      <c r="K20" s="23"/>
      <c r="L20" s="177">
        <f>'Bus (b-25) Conversions'!L8</f>
        <v>39046.083279005041</v>
      </c>
      <c r="M20" s="177">
        <f>'Bus (b-25) Conversions'!M8</f>
        <v>39046.083279005041</v>
      </c>
      <c r="N20" s="177">
        <f>'Bus (b-25) Conversions'!N8</f>
        <v>39046.083279005041</v>
      </c>
      <c r="O20" s="177">
        <f>'Bus (b-25) Conversions'!O8</f>
        <v>39046.083279005041</v>
      </c>
      <c r="P20" s="177">
        <f>'Bus (b-25) Conversions'!P8</f>
        <v>39046.083279005041</v>
      </c>
      <c r="Q20" s="177">
        <f>'Bus (b-25) Conversions'!Q8</f>
        <v>39046.083279005041</v>
      </c>
      <c r="R20" s="177">
        <f>'Bus (b-25) Conversions'!R8</f>
        <v>39046.083279005041</v>
      </c>
      <c r="S20" s="177">
        <f>'Bus (b-25) Conversions'!S8</f>
        <v>39046.083279005041</v>
      </c>
      <c r="T20" s="177">
        <f>'Bus (b-25) Conversions'!T8</f>
        <v>39046.083279005041</v>
      </c>
      <c r="U20" s="177">
        <f>'Bus (b-25) Conversions'!U8</f>
        <v>39046.083279005041</v>
      </c>
      <c r="V20" s="177">
        <f>'Bus (b-25) Conversions'!V8</f>
        <v>39046.083279005041</v>
      </c>
      <c r="W20" s="177">
        <f>'Bus (b-25) Conversions'!W8</f>
        <v>39046.083279005041</v>
      </c>
      <c r="X20" s="177">
        <f>'Bus (b-25) Conversions'!X8</f>
        <v>39046.083279005041</v>
      </c>
      <c r="Y20" s="177">
        <f>'Bus (b-25) Conversions'!Y8</f>
        <v>39046.083279005041</v>
      </c>
      <c r="Z20" s="177">
        <f>'Bus (b-25) Conversions'!Z8</f>
        <v>38420.028766475378</v>
      </c>
      <c r="AA20" s="177">
        <f>'Bus (b-25) Conversions'!AA8</f>
        <v>30603.578967865811</v>
      </c>
      <c r="AB20" s="177">
        <f>'Bus (b-25) Conversions'!AB8</f>
        <v>30603.578967865811</v>
      </c>
      <c r="AC20" s="177">
        <f>'Bus (b-25) Conversions'!AC8</f>
        <v>30423.393867998122</v>
      </c>
      <c r="AD20" s="177">
        <f>'Bus (b-25) Conversions'!AD8</f>
        <v>30337.293068406903</v>
      </c>
      <c r="AE20" s="177">
        <f>'Bus (b-25) Conversions'!AE8</f>
        <v>30337.293068406903</v>
      </c>
      <c r="AF20" s="177">
        <f>'Bus (b-25) Conversions'!AF8</f>
        <v>29930.133308651439</v>
      </c>
      <c r="AG20" s="177">
        <f>'Bus (b-25) Conversions'!AG8</f>
        <v>29930.133308651439</v>
      </c>
      <c r="AH20" s="177">
        <f>'Bus (b-25) Conversions'!AH8</f>
        <v>29930.133308651439</v>
      </c>
      <c r="AI20" s="177">
        <f>'Bus (b-25) Conversions'!AI8</f>
        <v>29930.133308651439</v>
      </c>
      <c r="AJ20" s="177">
        <f>'Bus (b-25) Conversions'!AJ8</f>
        <v>26634.635720350143</v>
      </c>
      <c r="AK20" s="177">
        <f>'Bus (b-25) Conversions'!AK8</f>
        <v>0</v>
      </c>
      <c r="AL20" s="177">
        <f>'Bus (b-25) Conversions'!AL8</f>
        <v>0</v>
      </c>
      <c r="AM20" s="177">
        <f>'Bus (b-25) Conversions'!AM8</f>
        <v>0</v>
      </c>
      <c r="AN20" s="177">
        <f>'Bus (b-25) Conversions'!AN8</f>
        <v>0</v>
      </c>
      <c r="AO20" s="177">
        <f>'Bus (b-25) Conversions'!AO8</f>
        <v>0</v>
      </c>
      <c r="AP20" s="177">
        <f>'Bus (b-25) Conversions'!AP8</f>
        <v>0</v>
      </c>
      <c r="AQ20" s="177">
        <f>'Bus (b-25) Conversions'!AQ8</f>
        <v>0</v>
      </c>
      <c r="AR20" s="177">
        <f>'Bus (b-25) Conversions'!AR8</f>
        <v>0</v>
      </c>
      <c r="AS20" s="177">
        <f>'Bus (b-25) Conversions'!AS8</f>
        <v>0</v>
      </c>
      <c r="AT20" s="177">
        <f>'Bus (b-25) Conversions'!AT8</f>
        <v>0</v>
      </c>
      <c r="AU20" s="177">
        <f>'Bus (b-25) Conversions'!AU8</f>
        <v>0</v>
      </c>
      <c r="AV20" s="208">
        <f t="shared" si="1"/>
        <v>883725.50156804512</v>
      </c>
    </row>
    <row r="21" spans="1:48" ht="15.75" customHeight="1" x14ac:dyDescent="0.3">
      <c r="A21" s="180" t="s">
        <v>478</v>
      </c>
      <c r="B21" s="196"/>
      <c r="C21" s="182">
        <f>SUM(C5:C20)</f>
        <v>248289.55231179908</v>
      </c>
      <c r="D21" s="205">
        <f>L21/C21</f>
        <v>0.87850879570723117</v>
      </c>
      <c r="E21" s="31"/>
      <c r="F21" s="31"/>
      <c r="G21" s="31"/>
      <c r="H21" s="31"/>
      <c r="I21" s="31"/>
      <c r="J21" s="31"/>
      <c r="K21" s="31"/>
      <c r="L21" s="182">
        <f t="shared" ref="L21:AV21" si="3">SUM(L5:L20)</f>
        <v>218124.55558812618</v>
      </c>
      <c r="M21" s="182">
        <f t="shared" si="3"/>
        <v>218124.55558812618</v>
      </c>
      <c r="N21" s="182">
        <f t="shared" si="3"/>
        <v>217934.65069907537</v>
      </c>
      <c r="O21" s="182">
        <f t="shared" si="3"/>
        <v>216601.10981031624</v>
      </c>
      <c r="P21" s="182">
        <f t="shared" si="3"/>
        <v>215532.48093326401</v>
      </c>
      <c r="Q21" s="182">
        <f t="shared" si="3"/>
        <v>214854.81462006891</v>
      </c>
      <c r="R21" s="182">
        <f t="shared" si="3"/>
        <v>212100.45918584891</v>
      </c>
      <c r="S21" s="182">
        <f t="shared" si="3"/>
        <v>205538.97302767265</v>
      </c>
      <c r="T21" s="182">
        <f t="shared" si="3"/>
        <v>203608.20546428967</v>
      </c>
      <c r="U21" s="182">
        <f t="shared" si="3"/>
        <v>202431.027759388</v>
      </c>
      <c r="V21" s="182">
        <f t="shared" si="3"/>
        <v>200892.78778433907</v>
      </c>
      <c r="W21" s="182">
        <f t="shared" si="3"/>
        <v>196888.50799790246</v>
      </c>
      <c r="X21" s="182">
        <f t="shared" si="3"/>
        <v>188921.66372851277</v>
      </c>
      <c r="Y21" s="182">
        <f t="shared" si="3"/>
        <v>181992.45798735949</v>
      </c>
      <c r="Z21" s="182">
        <f t="shared" si="3"/>
        <v>175115.56671172564</v>
      </c>
      <c r="AA21" s="182">
        <f t="shared" si="3"/>
        <v>99413.320353185554</v>
      </c>
      <c r="AB21" s="182">
        <f t="shared" si="3"/>
        <v>85937.712277355982</v>
      </c>
      <c r="AC21" s="182">
        <f t="shared" si="3"/>
        <v>85186.82243390294</v>
      </c>
      <c r="AD21" s="182">
        <f t="shared" si="3"/>
        <v>84796.866426184773</v>
      </c>
      <c r="AE21" s="182">
        <f t="shared" si="3"/>
        <v>84796.821329432452</v>
      </c>
      <c r="AF21" s="182">
        <f t="shared" si="3"/>
        <v>76700.079513941047</v>
      </c>
      <c r="AG21" s="182">
        <f t="shared" si="3"/>
        <v>76700.079513941047</v>
      </c>
      <c r="AH21" s="182">
        <f t="shared" si="3"/>
        <v>76663.89017570352</v>
      </c>
      <c r="AI21" s="182">
        <f t="shared" si="3"/>
        <v>76346.758334650222</v>
      </c>
      <c r="AJ21" s="182">
        <f t="shared" si="3"/>
        <v>68049.214843275244</v>
      </c>
      <c r="AK21" s="182">
        <f t="shared" si="3"/>
        <v>0</v>
      </c>
      <c r="AL21" s="182">
        <f t="shared" si="3"/>
        <v>0</v>
      </c>
      <c r="AM21" s="182">
        <f t="shared" si="3"/>
        <v>0</v>
      </c>
      <c r="AN21" s="182">
        <f t="shared" si="3"/>
        <v>0</v>
      </c>
      <c r="AO21" s="182">
        <f t="shared" si="3"/>
        <v>0</v>
      </c>
      <c r="AP21" s="182">
        <f t="shared" si="3"/>
        <v>0</v>
      </c>
      <c r="AQ21" s="182">
        <f t="shared" si="3"/>
        <v>0</v>
      </c>
      <c r="AR21" s="182">
        <f t="shared" si="3"/>
        <v>0</v>
      </c>
      <c r="AS21" s="182">
        <f t="shared" si="3"/>
        <v>0</v>
      </c>
      <c r="AT21" s="182">
        <f t="shared" si="3"/>
        <v>0</v>
      </c>
      <c r="AU21" s="182">
        <f t="shared" si="3"/>
        <v>0</v>
      </c>
      <c r="AV21" s="174">
        <f t="shared" si="3"/>
        <v>3883253.3820875888</v>
      </c>
    </row>
    <row r="22" spans="1:48" ht="15.75" customHeight="1" x14ac:dyDescent="0.3">
      <c r="A22" s="180" t="s">
        <v>479</v>
      </c>
      <c r="B22" s="185"/>
      <c r="C22" s="186"/>
      <c r="D22" s="233"/>
      <c r="E22" s="31"/>
      <c r="F22" s="31"/>
      <c r="G22" s="31"/>
      <c r="H22" s="31"/>
      <c r="I22" s="31"/>
      <c r="J22" s="31"/>
      <c r="K22" s="31"/>
      <c r="L22" s="174">
        <v>0</v>
      </c>
      <c r="M22" s="174">
        <f>L21-M21</f>
        <v>0</v>
      </c>
      <c r="N22" s="174">
        <f t="shared" ref="N22:AU22" si="4">M21-N21</f>
        <v>189.90488905081293</v>
      </c>
      <c r="O22" s="174">
        <f t="shared" si="4"/>
        <v>1333.5408887591329</v>
      </c>
      <c r="P22" s="174">
        <f t="shared" si="4"/>
        <v>1068.6288770522224</v>
      </c>
      <c r="Q22" s="174">
        <f t="shared" si="4"/>
        <v>677.66631319510634</v>
      </c>
      <c r="R22" s="174">
        <f t="shared" si="4"/>
        <v>2754.3554342199932</v>
      </c>
      <c r="S22" s="174">
        <f t="shared" si="4"/>
        <v>6561.4861581762671</v>
      </c>
      <c r="T22" s="174">
        <f t="shared" si="4"/>
        <v>1930.7675633829786</v>
      </c>
      <c r="U22" s="174">
        <f t="shared" si="4"/>
        <v>1177.1777049016673</v>
      </c>
      <c r="V22" s="174">
        <f t="shared" si="4"/>
        <v>1538.2399750489276</v>
      </c>
      <c r="W22" s="174">
        <f t="shared" si="4"/>
        <v>4004.2797864366148</v>
      </c>
      <c r="X22" s="174">
        <f t="shared" si="4"/>
        <v>7966.8442693896941</v>
      </c>
      <c r="Y22" s="174">
        <f t="shared" si="4"/>
        <v>6929.2057411532733</v>
      </c>
      <c r="Z22" s="174">
        <f t="shared" si="4"/>
        <v>6876.8912756338541</v>
      </c>
      <c r="AA22" s="174">
        <f t="shared" si="4"/>
        <v>75702.246358540084</v>
      </c>
      <c r="AB22" s="174">
        <f t="shared" si="4"/>
        <v>13475.608075829572</v>
      </c>
      <c r="AC22" s="174">
        <f t="shared" si="4"/>
        <v>750.88984345304198</v>
      </c>
      <c r="AD22" s="174">
        <f t="shared" si="4"/>
        <v>389.9560077181668</v>
      </c>
      <c r="AE22" s="174">
        <f t="shared" si="4"/>
        <v>4.5096752321114764E-2</v>
      </c>
      <c r="AF22" s="174">
        <f t="shared" si="4"/>
        <v>8096.7418154914049</v>
      </c>
      <c r="AG22" s="174">
        <f t="shared" si="4"/>
        <v>0</v>
      </c>
      <c r="AH22" s="174">
        <f t="shared" si="4"/>
        <v>36.189338237527409</v>
      </c>
      <c r="AI22" s="174">
        <f t="shared" si="4"/>
        <v>317.13184105329856</v>
      </c>
      <c r="AJ22" s="174">
        <f t="shared" si="4"/>
        <v>8297.5434913749777</v>
      </c>
      <c r="AK22" s="174">
        <f t="shared" si="4"/>
        <v>68049.214843275244</v>
      </c>
      <c r="AL22" s="174">
        <f t="shared" si="4"/>
        <v>0</v>
      </c>
      <c r="AM22" s="174">
        <f t="shared" si="4"/>
        <v>0</v>
      </c>
      <c r="AN22" s="174">
        <f t="shared" si="4"/>
        <v>0</v>
      </c>
      <c r="AO22" s="174">
        <f t="shared" si="4"/>
        <v>0</v>
      </c>
      <c r="AP22" s="174">
        <f t="shared" si="4"/>
        <v>0</v>
      </c>
      <c r="AQ22" s="174">
        <f t="shared" si="4"/>
        <v>0</v>
      </c>
      <c r="AR22" s="174">
        <f t="shared" si="4"/>
        <v>0</v>
      </c>
      <c r="AS22" s="174">
        <f t="shared" si="4"/>
        <v>0</v>
      </c>
      <c r="AT22" s="174">
        <f t="shared" si="4"/>
        <v>0</v>
      </c>
      <c r="AU22" s="174">
        <f t="shared" si="4"/>
        <v>0</v>
      </c>
      <c r="AV22" s="40"/>
    </row>
    <row r="23" spans="1:48" ht="15.75" customHeight="1" x14ac:dyDescent="0.3">
      <c r="A23" s="180" t="s">
        <v>480</v>
      </c>
      <c r="B23" s="185"/>
      <c r="C23" s="186"/>
      <c r="D23" s="187"/>
      <c r="E23" s="31"/>
      <c r="F23" s="31"/>
      <c r="G23" s="31"/>
      <c r="H23" s="31"/>
      <c r="I23" s="31"/>
      <c r="J23" s="31"/>
      <c r="K23" s="31"/>
      <c r="L23" s="174">
        <f>$L$21-L21</f>
        <v>0</v>
      </c>
      <c r="M23" s="174">
        <f t="shared" ref="M23:AU23" si="5">$L$21-M21</f>
        <v>0</v>
      </c>
      <c r="N23" s="174">
        <f t="shared" si="5"/>
        <v>189.90488905081293</v>
      </c>
      <c r="O23" s="174">
        <f t="shared" si="5"/>
        <v>1523.4457778099459</v>
      </c>
      <c r="P23" s="174">
        <f t="shared" si="5"/>
        <v>2592.0746548621682</v>
      </c>
      <c r="Q23" s="174">
        <f t="shared" si="5"/>
        <v>3269.7409680572746</v>
      </c>
      <c r="R23" s="174">
        <f t="shared" si="5"/>
        <v>6024.0964022772678</v>
      </c>
      <c r="S23" s="174">
        <f t="shared" si="5"/>
        <v>12585.582560453535</v>
      </c>
      <c r="T23" s="174">
        <f t="shared" si="5"/>
        <v>14516.350123836513</v>
      </c>
      <c r="U23" s="174">
        <f t="shared" si="5"/>
        <v>15693.527828738181</v>
      </c>
      <c r="V23" s="174">
        <f t="shared" si="5"/>
        <v>17231.767803787108</v>
      </c>
      <c r="W23" s="174">
        <f t="shared" si="5"/>
        <v>21236.047590223723</v>
      </c>
      <c r="X23" s="174">
        <f t="shared" si="5"/>
        <v>29202.891859613417</v>
      </c>
      <c r="Y23" s="174">
        <f t="shared" si="5"/>
        <v>36132.09760076669</v>
      </c>
      <c r="Z23" s="174">
        <f t="shared" si="5"/>
        <v>43008.988876400545</v>
      </c>
      <c r="AA23" s="174">
        <f t="shared" si="5"/>
        <v>118711.23523494063</v>
      </c>
      <c r="AB23" s="174">
        <f t="shared" si="5"/>
        <v>132186.8433107702</v>
      </c>
      <c r="AC23" s="174">
        <f t="shared" si="5"/>
        <v>132937.73315422324</v>
      </c>
      <c r="AD23" s="174">
        <f t="shared" si="5"/>
        <v>133327.68916194141</v>
      </c>
      <c r="AE23" s="174">
        <f t="shared" si="5"/>
        <v>133327.73425869373</v>
      </c>
      <c r="AF23" s="174">
        <f t="shared" si="5"/>
        <v>141424.47607418514</v>
      </c>
      <c r="AG23" s="174">
        <f t="shared" si="5"/>
        <v>141424.47607418514</v>
      </c>
      <c r="AH23" s="174">
        <f t="shared" si="5"/>
        <v>141460.66541242268</v>
      </c>
      <c r="AI23" s="174">
        <f t="shared" si="5"/>
        <v>141777.79725347596</v>
      </c>
      <c r="AJ23" s="174">
        <f t="shared" si="5"/>
        <v>150075.34074485092</v>
      </c>
      <c r="AK23" s="174">
        <f t="shared" si="5"/>
        <v>218124.55558812618</v>
      </c>
      <c r="AL23" s="174">
        <f t="shared" si="5"/>
        <v>218124.55558812618</v>
      </c>
      <c r="AM23" s="174">
        <f t="shared" si="5"/>
        <v>218124.55558812618</v>
      </c>
      <c r="AN23" s="174">
        <f t="shared" si="5"/>
        <v>218124.55558812618</v>
      </c>
      <c r="AO23" s="174">
        <f t="shared" si="5"/>
        <v>218124.55558812618</v>
      </c>
      <c r="AP23" s="174">
        <f t="shared" si="5"/>
        <v>218124.55558812618</v>
      </c>
      <c r="AQ23" s="174">
        <f t="shared" si="5"/>
        <v>218124.55558812618</v>
      </c>
      <c r="AR23" s="174">
        <f t="shared" si="5"/>
        <v>218124.55558812618</v>
      </c>
      <c r="AS23" s="174">
        <f t="shared" si="5"/>
        <v>218124.55558812618</v>
      </c>
      <c r="AT23" s="174">
        <f t="shared" si="5"/>
        <v>218124.55558812618</v>
      </c>
      <c r="AU23" s="174">
        <f t="shared" si="5"/>
        <v>218124.55558812618</v>
      </c>
      <c r="AV23" s="41"/>
    </row>
    <row r="24" spans="1:48" ht="15.75" customHeight="1" x14ac:dyDescent="0.3">
      <c r="A24" s="193" t="s">
        <v>66</v>
      </c>
      <c r="B24" s="206">
        <f>SUMPRODUCT(B5:B20,C5:C20)/C21</f>
        <v>18.429587802495877</v>
      </c>
      <c r="C24" s="54"/>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row>
    <row r="25" spans="1:48" ht="15.75" customHeight="1" x14ac:dyDescent="0.3">
      <c r="A25" s="30"/>
      <c r="B25" s="30"/>
      <c r="C25" s="30"/>
      <c r="D25" s="30"/>
      <c r="E25" s="30"/>
      <c r="F25" s="30"/>
      <c r="G25" s="30"/>
      <c r="H25" s="30"/>
      <c r="I25" s="30"/>
      <c r="J25" s="30"/>
      <c r="K25" s="30"/>
      <c r="L25" s="30"/>
      <c r="M25" s="30"/>
      <c r="N25" s="30"/>
      <c r="O25" s="30"/>
      <c r="P25" s="30"/>
      <c r="Q25" s="30"/>
      <c r="R25" s="30"/>
      <c r="S25" s="30"/>
      <c r="T25" s="30"/>
      <c r="U25" s="30"/>
      <c r="V25" s="30"/>
      <c r="W25" s="30"/>
      <c r="X25" s="30"/>
    </row>
    <row r="26" spans="1:48" ht="15.75" customHeight="1" x14ac:dyDescent="0.3"/>
    <row r="27" spans="1:48" ht="15.75" customHeight="1" x14ac:dyDescent="0.3"/>
    <row r="28" spans="1:48" ht="15.75" customHeight="1" x14ac:dyDescent="0.3">
      <c r="AV28" s="21"/>
    </row>
    <row r="29" spans="1:48" ht="15.75" customHeight="1" x14ac:dyDescent="0.3"/>
    <row r="30" spans="1:48" ht="15.75" customHeight="1" x14ac:dyDescent="0.3"/>
    <row r="31" spans="1:48" ht="15.75" customHeight="1" x14ac:dyDescent="0.3"/>
    <row r="32" spans="1:48" ht="15.75" customHeight="1" x14ac:dyDescent="0.3"/>
    <row r="33" ht="15.75" customHeight="1" x14ac:dyDescent="0.3"/>
    <row r="34" ht="15.75" customHeight="1" x14ac:dyDescent="0.3"/>
    <row r="35" ht="15.75" customHeight="1" x14ac:dyDescent="0.3"/>
  </sheetData>
  <mergeCells count="5">
    <mergeCell ref="A3:A4"/>
    <mergeCell ref="B3:B4"/>
    <mergeCell ref="C3:C4"/>
    <mergeCell ref="D3:D4"/>
    <mergeCell ref="AV3:AV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A81DA-AE84-4B5D-8468-15A424CF06B4}">
  <dimension ref="A1:AV26"/>
  <sheetViews>
    <sheetView workbookViewId="0">
      <selection activeCell="O27" sqref="O27"/>
    </sheetView>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420</v>
      </c>
    </row>
    <row r="2" spans="1:48" ht="15.75" customHeight="1" x14ac:dyDescent="0.3"/>
    <row r="3" spans="1:48" ht="15.75" customHeight="1" x14ac:dyDescent="0.3">
      <c r="A3" s="491" t="s">
        <v>230</v>
      </c>
      <c r="B3" s="493" t="s">
        <v>0</v>
      </c>
      <c r="C3" s="493" t="s">
        <v>264</v>
      </c>
      <c r="D3" s="497" t="s">
        <v>57</v>
      </c>
      <c r="E3" s="24"/>
      <c r="F3" s="24"/>
      <c r="G3" s="24"/>
      <c r="H3" s="24"/>
      <c r="I3" s="24"/>
      <c r="J3" s="24"/>
      <c r="K3" s="24"/>
      <c r="L3" s="120" t="s">
        <v>265</v>
      </c>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499" t="s">
        <v>1</v>
      </c>
    </row>
    <row r="4" spans="1:48" ht="15.75" customHeight="1" x14ac:dyDescent="0.3">
      <c r="A4" s="496"/>
      <c r="B4" s="495"/>
      <c r="C4" s="495"/>
      <c r="D4" s="495"/>
      <c r="E4" s="98">
        <v>2018</v>
      </c>
      <c r="F4" s="98">
        <f>E4+1</f>
        <v>2019</v>
      </c>
      <c r="G4" s="98">
        <f t="shared" ref="G4:AU4" si="0">F4+1</f>
        <v>2020</v>
      </c>
      <c r="H4" s="98">
        <f t="shared" si="0"/>
        <v>2021</v>
      </c>
      <c r="I4" s="98">
        <f t="shared" si="0"/>
        <v>2022</v>
      </c>
      <c r="J4" s="98">
        <f t="shared" si="0"/>
        <v>2023</v>
      </c>
      <c r="K4" s="98">
        <f t="shared" si="0"/>
        <v>2024</v>
      </c>
      <c r="L4" s="98">
        <f t="shared" si="0"/>
        <v>2025</v>
      </c>
      <c r="M4" s="98">
        <f t="shared" si="0"/>
        <v>2026</v>
      </c>
      <c r="N4" s="98">
        <f t="shared" si="0"/>
        <v>2027</v>
      </c>
      <c r="O4" s="98">
        <f t="shared" si="0"/>
        <v>2028</v>
      </c>
      <c r="P4" s="98">
        <f t="shared" si="0"/>
        <v>2029</v>
      </c>
      <c r="Q4" s="98">
        <f t="shared" si="0"/>
        <v>2030</v>
      </c>
      <c r="R4" s="98">
        <f t="shared" si="0"/>
        <v>2031</v>
      </c>
      <c r="S4" s="98">
        <f t="shared" si="0"/>
        <v>2032</v>
      </c>
      <c r="T4" s="98">
        <f t="shared" si="0"/>
        <v>2033</v>
      </c>
      <c r="U4" s="98">
        <f t="shared" si="0"/>
        <v>2034</v>
      </c>
      <c r="V4" s="98">
        <f t="shared" si="0"/>
        <v>2035</v>
      </c>
      <c r="W4" s="98">
        <f t="shared" si="0"/>
        <v>2036</v>
      </c>
      <c r="X4" s="98">
        <f t="shared" si="0"/>
        <v>2037</v>
      </c>
      <c r="Y4" s="98">
        <f t="shared" si="0"/>
        <v>2038</v>
      </c>
      <c r="Z4" s="98">
        <f t="shared" si="0"/>
        <v>2039</v>
      </c>
      <c r="AA4" s="98">
        <f t="shared" si="0"/>
        <v>2040</v>
      </c>
      <c r="AB4" s="98">
        <f t="shared" si="0"/>
        <v>2041</v>
      </c>
      <c r="AC4" s="98">
        <f t="shared" si="0"/>
        <v>2042</v>
      </c>
      <c r="AD4" s="98">
        <f t="shared" si="0"/>
        <v>2043</v>
      </c>
      <c r="AE4" s="98">
        <f t="shared" si="0"/>
        <v>2044</v>
      </c>
      <c r="AF4" s="98">
        <f t="shared" si="0"/>
        <v>2045</v>
      </c>
      <c r="AG4" s="98">
        <f t="shared" si="0"/>
        <v>2046</v>
      </c>
      <c r="AH4" s="98">
        <f t="shared" si="0"/>
        <v>2047</v>
      </c>
      <c r="AI4" s="98">
        <f t="shared" si="0"/>
        <v>2048</v>
      </c>
      <c r="AJ4" s="98">
        <f t="shared" si="0"/>
        <v>2049</v>
      </c>
      <c r="AK4" s="98">
        <f t="shared" si="0"/>
        <v>2050</v>
      </c>
      <c r="AL4" s="98">
        <f t="shared" si="0"/>
        <v>2051</v>
      </c>
      <c r="AM4" s="98">
        <f t="shared" si="0"/>
        <v>2052</v>
      </c>
      <c r="AN4" s="98">
        <f t="shared" si="0"/>
        <v>2053</v>
      </c>
      <c r="AO4" s="98">
        <f t="shared" si="0"/>
        <v>2054</v>
      </c>
      <c r="AP4" s="98">
        <f t="shared" si="0"/>
        <v>2055</v>
      </c>
      <c r="AQ4" s="98">
        <f t="shared" si="0"/>
        <v>2056</v>
      </c>
      <c r="AR4" s="98">
        <f t="shared" si="0"/>
        <v>2057</v>
      </c>
      <c r="AS4" s="98">
        <f t="shared" si="0"/>
        <v>2058</v>
      </c>
      <c r="AT4" s="98">
        <f t="shared" si="0"/>
        <v>2059</v>
      </c>
      <c r="AU4" s="98">
        <f t="shared" si="0"/>
        <v>2060</v>
      </c>
      <c r="AV4" s="500"/>
    </row>
    <row r="5" spans="1:48" ht="15.75" customHeight="1" x14ac:dyDescent="0.3">
      <c r="A5" s="175" t="s">
        <v>421</v>
      </c>
      <c r="B5" s="176">
        <v>15</v>
      </c>
      <c r="C5" s="177">
        <v>62045.421510797954</v>
      </c>
      <c r="D5" s="339">
        <v>1</v>
      </c>
      <c r="E5" s="178"/>
      <c r="F5" s="178"/>
      <c r="G5" s="178"/>
      <c r="H5" s="178"/>
      <c r="I5" s="178"/>
      <c r="J5" s="178"/>
      <c r="K5" s="178"/>
      <c r="L5" s="177">
        <f>C5</f>
        <v>62045.421510797954</v>
      </c>
      <c r="M5" s="177">
        <f>L5</f>
        <v>62045.421510797954</v>
      </c>
      <c r="N5" s="177">
        <f t="shared" ref="N5:Z5" si="1">M5</f>
        <v>62045.421510797954</v>
      </c>
      <c r="O5" s="177">
        <f t="shared" si="1"/>
        <v>62045.421510797954</v>
      </c>
      <c r="P5" s="177">
        <f t="shared" si="1"/>
        <v>62045.421510797954</v>
      </c>
      <c r="Q5" s="177">
        <f t="shared" si="1"/>
        <v>62045.421510797954</v>
      </c>
      <c r="R5" s="177">
        <f t="shared" si="1"/>
        <v>62045.421510797954</v>
      </c>
      <c r="S5" s="177">
        <f t="shared" si="1"/>
        <v>62045.421510797954</v>
      </c>
      <c r="T5" s="177">
        <f t="shared" si="1"/>
        <v>62045.421510797954</v>
      </c>
      <c r="U5" s="177">
        <f t="shared" si="1"/>
        <v>62045.421510797954</v>
      </c>
      <c r="V5" s="177">
        <f t="shared" si="1"/>
        <v>62045.421510797954</v>
      </c>
      <c r="W5" s="177">
        <f t="shared" si="1"/>
        <v>62045.421510797954</v>
      </c>
      <c r="X5" s="177">
        <f t="shared" si="1"/>
        <v>62045.421510797954</v>
      </c>
      <c r="Y5" s="177">
        <f t="shared" si="1"/>
        <v>62045.421510797954</v>
      </c>
      <c r="Z5" s="177">
        <f t="shared" si="1"/>
        <v>62045.421510797954</v>
      </c>
      <c r="AA5" s="177">
        <v>0</v>
      </c>
      <c r="AB5" s="177">
        <v>0</v>
      </c>
      <c r="AC5" s="177">
        <v>0</v>
      </c>
      <c r="AD5" s="177">
        <v>0</v>
      </c>
      <c r="AE5" s="177">
        <v>0</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179">
        <f>SUM(E5:AU5)</f>
        <v>930681.322661969</v>
      </c>
    </row>
    <row r="6" spans="1:48" ht="15.75" customHeight="1" x14ac:dyDescent="0.3">
      <c r="A6" s="180" t="s">
        <v>422</v>
      </c>
      <c r="B6" s="181"/>
      <c r="C6" s="182">
        <f>SUM(C5:C5)</f>
        <v>62045.421510797954</v>
      </c>
      <c r="D6" s="183" t="s">
        <v>63</v>
      </c>
      <c r="E6" s="184"/>
      <c r="F6" s="184"/>
      <c r="G6" s="184"/>
      <c r="H6" s="184"/>
      <c r="I6" s="184"/>
      <c r="J6" s="184"/>
      <c r="K6" s="184"/>
      <c r="L6" s="182">
        <f t="shared" ref="L6:AV6" si="2">SUM(L5:L5)</f>
        <v>62045.421510797954</v>
      </c>
      <c r="M6" s="182">
        <f t="shared" si="2"/>
        <v>62045.421510797954</v>
      </c>
      <c r="N6" s="182">
        <f t="shared" ref="N6:Z6" si="3">SUM(N5:N5)</f>
        <v>62045.421510797954</v>
      </c>
      <c r="O6" s="182">
        <f t="shared" si="3"/>
        <v>62045.421510797954</v>
      </c>
      <c r="P6" s="182">
        <f t="shared" si="3"/>
        <v>62045.421510797954</v>
      </c>
      <c r="Q6" s="182">
        <f t="shared" si="3"/>
        <v>62045.421510797954</v>
      </c>
      <c r="R6" s="182">
        <f t="shared" si="3"/>
        <v>62045.421510797954</v>
      </c>
      <c r="S6" s="182">
        <f t="shared" si="3"/>
        <v>62045.421510797954</v>
      </c>
      <c r="T6" s="182">
        <f t="shared" si="3"/>
        <v>62045.421510797954</v>
      </c>
      <c r="U6" s="182">
        <f t="shared" si="3"/>
        <v>62045.421510797954</v>
      </c>
      <c r="V6" s="182">
        <f t="shared" si="3"/>
        <v>62045.421510797954</v>
      </c>
      <c r="W6" s="182">
        <f t="shared" si="3"/>
        <v>62045.421510797954</v>
      </c>
      <c r="X6" s="182">
        <f t="shared" si="3"/>
        <v>62045.421510797954</v>
      </c>
      <c r="Y6" s="182">
        <f t="shared" si="3"/>
        <v>62045.421510797954</v>
      </c>
      <c r="Z6" s="182">
        <f t="shared" si="3"/>
        <v>62045.421510797954</v>
      </c>
      <c r="AA6" s="182">
        <f>SUM(AA5:AA5)</f>
        <v>0</v>
      </c>
      <c r="AB6" s="182">
        <f t="shared" ref="AB6:AC6" si="4">SUM(AB5:AB5)</f>
        <v>0</v>
      </c>
      <c r="AC6" s="182">
        <f t="shared" si="4"/>
        <v>0</v>
      </c>
      <c r="AD6" s="182">
        <f t="shared" ref="AD6:AE6" si="5">SUM(AD5:AD5)</f>
        <v>0</v>
      </c>
      <c r="AE6" s="182">
        <f t="shared" si="5"/>
        <v>0</v>
      </c>
      <c r="AF6" s="182">
        <f t="shared" ref="AF6:AG6" si="6">SUM(AF5:AF5)</f>
        <v>0</v>
      </c>
      <c r="AG6" s="182">
        <f t="shared" si="6"/>
        <v>0</v>
      </c>
      <c r="AH6" s="182">
        <f t="shared" ref="AH6:AI6" si="7">SUM(AH5:AH5)</f>
        <v>0</v>
      </c>
      <c r="AI6" s="182">
        <f t="shared" si="7"/>
        <v>0</v>
      </c>
      <c r="AJ6" s="182">
        <f t="shared" ref="AJ6:AK6" si="8">SUM(AJ5:AJ5)</f>
        <v>0</v>
      </c>
      <c r="AK6" s="182">
        <f t="shared" si="8"/>
        <v>0</v>
      </c>
      <c r="AL6" s="182">
        <f t="shared" ref="AL6:AM6" si="9">SUM(AL5:AL5)</f>
        <v>0</v>
      </c>
      <c r="AM6" s="182">
        <f t="shared" si="9"/>
        <v>0</v>
      </c>
      <c r="AN6" s="182">
        <f t="shared" ref="AN6:AO6" si="10">SUM(AN5:AN5)</f>
        <v>0</v>
      </c>
      <c r="AO6" s="182">
        <f t="shared" si="10"/>
        <v>0</v>
      </c>
      <c r="AP6" s="182">
        <f t="shared" ref="AP6:AQ6" si="11">SUM(AP5:AP5)</f>
        <v>0</v>
      </c>
      <c r="AQ6" s="182">
        <f t="shared" si="11"/>
        <v>0</v>
      </c>
      <c r="AR6" s="182">
        <f t="shared" ref="AR6:AS6" si="12">SUM(AR5:AR5)</f>
        <v>0</v>
      </c>
      <c r="AS6" s="182">
        <f t="shared" si="12"/>
        <v>0</v>
      </c>
      <c r="AT6" s="182">
        <f t="shared" ref="AT6:AU6" si="13">SUM(AT5:AT5)</f>
        <v>0</v>
      </c>
      <c r="AU6" s="182">
        <f t="shared" si="13"/>
        <v>0</v>
      </c>
      <c r="AV6" s="174">
        <f t="shared" si="2"/>
        <v>930681.322661969</v>
      </c>
    </row>
    <row r="7" spans="1:48" ht="15.75" customHeight="1" x14ac:dyDescent="0.3">
      <c r="A7" s="180" t="s">
        <v>423</v>
      </c>
      <c r="B7" s="185"/>
      <c r="C7" s="186"/>
      <c r="D7" s="187"/>
      <c r="E7" s="184"/>
      <c r="F7" s="184"/>
      <c r="G7" s="184"/>
      <c r="H7" s="184"/>
      <c r="I7" s="184"/>
      <c r="J7" s="184"/>
      <c r="K7" s="184"/>
      <c r="L7" s="188">
        <f>L6-L6</f>
        <v>0</v>
      </c>
      <c r="M7" s="188">
        <f t="shared" ref="M7" si="14">L6-M6</f>
        <v>0</v>
      </c>
      <c r="N7" s="188">
        <f t="shared" ref="N7" si="15">M6-N6</f>
        <v>0</v>
      </c>
      <c r="O7" s="188">
        <f t="shared" ref="O7" si="16">N6-O6</f>
        <v>0</v>
      </c>
      <c r="P7" s="188">
        <f t="shared" ref="P7" si="17">O6-P6</f>
        <v>0</v>
      </c>
      <c r="Q7" s="188">
        <f t="shared" ref="Q7" si="18">P6-Q6</f>
        <v>0</v>
      </c>
      <c r="R7" s="188">
        <f t="shared" ref="R7" si="19">Q6-R6</f>
        <v>0</v>
      </c>
      <c r="S7" s="188">
        <f t="shared" ref="S7" si="20">R6-S6</f>
        <v>0</v>
      </c>
      <c r="T7" s="188">
        <f t="shared" ref="T7" si="21">S6-T6</f>
        <v>0</v>
      </c>
      <c r="U7" s="188">
        <f t="shared" ref="U7" si="22">T6-U6</f>
        <v>0</v>
      </c>
      <c r="V7" s="188">
        <f t="shared" ref="V7" si="23">U6-V6</f>
        <v>0</v>
      </c>
      <c r="W7" s="188">
        <f t="shared" ref="W7" si="24">V6-W6</f>
        <v>0</v>
      </c>
      <c r="X7" s="188">
        <f t="shared" ref="X7" si="25">W6-X6</f>
        <v>0</v>
      </c>
      <c r="Y7" s="188">
        <f t="shared" ref="Y7" si="26">X6-Y6</f>
        <v>0</v>
      </c>
      <c r="Z7" s="188">
        <f t="shared" ref="Z7" si="27">Y6-Z6</f>
        <v>0</v>
      </c>
      <c r="AA7" s="188">
        <f>Z6-AA6</f>
        <v>62045.421510797954</v>
      </c>
      <c r="AB7" s="188">
        <f t="shared" ref="AB7:AC7" si="28">AA6-AB6</f>
        <v>0</v>
      </c>
      <c r="AC7" s="188">
        <f t="shared" si="28"/>
        <v>0</v>
      </c>
      <c r="AD7" s="188">
        <f t="shared" ref="AD7:AE7" si="29">AC6-AD6</f>
        <v>0</v>
      </c>
      <c r="AE7" s="188">
        <f t="shared" si="29"/>
        <v>0</v>
      </c>
      <c r="AF7" s="188">
        <f t="shared" ref="AF7:AG7" si="30">AE6-AF6</f>
        <v>0</v>
      </c>
      <c r="AG7" s="188">
        <f t="shared" si="30"/>
        <v>0</v>
      </c>
      <c r="AH7" s="188">
        <f t="shared" ref="AH7:AI7" si="31">AG6-AH6</f>
        <v>0</v>
      </c>
      <c r="AI7" s="188">
        <f t="shared" si="31"/>
        <v>0</v>
      </c>
      <c r="AJ7" s="188">
        <f t="shared" ref="AJ7:AK7" si="32">AI6-AJ6</f>
        <v>0</v>
      </c>
      <c r="AK7" s="188">
        <f t="shared" si="32"/>
        <v>0</v>
      </c>
      <c r="AL7" s="188">
        <f t="shared" ref="AL7:AM7" si="33">AK6-AL6</f>
        <v>0</v>
      </c>
      <c r="AM7" s="188">
        <f t="shared" si="33"/>
        <v>0</v>
      </c>
      <c r="AN7" s="188">
        <f t="shared" ref="AN7:AO7" si="34">AM6-AN6</f>
        <v>0</v>
      </c>
      <c r="AO7" s="188">
        <f t="shared" si="34"/>
        <v>0</v>
      </c>
      <c r="AP7" s="188">
        <f t="shared" ref="AP7:AQ7" si="35">AO6-AP6</f>
        <v>0</v>
      </c>
      <c r="AQ7" s="188">
        <f t="shared" si="35"/>
        <v>0</v>
      </c>
      <c r="AR7" s="188">
        <f t="shared" ref="AR7:AS7" si="36">AQ6-AR6</f>
        <v>0</v>
      </c>
      <c r="AS7" s="188">
        <f t="shared" si="36"/>
        <v>0</v>
      </c>
      <c r="AT7" s="188">
        <f t="shared" ref="AT7:AU7" si="37">AS6-AT6</f>
        <v>0</v>
      </c>
      <c r="AU7" s="188">
        <f t="shared" si="37"/>
        <v>0</v>
      </c>
      <c r="AV7" s="189"/>
    </row>
    <row r="8" spans="1:48" ht="15.75" customHeight="1" x14ac:dyDescent="0.3">
      <c r="A8" s="180" t="s">
        <v>424</v>
      </c>
      <c r="B8" s="185"/>
      <c r="C8" s="186"/>
      <c r="D8" s="187"/>
      <c r="E8" s="184"/>
      <c r="F8" s="184"/>
      <c r="G8" s="184"/>
      <c r="H8" s="184"/>
      <c r="I8" s="184"/>
      <c r="J8" s="184"/>
      <c r="K8" s="184"/>
      <c r="L8" s="190">
        <f>$L$6-L6</f>
        <v>0</v>
      </c>
      <c r="M8" s="190">
        <f t="shared" ref="M8" si="38">$L$6-M6</f>
        <v>0</v>
      </c>
      <c r="N8" s="190">
        <f t="shared" ref="N8:Z8" si="39">$L$6-N6</f>
        <v>0</v>
      </c>
      <c r="O8" s="190">
        <f t="shared" si="39"/>
        <v>0</v>
      </c>
      <c r="P8" s="190">
        <f t="shared" si="39"/>
        <v>0</v>
      </c>
      <c r="Q8" s="190">
        <f t="shared" si="39"/>
        <v>0</v>
      </c>
      <c r="R8" s="190">
        <f t="shared" si="39"/>
        <v>0</v>
      </c>
      <c r="S8" s="190">
        <f t="shared" si="39"/>
        <v>0</v>
      </c>
      <c r="T8" s="190">
        <f t="shared" si="39"/>
        <v>0</v>
      </c>
      <c r="U8" s="190">
        <f t="shared" si="39"/>
        <v>0</v>
      </c>
      <c r="V8" s="190">
        <f t="shared" si="39"/>
        <v>0</v>
      </c>
      <c r="W8" s="190">
        <f t="shared" si="39"/>
        <v>0</v>
      </c>
      <c r="X8" s="190">
        <f t="shared" si="39"/>
        <v>0</v>
      </c>
      <c r="Y8" s="190">
        <f t="shared" si="39"/>
        <v>0</v>
      </c>
      <c r="Z8" s="190">
        <f t="shared" si="39"/>
        <v>0</v>
      </c>
      <c r="AA8" s="190">
        <f>$L$6-AA6</f>
        <v>62045.421510797954</v>
      </c>
      <c r="AB8" s="190">
        <f t="shared" ref="AB8:AC8" si="40">$L$6-AB6</f>
        <v>62045.421510797954</v>
      </c>
      <c r="AC8" s="190">
        <f t="shared" si="40"/>
        <v>62045.421510797954</v>
      </c>
      <c r="AD8" s="190">
        <f t="shared" ref="AD8:AU8" si="41">$L$6-AD6</f>
        <v>62045.421510797954</v>
      </c>
      <c r="AE8" s="190">
        <f t="shared" si="41"/>
        <v>62045.421510797954</v>
      </c>
      <c r="AF8" s="190">
        <f t="shared" si="41"/>
        <v>62045.421510797954</v>
      </c>
      <c r="AG8" s="190">
        <f t="shared" si="41"/>
        <v>62045.421510797954</v>
      </c>
      <c r="AH8" s="190">
        <f t="shared" si="41"/>
        <v>62045.421510797954</v>
      </c>
      <c r="AI8" s="190">
        <f t="shared" si="41"/>
        <v>62045.421510797954</v>
      </c>
      <c r="AJ8" s="190">
        <f t="shared" si="41"/>
        <v>62045.421510797954</v>
      </c>
      <c r="AK8" s="190">
        <f t="shared" si="41"/>
        <v>62045.421510797954</v>
      </c>
      <c r="AL8" s="190">
        <f t="shared" si="41"/>
        <v>62045.421510797954</v>
      </c>
      <c r="AM8" s="190">
        <f t="shared" si="41"/>
        <v>62045.421510797954</v>
      </c>
      <c r="AN8" s="190">
        <f t="shared" si="41"/>
        <v>62045.421510797954</v>
      </c>
      <c r="AO8" s="190">
        <f t="shared" si="41"/>
        <v>62045.421510797954</v>
      </c>
      <c r="AP8" s="190">
        <f t="shared" si="41"/>
        <v>62045.421510797954</v>
      </c>
      <c r="AQ8" s="190">
        <f t="shared" si="41"/>
        <v>62045.421510797954</v>
      </c>
      <c r="AR8" s="190">
        <f t="shared" si="41"/>
        <v>62045.421510797954</v>
      </c>
      <c r="AS8" s="190">
        <f t="shared" si="41"/>
        <v>62045.421510797954</v>
      </c>
      <c r="AT8" s="190">
        <f t="shared" si="41"/>
        <v>62045.421510797954</v>
      </c>
      <c r="AU8" s="190">
        <f t="shared" si="41"/>
        <v>62045.421510797954</v>
      </c>
      <c r="AV8" s="191"/>
    </row>
    <row r="9" spans="1:48" ht="15.75" customHeight="1" x14ac:dyDescent="0.3">
      <c r="A9" s="193" t="s">
        <v>66</v>
      </c>
      <c r="B9" s="194">
        <f>SUMPRODUCT(B5:B5,C5:C5)/C6</f>
        <v>15</v>
      </c>
      <c r="C9" s="28"/>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row>
    <row r="10" spans="1:48" ht="15.75" hidden="1" customHeight="1" x14ac:dyDescent="0.3">
      <c r="A10" s="30"/>
      <c r="B10" s="30"/>
      <c r="C10" s="30"/>
      <c r="D10" s="30"/>
      <c r="E10" s="30"/>
      <c r="F10" s="30"/>
      <c r="G10" s="30"/>
      <c r="H10" s="30"/>
      <c r="I10" s="30"/>
      <c r="J10" s="30"/>
      <c r="K10" s="30"/>
      <c r="L10" s="30"/>
      <c r="M10" s="30"/>
      <c r="N10" s="30"/>
      <c r="O10" s="30"/>
      <c r="P10" s="30"/>
      <c r="Q10" s="30"/>
      <c r="R10" s="30"/>
      <c r="S10" s="30"/>
      <c r="T10" s="30"/>
    </row>
    <row r="11" spans="1:48" ht="15.75" hidden="1" customHeight="1" x14ac:dyDescent="0.3">
      <c r="A11" s="491" t="str">
        <f>A3</f>
        <v>Measure Category</v>
      </c>
      <c r="B11" s="493" t="str">
        <f t="shared" ref="B11:D11" si="42">B3</f>
        <v>Measure Life</v>
      </c>
      <c r="C11" s="493" t="str">
        <f t="shared" si="42"/>
        <v>Annual Verified Gross Savings (MWh)</v>
      </c>
      <c r="D11" s="497" t="str">
        <f t="shared" si="42"/>
        <v>NTGR</v>
      </c>
      <c r="E11" s="24"/>
      <c r="F11" s="24"/>
      <c r="G11" s="24"/>
      <c r="H11" s="24"/>
      <c r="I11" s="24"/>
      <c r="J11" s="24"/>
      <c r="K11" s="24"/>
      <c r="L11" s="120" t="s">
        <v>265</v>
      </c>
      <c r="M11" s="89"/>
      <c r="N11" s="89"/>
      <c r="O11" s="89"/>
      <c r="P11" s="89"/>
      <c r="Q11" s="89"/>
      <c r="R11" s="89"/>
      <c r="S11" s="90"/>
      <c r="T11" s="30"/>
    </row>
    <row r="12" spans="1:48" ht="15.75" hidden="1" customHeight="1" x14ac:dyDescent="0.3">
      <c r="A12" s="496"/>
      <c r="B12" s="494"/>
      <c r="C12" s="494"/>
      <c r="D12" s="498"/>
      <c r="E12" s="98"/>
      <c r="F12" s="98"/>
      <c r="G12" s="98"/>
      <c r="H12" s="98"/>
      <c r="I12" s="98"/>
      <c r="J12" s="98"/>
      <c r="K12" s="98"/>
      <c r="L12" s="45">
        <f>T4</f>
        <v>2033</v>
      </c>
      <c r="M12" s="45">
        <f t="shared" ref="M12:S16" si="43">U4</f>
        <v>2034</v>
      </c>
      <c r="N12" s="45">
        <f t="shared" si="43"/>
        <v>2035</v>
      </c>
      <c r="O12" s="45">
        <f t="shared" si="43"/>
        <v>2036</v>
      </c>
      <c r="P12" s="45">
        <f t="shared" si="43"/>
        <v>2037</v>
      </c>
      <c r="Q12" s="45">
        <f t="shared" si="43"/>
        <v>2038</v>
      </c>
      <c r="R12" s="45">
        <f t="shared" si="43"/>
        <v>2039</v>
      </c>
      <c r="S12" s="45">
        <f t="shared" si="43"/>
        <v>2040</v>
      </c>
      <c r="T12" s="30"/>
    </row>
    <row r="13" spans="1:48" ht="15.75" hidden="1" customHeight="1" x14ac:dyDescent="0.3">
      <c r="A13" s="175" t="str">
        <f>A5</f>
        <v>Voltage Optimization - 2025 Cohort</v>
      </c>
      <c r="B13" s="176">
        <v>15</v>
      </c>
      <c r="C13" s="177">
        <f>C5</f>
        <v>62045.421510797954</v>
      </c>
      <c r="D13" s="339">
        <v>1</v>
      </c>
      <c r="E13" s="178"/>
      <c r="F13" s="178"/>
      <c r="G13" s="178"/>
      <c r="H13" s="178"/>
      <c r="I13" s="178"/>
      <c r="J13" s="178"/>
      <c r="K13" s="178"/>
      <c r="L13" s="173">
        <f t="shared" ref="L13:L16" si="44">T5</f>
        <v>62045.421510797954</v>
      </c>
      <c r="M13" s="173">
        <f t="shared" si="43"/>
        <v>62045.421510797954</v>
      </c>
      <c r="N13" s="173">
        <f t="shared" si="43"/>
        <v>62045.421510797954</v>
      </c>
      <c r="O13" s="173">
        <f t="shared" si="43"/>
        <v>62045.421510797954</v>
      </c>
      <c r="P13" s="173">
        <f t="shared" si="43"/>
        <v>62045.421510797954</v>
      </c>
      <c r="Q13" s="173">
        <f t="shared" si="43"/>
        <v>62045.421510797954</v>
      </c>
      <c r="R13" s="173">
        <f t="shared" si="43"/>
        <v>62045.421510797954</v>
      </c>
      <c r="S13" s="173">
        <f t="shared" si="43"/>
        <v>0</v>
      </c>
      <c r="T13" s="30"/>
    </row>
    <row r="14" spans="1:48" ht="15.75" hidden="1" customHeight="1" x14ac:dyDescent="0.3">
      <c r="A14" s="180" t="str">
        <f>A6</f>
        <v>2025 CPAS</v>
      </c>
      <c r="B14" s="181"/>
      <c r="C14" s="182">
        <f>SUM(C13:C13)</f>
        <v>62045.421510797954</v>
      </c>
      <c r="D14" s="183" t="s">
        <v>63</v>
      </c>
      <c r="E14" s="184"/>
      <c r="F14" s="184"/>
      <c r="G14" s="184"/>
      <c r="H14" s="184"/>
      <c r="I14" s="184"/>
      <c r="J14" s="184"/>
      <c r="K14" s="184"/>
      <c r="L14" s="174">
        <f t="shared" si="44"/>
        <v>62045.421510797954</v>
      </c>
      <c r="M14" s="174">
        <f t="shared" si="43"/>
        <v>62045.421510797954</v>
      </c>
      <c r="N14" s="174">
        <f t="shared" si="43"/>
        <v>62045.421510797954</v>
      </c>
      <c r="O14" s="174">
        <f t="shared" si="43"/>
        <v>62045.421510797954</v>
      </c>
      <c r="P14" s="174">
        <f t="shared" si="43"/>
        <v>62045.421510797954</v>
      </c>
      <c r="Q14" s="174">
        <f t="shared" si="43"/>
        <v>62045.421510797954</v>
      </c>
      <c r="R14" s="174">
        <f t="shared" si="43"/>
        <v>62045.421510797954</v>
      </c>
      <c r="S14" s="174">
        <f t="shared" si="43"/>
        <v>0</v>
      </c>
      <c r="T14" s="30"/>
    </row>
    <row r="15" spans="1:48" ht="15.75" hidden="1" customHeight="1" x14ac:dyDescent="0.3">
      <c r="A15" s="180" t="str">
        <f>A7</f>
        <v>Expiring 2025 CPAS</v>
      </c>
      <c r="B15" s="185"/>
      <c r="C15" s="186"/>
      <c r="D15" s="187"/>
      <c r="E15" s="184"/>
      <c r="F15" s="184"/>
      <c r="G15" s="184"/>
      <c r="H15" s="184"/>
      <c r="I15" s="184"/>
      <c r="J15" s="184"/>
      <c r="K15" s="184"/>
      <c r="L15" s="174">
        <f t="shared" si="44"/>
        <v>0</v>
      </c>
      <c r="M15" s="174">
        <f t="shared" si="43"/>
        <v>0</v>
      </c>
      <c r="N15" s="174">
        <f t="shared" si="43"/>
        <v>0</v>
      </c>
      <c r="O15" s="174">
        <f t="shared" si="43"/>
        <v>0</v>
      </c>
      <c r="P15" s="174">
        <f t="shared" si="43"/>
        <v>0</v>
      </c>
      <c r="Q15" s="174">
        <f t="shared" si="43"/>
        <v>0</v>
      </c>
      <c r="R15" s="174">
        <f t="shared" si="43"/>
        <v>0</v>
      </c>
      <c r="S15" s="174">
        <f t="shared" si="43"/>
        <v>62045.421510797954</v>
      </c>
      <c r="T15" s="30"/>
    </row>
    <row r="16" spans="1:48" ht="15.75" hidden="1" customHeight="1" x14ac:dyDescent="0.3">
      <c r="A16" s="180" t="str">
        <f>A8</f>
        <v>Expired 2025 CPAS</v>
      </c>
      <c r="B16" s="185"/>
      <c r="C16" s="186"/>
      <c r="D16" s="187"/>
      <c r="E16" s="184"/>
      <c r="F16" s="184"/>
      <c r="G16" s="184"/>
      <c r="H16" s="184"/>
      <c r="I16" s="184"/>
      <c r="J16" s="184"/>
      <c r="K16" s="184"/>
      <c r="L16" s="174">
        <f t="shared" si="44"/>
        <v>0</v>
      </c>
      <c r="M16" s="174">
        <f t="shared" si="43"/>
        <v>0</v>
      </c>
      <c r="N16" s="174">
        <f t="shared" si="43"/>
        <v>0</v>
      </c>
      <c r="O16" s="174">
        <f t="shared" si="43"/>
        <v>0</v>
      </c>
      <c r="P16" s="174">
        <f t="shared" si="43"/>
        <v>0</v>
      </c>
      <c r="Q16" s="174">
        <f t="shared" si="43"/>
        <v>0</v>
      </c>
      <c r="R16" s="174">
        <f t="shared" si="43"/>
        <v>0</v>
      </c>
      <c r="S16" s="174">
        <f t="shared" si="43"/>
        <v>62045.421510797954</v>
      </c>
      <c r="T16" s="30"/>
    </row>
    <row r="17" spans="1:20" ht="15.75" hidden="1" customHeight="1" x14ac:dyDescent="0.3">
      <c r="A17" s="193" t="str">
        <f>A9</f>
        <v>WAML</v>
      </c>
      <c r="B17" s="194">
        <f>B9</f>
        <v>15</v>
      </c>
      <c r="C17" s="195"/>
      <c r="D17" s="195"/>
      <c r="E17" s="195"/>
      <c r="F17" s="195"/>
      <c r="G17" s="195"/>
      <c r="H17" s="195"/>
      <c r="I17" s="195"/>
      <c r="J17" s="195"/>
      <c r="K17" s="195"/>
      <c r="L17" s="195"/>
      <c r="M17" s="195"/>
      <c r="N17" s="195"/>
      <c r="O17" s="195"/>
      <c r="P17" s="195"/>
      <c r="Q17" s="195"/>
      <c r="R17" s="195"/>
      <c r="S17" s="195"/>
      <c r="T17" s="30"/>
    </row>
    <row r="18" spans="1:20" ht="15.75" customHeight="1" x14ac:dyDescent="0.3">
      <c r="A18" s="30"/>
      <c r="B18" s="30"/>
      <c r="C18" s="30"/>
      <c r="D18" s="30"/>
      <c r="E18" s="30"/>
      <c r="F18" s="30"/>
      <c r="G18" s="30"/>
      <c r="H18" s="30"/>
      <c r="I18" s="30"/>
      <c r="J18" s="30"/>
      <c r="K18" s="30"/>
      <c r="L18" s="30"/>
      <c r="M18" s="30"/>
      <c r="N18" s="30"/>
      <c r="O18" s="30"/>
      <c r="P18" s="30"/>
      <c r="Q18" s="30"/>
      <c r="R18" s="30"/>
      <c r="S18" s="30"/>
      <c r="T18" s="30"/>
    </row>
    <row r="19" spans="1:20" ht="15.75" customHeight="1" x14ac:dyDescent="0.3"/>
    <row r="20" spans="1:20" ht="15.75" customHeight="1" x14ac:dyDescent="0.3">
      <c r="C20" s="21"/>
    </row>
    <row r="21" spans="1:20" ht="15.75" customHeight="1" x14ac:dyDescent="0.3"/>
    <row r="22" spans="1:20" ht="15.75" customHeight="1" x14ac:dyDescent="0.3"/>
    <row r="23" spans="1:20" ht="15.75" customHeight="1" x14ac:dyDescent="0.3"/>
    <row r="24" spans="1:20" ht="15.75" customHeight="1" x14ac:dyDescent="0.3"/>
    <row r="25" spans="1:20" ht="15.75" customHeight="1" x14ac:dyDescent="0.3"/>
    <row r="26" spans="1:20" ht="15.75" customHeight="1" x14ac:dyDescent="0.3"/>
  </sheetData>
  <mergeCells count="9">
    <mergeCell ref="A11:A12"/>
    <mergeCell ref="B11:B12"/>
    <mergeCell ref="C11:C12"/>
    <mergeCell ref="D11:D12"/>
    <mergeCell ref="AV3:AV4"/>
    <mergeCell ref="A3:A4"/>
    <mergeCell ref="B3:B4"/>
    <mergeCell ref="C3:C4"/>
    <mergeCell ref="D3:D4"/>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9A0C-C385-437F-92BF-029103D88861}">
  <dimension ref="A1:AV26"/>
  <sheetViews>
    <sheetView workbookViewId="0">
      <selection activeCell="D1" sqref="D1:D1048576"/>
    </sheetView>
  </sheetViews>
  <sheetFormatPr defaultColWidth="8.88671875"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511</v>
      </c>
    </row>
    <row r="2" spans="1:48" ht="15.75" customHeight="1" x14ac:dyDescent="0.3">
      <c r="A2" s="161"/>
      <c r="B2" s="30"/>
      <c r="C2" s="30"/>
      <c r="D2" s="30"/>
      <c r="E2" s="30"/>
      <c r="F2" s="30"/>
      <c r="G2" s="30"/>
      <c r="H2" s="30"/>
      <c r="I2" s="30"/>
      <c r="J2" s="30"/>
      <c r="K2" s="38"/>
      <c r="L2" s="30"/>
      <c r="M2" s="30"/>
      <c r="N2" s="30"/>
      <c r="O2" s="30"/>
      <c r="P2" s="30"/>
      <c r="Q2" s="30"/>
      <c r="R2" s="30"/>
      <c r="S2" s="30"/>
      <c r="T2" s="30"/>
      <c r="U2" s="30"/>
      <c r="V2" s="30"/>
      <c r="W2" s="30"/>
      <c r="X2" s="30"/>
    </row>
    <row r="3" spans="1:48" ht="15.75" customHeight="1" x14ac:dyDescent="0.3">
      <c r="A3" s="491" t="s">
        <v>77</v>
      </c>
      <c r="B3" s="493" t="s">
        <v>66</v>
      </c>
      <c r="C3" s="493" t="s">
        <v>264</v>
      </c>
      <c r="D3" s="493" t="s">
        <v>57</v>
      </c>
      <c r="E3" s="172"/>
      <c r="F3" s="133"/>
      <c r="G3" s="133"/>
      <c r="H3" s="133"/>
      <c r="I3" s="133"/>
      <c r="J3" s="133"/>
      <c r="K3" s="134"/>
      <c r="L3" s="120" t="s">
        <v>265</v>
      </c>
      <c r="M3" s="97"/>
      <c r="N3" s="97"/>
      <c r="O3" s="97"/>
      <c r="P3" s="97"/>
      <c r="Q3" s="97"/>
      <c r="R3" s="97"/>
      <c r="S3" s="97"/>
      <c r="T3" s="97"/>
      <c r="U3" s="97"/>
      <c r="V3" s="97"/>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474" t="s">
        <v>1</v>
      </c>
    </row>
    <row r="4" spans="1:48" ht="15.75" customHeight="1" x14ac:dyDescent="0.3">
      <c r="A4" s="496"/>
      <c r="B4" s="495"/>
      <c r="C4" s="495"/>
      <c r="D4" s="494"/>
      <c r="E4" s="35">
        <v>2018</v>
      </c>
      <c r="F4" s="35">
        <f>E4+1</f>
        <v>2019</v>
      </c>
      <c r="G4" s="35">
        <f t="shared" ref="G4:AU4" si="0">F4+1</f>
        <v>2020</v>
      </c>
      <c r="H4" s="35">
        <f t="shared" si="0"/>
        <v>2021</v>
      </c>
      <c r="I4" s="35">
        <f t="shared" si="0"/>
        <v>2022</v>
      </c>
      <c r="J4" s="35">
        <f t="shared" si="0"/>
        <v>2023</v>
      </c>
      <c r="K4" s="35">
        <f t="shared" si="0"/>
        <v>2024</v>
      </c>
      <c r="L4" s="35">
        <f t="shared" si="0"/>
        <v>2025</v>
      </c>
      <c r="M4" s="35">
        <f t="shared" si="0"/>
        <v>2026</v>
      </c>
      <c r="N4" s="35">
        <f t="shared" si="0"/>
        <v>2027</v>
      </c>
      <c r="O4" s="35">
        <f t="shared" si="0"/>
        <v>2028</v>
      </c>
      <c r="P4" s="35">
        <f t="shared" si="0"/>
        <v>2029</v>
      </c>
      <c r="Q4" s="35">
        <f t="shared" si="0"/>
        <v>2030</v>
      </c>
      <c r="R4" s="35">
        <f t="shared" si="0"/>
        <v>2031</v>
      </c>
      <c r="S4" s="35">
        <f t="shared" si="0"/>
        <v>2032</v>
      </c>
      <c r="T4" s="35">
        <f t="shared" si="0"/>
        <v>2033</v>
      </c>
      <c r="U4" s="35">
        <f t="shared" si="0"/>
        <v>2034</v>
      </c>
      <c r="V4" s="35">
        <f t="shared" si="0"/>
        <v>2035</v>
      </c>
      <c r="W4" s="35">
        <f t="shared" si="0"/>
        <v>2036</v>
      </c>
      <c r="X4" s="35">
        <f t="shared" si="0"/>
        <v>2037</v>
      </c>
      <c r="Y4" s="35">
        <f t="shared" si="0"/>
        <v>2038</v>
      </c>
      <c r="Z4" s="35">
        <f t="shared" si="0"/>
        <v>2039</v>
      </c>
      <c r="AA4" s="35">
        <f t="shared" si="0"/>
        <v>2040</v>
      </c>
      <c r="AB4" s="35">
        <f t="shared" si="0"/>
        <v>2041</v>
      </c>
      <c r="AC4" s="35">
        <f t="shared" si="0"/>
        <v>2042</v>
      </c>
      <c r="AD4" s="35">
        <f t="shared" si="0"/>
        <v>2043</v>
      </c>
      <c r="AE4" s="35">
        <f t="shared" si="0"/>
        <v>2044</v>
      </c>
      <c r="AF4" s="35">
        <f t="shared" si="0"/>
        <v>2045</v>
      </c>
      <c r="AG4" s="35">
        <f t="shared" si="0"/>
        <v>2046</v>
      </c>
      <c r="AH4" s="35">
        <f t="shared" si="0"/>
        <v>2047</v>
      </c>
      <c r="AI4" s="35">
        <f t="shared" si="0"/>
        <v>2048</v>
      </c>
      <c r="AJ4" s="35">
        <f t="shared" si="0"/>
        <v>2049</v>
      </c>
      <c r="AK4" s="35">
        <f t="shared" si="0"/>
        <v>2050</v>
      </c>
      <c r="AL4" s="35">
        <f t="shared" si="0"/>
        <v>2051</v>
      </c>
      <c r="AM4" s="35">
        <f t="shared" si="0"/>
        <v>2052</v>
      </c>
      <c r="AN4" s="35">
        <f t="shared" si="0"/>
        <v>2053</v>
      </c>
      <c r="AO4" s="35">
        <f t="shared" si="0"/>
        <v>2054</v>
      </c>
      <c r="AP4" s="35">
        <f t="shared" si="0"/>
        <v>2055</v>
      </c>
      <c r="AQ4" s="35">
        <f t="shared" si="0"/>
        <v>2056</v>
      </c>
      <c r="AR4" s="35">
        <f t="shared" si="0"/>
        <v>2057</v>
      </c>
      <c r="AS4" s="35">
        <f t="shared" si="0"/>
        <v>2058</v>
      </c>
      <c r="AT4" s="35">
        <f t="shared" si="0"/>
        <v>2059</v>
      </c>
      <c r="AU4" s="35">
        <f t="shared" si="0"/>
        <v>2060</v>
      </c>
      <c r="AV4" s="476"/>
    </row>
    <row r="5" spans="1:48" ht="15.75" customHeight="1" x14ac:dyDescent="0.3">
      <c r="A5" s="199" t="s">
        <v>416</v>
      </c>
      <c r="B5" s="200">
        <f>'Res (b-25) Conversions'!B16</f>
        <v>11.869636564055725</v>
      </c>
      <c r="C5" s="201">
        <f>'Res (b-25) Conversions'!C13</f>
        <v>423.39815381266004</v>
      </c>
      <c r="D5" s="202">
        <f>'Res (b-25) Conversions'!D13</f>
        <v>0.99631523180749004</v>
      </c>
      <c r="E5" s="203"/>
      <c r="F5" s="203"/>
      <c r="G5" s="203"/>
      <c r="H5" s="203"/>
      <c r="I5" s="203"/>
      <c r="J5" s="203"/>
      <c r="K5" s="203"/>
      <c r="L5" s="177">
        <f>'Res (b-25) Conversions'!L13</f>
        <v>421.83802976272369</v>
      </c>
      <c r="M5" s="177">
        <f>'Res (b-25) Conversions'!M13</f>
        <v>421.83802976272369</v>
      </c>
      <c r="N5" s="177">
        <f>'Res (b-25) Conversions'!N13</f>
        <v>421.83802976272369</v>
      </c>
      <c r="O5" s="177">
        <f>'Res (b-25) Conversions'!O13</f>
        <v>421.83802976272369</v>
      </c>
      <c r="P5" s="177">
        <f>'Res (b-25) Conversions'!P13</f>
        <v>421.83802976272369</v>
      </c>
      <c r="Q5" s="177">
        <f>'Res (b-25) Conversions'!Q13</f>
        <v>421.83802976272369</v>
      </c>
      <c r="R5" s="177">
        <f>'Res (b-25) Conversions'!R13</f>
        <v>421.83802976272369</v>
      </c>
      <c r="S5" s="177">
        <f>'Res (b-25) Conversions'!S13</f>
        <v>421.83802976272369</v>
      </c>
      <c r="T5" s="177">
        <f>'Res (b-25) Conversions'!T13</f>
        <v>421.83802976272369</v>
      </c>
      <c r="U5" s="177">
        <f>'Res (b-25) Conversions'!U13</f>
        <v>421.83802976272369</v>
      </c>
      <c r="V5" s="177">
        <f>'Res (b-25) Conversions'!V13</f>
        <v>417.16077543096839</v>
      </c>
      <c r="W5" s="177">
        <f>'Res (b-25) Conversions'!W13</f>
        <v>21.723023730968368</v>
      </c>
      <c r="X5" s="177">
        <f>'Res (b-25) Conversions'!X13</f>
        <v>21.723023730968368</v>
      </c>
      <c r="Y5" s="177">
        <f>'Res (b-25) Conversions'!Y13</f>
        <v>21.723023730968368</v>
      </c>
      <c r="Z5" s="177">
        <f>'Res (b-25) Conversions'!Z13</f>
        <v>21.723023730968368</v>
      </c>
      <c r="AA5" s="177">
        <f>'Res (b-25) Conversions'!AA13</f>
        <v>21.723023730968368</v>
      </c>
      <c r="AB5" s="177">
        <f>'Res (b-25) Conversions'!AB13</f>
        <v>21.723023730968368</v>
      </c>
      <c r="AC5" s="177">
        <f>'Res (b-25) Conversions'!AC13</f>
        <v>21.723023730968368</v>
      </c>
      <c r="AD5" s="177">
        <f>'Res (b-25) Conversions'!AD13</f>
        <v>21.723023730968368</v>
      </c>
      <c r="AE5" s="177">
        <f>'Res (b-25) Conversions'!AE13</f>
        <v>21.723023730968368</v>
      </c>
      <c r="AF5" s="177">
        <f>'Res (b-25) Conversions'!AF13</f>
        <v>14.963365985994935</v>
      </c>
      <c r="AG5" s="177">
        <f>'Res (b-25) Conversions'!AG13</f>
        <v>14.963365985994935</v>
      </c>
      <c r="AH5" s="177">
        <f>'Res (b-25) Conversions'!AH13</f>
        <v>14.963365985994935</v>
      </c>
      <c r="AI5" s="177">
        <f>'Res (b-25) Conversions'!AI13</f>
        <v>14.963365985994935</v>
      </c>
      <c r="AJ5" s="177">
        <f>'Res (b-25) Conversions'!AJ13</f>
        <v>14.963365985994935</v>
      </c>
      <c r="AK5" s="177">
        <f>'Res (b-25) Conversions'!AK13</f>
        <v>14.963365985994935</v>
      </c>
      <c r="AL5" s="177">
        <f>'Res (b-25) Conversions'!AL13</f>
        <v>14.963365985994935</v>
      </c>
      <c r="AM5" s="177">
        <f>'Res (b-25) Conversions'!AM13</f>
        <v>14.963365985994935</v>
      </c>
      <c r="AN5" s="177">
        <f>'Res (b-25) Conversions'!AN13</f>
        <v>14.963365985994935</v>
      </c>
      <c r="AO5" s="177">
        <f>'Res (b-25) Conversions'!AO13</f>
        <v>14.963365985994935</v>
      </c>
      <c r="AP5" s="177">
        <f>'Res (b-25) Conversions'!AP13</f>
        <v>0</v>
      </c>
      <c r="AQ5" s="177">
        <f>'Res (b-25) Conversions'!AQ13</f>
        <v>0</v>
      </c>
      <c r="AR5" s="177">
        <f>'Res (b-25) Conversions'!AR13</f>
        <v>0</v>
      </c>
      <c r="AS5" s="177">
        <f>'Res (b-25) Conversions'!AS13</f>
        <v>0</v>
      </c>
      <c r="AT5" s="177">
        <f>'Res (b-25) Conversions'!AT13</f>
        <v>0</v>
      </c>
      <c r="AU5" s="177">
        <f>'Res (b-25) Conversions'!AU13</f>
        <v>0</v>
      </c>
      <c r="AV5" s="208">
        <f t="shared" ref="AV5:AV6" si="1">SUM(E5:AU5)</f>
        <v>4980.6819464968694</v>
      </c>
    </row>
    <row r="6" spans="1:48" ht="15.75" customHeight="1" x14ac:dyDescent="0.3">
      <c r="A6" s="199" t="s">
        <v>417</v>
      </c>
      <c r="B6" s="200">
        <f>'Bus (b-25) Conversions'!B11</f>
        <v>22.637602856559418</v>
      </c>
      <c r="C6" s="201">
        <f>'Bus (b-25) Conversions'!C8</f>
        <v>47284.761487950629</v>
      </c>
      <c r="D6" s="202">
        <f>'Bus (b-25) Conversions'!D8</f>
        <v>0.8257646237457491</v>
      </c>
      <c r="E6" s="203"/>
      <c r="F6" s="203"/>
      <c r="G6" s="203"/>
      <c r="H6" s="203"/>
      <c r="I6" s="203"/>
      <c r="J6" s="203"/>
      <c r="K6" s="203"/>
      <c r="L6" s="177">
        <f>'Bus (b-25) Conversions'!L8</f>
        <v>39046.083279005041</v>
      </c>
      <c r="M6" s="177">
        <f>'Bus (b-25) Conversions'!M8</f>
        <v>39046.083279005041</v>
      </c>
      <c r="N6" s="177">
        <f>'Bus (b-25) Conversions'!N8</f>
        <v>39046.083279005041</v>
      </c>
      <c r="O6" s="177">
        <f>'Bus (b-25) Conversions'!O8</f>
        <v>39046.083279005041</v>
      </c>
      <c r="P6" s="177">
        <f>'Bus (b-25) Conversions'!P8</f>
        <v>39046.083279005041</v>
      </c>
      <c r="Q6" s="177">
        <f>'Bus (b-25) Conversions'!Q8</f>
        <v>39046.083279005041</v>
      </c>
      <c r="R6" s="177">
        <f>'Bus (b-25) Conversions'!R8</f>
        <v>39046.083279005041</v>
      </c>
      <c r="S6" s="177">
        <f>'Bus (b-25) Conversions'!S8</f>
        <v>39046.083279005041</v>
      </c>
      <c r="T6" s="177">
        <f>'Bus (b-25) Conversions'!T8</f>
        <v>39046.083279005041</v>
      </c>
      <c r="U6" s="177">
        <f>'Bus (b-25) Conversions'!U8</f>
        <v>39046.083279005041</v>
      </c>
      <c r="V6" s="177">
        <f>'Bus (b-25) Conversions'!V8</f>
        <v>39046.083279005041</v>
      </c>
      <c r="W6" s="177">
        <f>'Bus (b-25) Conversions'!W8</f>
        <v>39046.083279005041</v>
      </c>
      <c r="X6" s="177">
        <f>'Bus (b-25) Conversions'!X8</f>
        <v>39046.083279005041</v>
      </c>
      <c r="Y6" s="177">
        <f>'Bus (b-25) Conversions'!Y8</f>
        <v>39046.083279005041</v>
      </c>
      <c r="Z6" s="177">
        <f>'Bus (b-25) Conversions'!Z8</f>
        <v>38420.028766475378</v>
      </c>
      <c r="AA6" s="177">
        <f>'Bus (b-25) Conversions'!AA8</f>
        <v>30603.578967865811</v>
      </c>
      <c r="AB6" s="177">
        <f>'Bus (b-25) Conversions'!AB8</f>
        <v>30603.578967865811</v>
      </c>
      <c r="AC6" s="177">
        <f>'Bus (b-25) Conversions'!AC8</f>
        <v>30423.393867998122</v>
      </c>
      <c r="AD6" s="177">
        <f>'Bus (b-25) Conversions'!AD8</f>
        <v>30337.293068406903</v>
      </c>
      <c r="AE6" s="177">
        <f>'Bus (b-25) Conversions'!AE8</f>
        <v>30337.293068406903</v>
      </c>
      <c r="AF6" s="177">
        <f>'Bus (b-25) Conversions'!AF8</f>
        <v>29930.133308651439</v>
      </c>
      <c r="AG6" s="177">
        <f>'Bus (b-25) Conversions'!AG8</f>
        <v>29930.133308651439</v>
      </c>
      <c r="AH6" s="177">
        <f>'Bus (b-25) Conversions'!AH8</f>
        <v>29930.133308651439</v>
      </c>
      <c r="AI6" s="177">
        <f>'Bus (b-25) Conversions'!AI8</f>
        <v>29930.133308651439</v>
      </c>
      <c r="AJ6" s="177">
        <f>'Bus (b-25) Conversions'!AJ8</f>
        <v>26634.635720350143</v>
      </c>
      <c r="AK6" s="177">
        <f>'Bus (b-25) Conversions'!AK8</f>
        <v>0</v>
      </c>
      <c r="AL6" s="177">
        <f>'Bus (b-25) Conversions'!AL8</f>
        <v>0</v>
      </c>
      <c r="AM6" s="177">
        <f>'Bus (b-25) Conversions'!AM8</f>
        <v>0</v>
      </c>
      <c r="AN6" s="177">
        <f>'Bus (b-25) Conversions'!AN8</f>
        <v>0</v>
      </c>
      <c r="AO6" s="177">
        <f>'Bus (b-25) Conversions'!AO8</f>
        <v>0</v>
      </c>
      <c r="AP6" s="177">
        <f>'Bus (b-25) Conversions'!AP8</f>
        <v>0</v>
      </c>
      <c r="AQ6" s="177">
        <f>'Bus (b-25) Conversions'!AQ8</f>
        <v>0</v>
      </c>
      <c r="AR6" s="177">
        <f>'Bus (b-25) Conversions'!AR8</f>
        <v>0</v>
      </c>
      <c r="AS6" s="177">
        <f>'Bus (b-25) Conversions'!AS8</f>
        <v>0</v>
      </c>
      <c r="AT6" s="177">
        <f>'Bus (b-25) Conversions'!AT8</f>
        <v>0</v>
      </c>
      <c r="AU6" s="177">
        <f>'Bus (b-25) Conversions'!AU8</f>
        <v>0</v>
      </c>
      <c r="AV6" s="208">
        <f t="shared" si="1"/>
        <v>883725.50156804512</v>
      </c>
    </row>
    <row r="7" spans="1:48" ht="15.75" customHeight="1" x14ac:dyDescent="0.3">
      <c r="A7" s="180" t="s">
        <v>422</v>
      </c>
      <c r="B7" s="196"/>
      <c r="C7" s="182">
        <f>SUM(C5:C6)</f>
        <v>47708.15964176329</v>
      </c>
      <c r="D7" s="205">
        <f>L7/C7</f>
        <v>0.82727821834103832</v>
      </c>
      <c r="E7" s="85"/>
      <c r="F7" s="74"/>
      <c r="G7" s="74"/>
      <c r="H7" s="74"/>
      <c r="I7" s="74"/>
      <c r="J7" s="74"/>
      <c r="K7" s="74"/>
      <c r="L7" s="182">
        <f>SUM(L5:L6)</f>
        <v>39467.921308767764</v>
      </c>
      <c r="M7" s="182">
        <f>SUM(M5:M6)</f>
        <v>39467.921308767764</v>
      </c>
      <c r="N7" s="182">
        <f t="shared" ref="N7:AU7" si="2">SUM(N5:N6)</f>
        <v>39467.921308767764</v>
      </c>
      <c r="O7" s="182">
        <f t="shared" si="2"/>
        <v>39467.921308767764</v>
      </c>
      <c r="P7" s="182">
        <f t="shared" si="2"/>
        <v>39467.921308767764</v>
      </c>
      <c r="Q7" s="182">
        <f t="shared" si="2"/>
        <v>39467.921308767764</v>
      </c>
      <c r="R7" s="182">
        <f t="shared" si="2"/>
        <v>39467.921308767764</v>
      </c>
      <c r="S7" s="182">
        <f t="shared" si="2"/>
        <v>39467.921308767764</v>
      </c>
      <c r="T7" s="182">
        <f t="shared" si="2"/>
        <v>39467.921308767764</v>
      </c>
      <c r="U7" s="182">
        <f t="shared" si="2"/>
        <v>39467.921308767764</v>
      </c>
      <c r="V7" s="182">
        <f t="shared" si="2"/>
        <v>39463.244054436007</v>
      </c>
      <c r="W7" s="182">
        <f t="shared" si="2"/>
        <v>39067.806302736011</v>
      </c>
      <c r="X7" s="182">
        <f t="shared" si="2"/>
        <v>39067.806302736011</v>
      </c>
      <c r="Y7" s="182">
        <f t="shared" si="2"/>
        <v>39067.806302736011</v>
      </c>
      <c r="Z7" s="182">
        <f t="shared" si="2"/>
        <v>38441.751790206348</v>
      </c>
      <c r="AA7" s="182">
        <f t="shared" si="2"/>
        <v>30625.301991596778</v>
      </c>
      <c r="AB7" s="182">
        <f t="shared" si="2"/>
        <v>30625.301991596778</v>
      </c>
      <c r="AC7" s="182">
        <f t="shared" si="2"/>
        <v>30445.116891729089</v>
      </c>
      <c r="AD7" s="182">
        <f t="shared" si="2"/>
        <v>30359.01609213787</v>
      </c>
      <c r="AE7" s="182">
        <f t="shared" si="2"/>
        <v>30359.01609213787</v>
      </c>
      <c r="AF7" s="182">
        <f t="shared" si="2"/>
        <v>29945.096674637432</v>
      </c>
      <c r="AG7" s="182">
        <f t="shared" si="2"/>
        <v>29945.096674637432</v>
      </c>
      <c r="AH7" s="182">
        <f t="shared" si="2"/>
        <v>29945.096674637432</v>
      </c>
      <c r="AI7" s="182">
        <f t="shared" si="2"/>
        <v>29945.096674637432</v>
      </c>
      <c r="AJ7" s="182">
        <f t="shared" si="2"/>
        <v>26649.599086336137</v>
      </c>
      <c r="AK7" s="182">
        <f t="shared" si="2"/>
        <v>14.963365985994935</v>
      </c>
      <c r="AL7" s="182">
        <f t="shared" si="2"/>
        <v>14.963365985994935</v>
      </c>
      <c r="AM7" s="182">
        <f t="shared" si="2"/>
        <v>14.963365985994935</v>
      </c>
      <c r="AN7" s="182">
        <f t="shared" si="2"/>
        <v>14.963365985994935</v>
      </c>
      <c r="AO7" s="182">
        <f t="shared" si="2"/>
        <v>14.963365985994935</v>
      </c>
      <c r="AP7" s="182">
        <f t="shared" si="2"/>
        <v>0</v>
      </c>
      <c r="AQ7" s="182">
        <f t="shared" si="2"/>
        <v>0</v>
      </c>
      <c r="AR7" s="182">
        <f t="shared" si="2"/>
        <v>0</v>
      </c>
      <c r="AS7" s="182">
        <f t="shared" si="2"/>
        <v>0</v>
      </c>
      <c r="AT7" s="182">
        <f t="shared" si="2"/>
        <v>0</v>
      </c>
      <c r="AU7" s="182">
        <f t="shared" si="2"/>
        <v>0</v>
      </c>
      <c r="AV7" s="174">
        <f>SUM(AV5:AV6)</f>
        <v>888706.18351454195</v>
      </c>
    </row>
    <row r="8" spans="1:48" ht="15.75" customHeight="1" x14ac:dyDescent="0.3">
      <c r="A8" s="180" t="s">
        <v>423</v>
      </c>
      <c r="B8" s="185"/>
      <c r="C8" s="186"/>
      <c r="D8" s="197"/>
      <c r="E8" s="77"/>
      <c r="F8" s="77"/>
      <c r="G8" s="77"/>
      <c r="H8" s="77"/>
      <c r="I8" s="77"/>
      <c r="J8" s="77"/>
      <c r="K8" s="78"/>
      <c r="L8" s="174">
        <v>0</v>
      </c>
      <c r="M8" s="188">
        <f>L7-M7</f>
        <v>0</v>
      </c>
      <c r="N8" s="188">
        <f t="shared" ref="N8:AU8" si="3">M7-N7</f>
        <v>0</v>
      </c>
      <c r="O8" s="188">
        <f t="shared" si="3"/>
        <v>0</v>
      </c>
      <c r="P8" s="188">
        <f t="shared" si="3"/>
        <v>0</v>
      </c>
      <c r="Q8" s="188">
        <f t="shared" si="3"/>
        <v>0</v>
      </c>
      <c r="R8" s="188">
        <f t="shared" si="3"/>
        <v>0</v>
      </c>
      <c r="S8" s="188">
        <f t="shared" si="3"/>
        <v>0</v>
      </c>
      <c r="T8" s="188">
        <f t="shared" si="3"/>
        <v>0</v>
      </c>
      <c r="U8" s="188">
        <f t="shared" si="3"/>
        <v>0</v>
      </c>
      <c r="V8" s="188">
        <f t="shared" si="3"/>
        <v>4.6772543317565578</v>
      </c>
      <c r="W8" s="188">
        <f t="shared" si="3"/>
        <v>395.43775169999572</v>
      </c>
      <c r="X8" s="188">
        <f t="shared" si="3"/>
        <v>0</v>
      </c>
      <c r="Y8" s="188">
        <f t="shared" si="3"/>
        <v>0</v>
      </c>
      <c r="Z8" s="188">
        <f t="shared" si="3"/>
        <v>626.05451252966304</v>
      </c>
      <c r="AA8" s="188">
        <f t="shared" si="3"/>
        <v>7816.4497986095703</v>
      </c>
      <c r="AB8" s="188">
        <f t="shared" si="3"/>
        <v>0</v>
      </c>
      <c r="AC8" s="188">
        <f t="shared" si="3"/>
        <v>180.18509986768913</v>
      </c>
      <c r="AD8" s="188">
        <f t="shared" si="3"/>
        <v>86.100799591218674</v>
      </c>
      <c r="AE8" s="188">
        <f t="shared" si="3"/>
        <v>0</v>
      </c>
      <c r="AF8" s="188">
        <f t="shared" si="3"/>
        <v>413.9194175004377</v>
      </c>
      <c r="AG8" s="188">
        <f t="shared" si="3"/>
        <v>0</v>
      </c>
      <c r="AH8" s="188">
        <f t="shared" si="3"/>
        <v>0</v>
      </c>
      <c r="AI8" s="188">
        <f t="shared" si="3"/>
        <v>0</v>
      </c>
      <c r="AJ8" s="188">
        <f t="shared" si="3"/>
        <v>3295.4975883012958</v>
      </c>
      <c r="AK8" s="188">
        <f t="shared" si="3"/>
        <v>26634.635720350143</v>
      </c>
      <c r="AL8" s="188">
        <f t="shared" si="3"/>
        <v>0</v>
      </c>
      <c r="AM8" s="188">
        <f t="shared" si="3"/>
        <v>0</v>
      </c>
      <c r="AN8" s="188">
        <f t="shared" si="3"/>
        <v>0</v>
      </c>
      <c r="AO8" s="188">
        <f t="shared" si="3"/>
        <v>0</v>
      </c>
      <c r="AP8" s="188">
        <f t="shared" si="3"/>
        <v>14.963365985994935</v>
      </c>
      <c r="AQ8" s="188">
        <f t="shared" si="3"/>
        <v>0</v>
      </c>
      <c r="AR8" s="188">
        <f t="shared" si="3"/>
        <v>0</v>
      </c>
      <c r="AS8" s="188">
        <f t="shared" si="3"/>
        <v>0</v>
      </c>
      <c r="AT8" s="188">
        <f t="shared" si="3"/>
        <v>0</v>
      </c>
      <c r="AU8" s="188">
        <f t="shared" si="3"/>
        <v>0</v>
      </c>
      <c r="AV8" s="84"/>
    </row>
    <row r="9" spans="1:48" ht="15.75" customHeight="1" x14ac:dyDescent="0.3">
      <c r="A9" s="180" t="s">
        <v>424</v>
      </c>
      <c r="B9" s="185"/>
      <c r="C9" s="186"/>
      <c r="D9" s="186"/>
      <c r="E9" s="74"/>
      <c r="F9" s="74"/>
      <c r="G9" s="74"/>
      <c r="H9" s="74"/>
      <c r="I9" s="74"/>
      <c r="J9" s="74"/>
      <c r="K9" s="79"/>
      <c r="L9" s="174">
        <f>$L7-L7</f>
        <v>0</v>
      </c>
      <c r="M9" s="190">
        <f>$L7-M7</f>
        <v>0</v>
      </c>
      <c r="N9" s="190">
        <f t="shared" ref="N9:AU9" si="4">$L7-N7</f>
        <v>0</v>
      </c>
      <c r="O9" s="190">
        <f t="shared" si="4"/>
        <v>0</v>
      </c>
      <c r="P9" s="190">
        <f t="shared" si="4"/>
        <v>0</v>
      </c>
      <c r="Q9" s="190">
        <f t="shared" si="4"/>
        <v>0</v>
      </c>
      <c r="R9" s="190">
        <f t="shared" si="4"/>
        <v>0</v>
      </c>
      <c r="S9" s="190">
        <f t="shared" si="4"/>
        <v>0</v>
      </c>
      <c r="T9" s="190">
        <f t="shared" si="4"/>
        <v>0</v>
      </c>
      <c r="U9" s="190">
        <f t="shared" si="4"/>
        <v>0</v>
      </c>
      <c r="V9" s="190">
        <f t="shared" si="4"/>
        <v>4.6772543317565578</v>
      </c>
      <c r="W9" s="190">
        <f t="shared" si="4"/>
        <v>400.11500603175227</v>
      </c>
      <c r="X9" s="190">
        <f t="shared" si="4"/>
        <v>400.11500603175227</v>
      </c>
      <c r="Y9" s="190">
        <f t="shared" si="4"/>
        <v>400.11500603175227</v>
      </c>
      <c r="Z9" s="190">
        <f t="shared" si="4"/>
        <v>1026.1695185614153</v>
      </c>
      <c r="AA9" s="190">
        <f t="shared" si="4"/>
        <v>8842.6193171709856</v>
      </c>
      <c r="AB9" s="190">
        <f t="shared" si="4"/>
        <v>8842.6193171709856</v>
      </c>
      <c r="AC9" s="190">
        <f t="shared" si="4"/>
        <v>9022.8044170386747</v>
      </c>
      <c r="AD9" s="190">
        <f t="shared" si="4"/>
        <v>9108.9052166298934</v>
      </c>
      <c r="AE9" s="190">
        <f t="shared" si="4"/>
        <v>9108.9052166298934</v>
      </c>
      <c r="AF9" s="190">
        <f t="shared" si="4"/>
        <v>9522.8246341303311</v>
      </c>
      <c r="AG9" s="190">
        <f t="shared" si="4"/>
        <v>9522.8246341303311</v>
      </c>
      <c r="AH9" s="190">
        <f t="shared" si="4"/>
        <v>9522.8246341303311</v>
      </c>
      <c r="AI9" s="190">
        <f t="shared" si="4"/>
        <v>9522.8246341303311</v>
      </c>
      <c r="AJ9" s="190">
        <f t="shared" si="4"/>
        <v>12818.322222431627</v>
      </c>
      <c r="AK9" s="190">
        <f t="shared" si="4"/>
        <v>39452.957942781766</v>
      </c>
      <c r="AL9" s="190">
        <f t="shared" si="4"/>
        <v>39452.957942781766</v>
      </c>
      <c r="AM9" s="190">
        <f t="shared" si="4"/>
        <v>39452.957942781766</v>
      </c>
      <c r="AN9" s="190">
        <f t="shared" si="4"/>
        <v>39452.957942781766</v>
      </c>
      <c r="AO9" s="190">
        <f t="shared" si="4"/>
        <v>39452.957942781766</v>
      </c>
      <c r="AP9" s="190">
        <f t="shared" si="4"/>
        <v>39467.921308767764</v>
      </c>
      <c r="AQ9" s="190">
        <f t="shared" si="4"/>
        <v>39467.921308767764</v>
      </c>
      <c r="AR9" s="190">
        <f t="shared" si="4"/>
        <v>39467.921308767764</v>
      </c>
      <c r="AS9" s="190">
        <f t="shared" si="4"/>
        <v>39467.921308767764</v>
      </c>
      <c r="AT9" s="190">
        <f t="shared" si="4"/>
        <v>39467.921308767764</v>
      </c>
      <c r="AU9" s="190">
        <f t="shared" si="4"/>
        <v>39467.921308767764</v>
      </c>
      <c r="AV9" s="80"/>
    </row>
    <row r="10" spans="1:48" ht="15.75" customHeight="1" x14ac:dyDescent="0.3">
      <c r="A10" s="193" t="s">
        <v>66</v>
      </c>
      <c r="B10" s="206">
        <f>SUMPRODUCT(B5:B6,C5:C6)/C7</f>
        <v>22.542039810682212</v>
      </c>
      <c r="C10" s="56"/>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row>
    <row r="11" spans="1:48" s="30" customFormat="1" ht="15.75" hidden="1" customHeight="1" x14ac:dyDescent="0.3">
      <c r="W11"/>
    </row>
    <row r="12" spans="1:48" ht="15.75" hidden="1" customHeight="1" x14ac:dyDescent="0.3">
      <c r="A12" s="491" t="s">
        <v>77</v>
      </c>
      <c r="B12" s="493" t="s">
        <v>0</v>
      </c>
      <c r="C12" s="493" t="s">
        <v>264</v>
      </c>
      <c r="D12" s="487" t="s">
        <v>57</v>
      </c>
      <c r="E12" s="172"/>
      <c r="F12" s="133"/>
      <c r="G12" s="133"/>
      <c r="H12" s="133"/>
      <c r="I12" s="133"/>
      <c r="J12" s="133"/>
      <c r="K12" s="134"/>
      <c r="L12" s="144" t="str">
        <f>L3</f>
        <v>CPAS - Verified Net Savings (MWh)</v>
      </c>
      <c r="M12" s="144"/>
      <c r="N12" s="144"/>
      <c r="O12" s="144"/>
      <c r="P12" s="144"/>
      <c r="Q12" s="144"/>
      <c r="R12" s="144"/>
      <c r="S12" s="144"/>
      <c r="T12" s="144"/>
      <c r="U12" s="144"/>
      <c r="V12" s="144"/>
      <c r="W12" s="144"/>
      <c r="X12" s="234"/>
      <c r="Y12" s="30"/>
    </row>
    <row r="13" spans="1:48" ht="15.75" hidden="1" customHeight="1" x14ac:dyDescent="0.3">
      <c r="A13" s="496"/>
      <c r="B13" s="495"/>
      <c r="C13" s="495"/>
      <c r="D13" s="486"/>
      <c r="E13" s="36"/>
      <c r="F13" s="36"/>
      <c r="G13" s="36"/>
      <c r="H13" s="36"/>
      <c r="I13" s="36"/>
      <c r="J13" s="36"/>
      <c r="K13" s="36"/>
      <c r="L13" s="36">
        <f>Y4</f>
        <v>2038</v>
      </c>
      <c r="M13" s="36">
        <f>Z4</f>
        <v>2039</v>
      </c>
      <c r="N13" s="36">
        <f t="shared" ref="N13:V14" si="5">AL4</f>
        <v>2051</v>
      </c>
      <c r="O13" s="36">
        <f t="shared" si="5"/>
        <v>2052</v>
      </c>
      <c r="P13" s="36">
        <f t="shared" si="5"/>
        <v>2053</v>
      </c>
      <c r="Q13" s="36">
        <f t="shared" si="5"/>
        <v>2054</v>
      </c>
      <c r="R13" s="36">
        <f t="shared" si="5"/>
        <v>2055</v>
      </c>
      <c r="S13" s="36">
        <f t="shared" si="5"/>
        <v>2056</v>
      </c>
      <c r="T13" s="36">
        <f t="shared" si="5"/>
        <v>2057</v>
      </c>
      <c r="U13" s="36">
        <f t="shared" si="5"/>
        <v>2058</v>
      </c>
      <c r="V13" s="36">
        <f t="shared" si="5"/>
        <v>2059</v>
      </c>
      <c r="W13" s="36" t="e">
        <f>#REF!</f>
        <v>#REF!</v>
      </c>
      <c r="X13" s="36">
        <f>AU4</f>
        <v>2060</v>
      </c>
      <c r="Y13" s="30"/>
    </row>
    <row r="14" spans="1:48" ht="15.75" hidden="1" customHeight="1" x14ac:dyDescent="0.3">
      <c r="A14" s="199" t="str">
        <f>A5</f>
        <v>Residential (b-25) Conversions</v>
      </c>
      <c r="B14" s="200">
        <f>B5</f>
        <v>11.869636564055725</v>
      </c>
      <c r="C14" s="201">
        <f>C5</f>
        <v>423.39815381266004</v>
      </c>
      <c r="D14" s="202">
        <f>D5</f>
        <v>0.99631523180749004</v>
      </c>
      <c r="E14" s="203"/>
      <c r="F14" s="203"/>
      <c r="G14" s="203"/>
      <c r="H14" s="203"/>
      <c r="I14" s="203"/>
      <c r="J14" s="203"/>
      <c r="K14" s="203"/>
      <c r="L14" s="177">
        <f>Y5</f>
        <v>21.723023730968368</v>
      </c>
      <c r="M14" s="177">
        <f>Z5</f>
        <v>21.723023730968368</v>
      </c>
      <c r="N14" s="177">
        <f t="shared" si="5"/>
        <v>14.963365985994935</v>
      </c>
      <c r="O14" s="177">
        <f t="shared" si="5"/>
        <v>14.963365985994935</v>
      </c>
      <c r="P14" s="177">
        <f t="shared" si="5"/>
        <v>14.963365985994935</v>
      </c>
      <c r="Q14" s="177">
        <f t="shared" si="5"/>
        <v>14.963365985994935</v>
      </c>
      <c r="R14" s="177">
        <f t="shared" si="5"/>
        <v>0</v>
      </c>
      <c r="S14" s="177">
        <f t="shared" si="5"/>
        <v>0</v>
      </c>
      <c r="T14" s="177">
        <f t="shared" si="5"/>
        <v>0</v>
      </c>
      <c r="U14" s="177">
        <f t="shared" si="5"/>
        <v>0</v>
      </c>
      <c r="V14" s="177">
        <f t="shared" si="5"/>
        <v>0</v>
      </c>
      <c r="W14" s="177" t="e">
        <f>#REF!</f>
        <v>#REF!</v>
      </c>
      <c r="X14" s="177">
        <f>AU5</f>
        <v>0</v>
      </c>
      <c r="Y14" s="30"/>
    </row>
    <row r="15" spans="1:48" ht="15.75" hidden="1" customHeight="1" x14ac:dyDescent="0.3">
      <c r="A15" s="199" t="e">
        <f>#REF!</f>
        <v>#REF!</v>
      </c>
      <c r="B15" s="200" t="e">
        <f>#REF!</f>
        <v>#REF!</v>
      </c>
      <c r="C15" s="201" t="e">
        <f>#REF!</f>
        <v>#REF!</v>
      </c>
      <c r="D15" s="202" t="e">
        <f>#REF!</f>
        <v>#REF!</v>
      </c>
      <c r="E15" s="203"/>
      <c r="F15" s="203"/>
      <c r="G15" s="203"/>
      <c r="H15" s="203"/>
      <c r="I15" s="203"/>
      <c r="J15" s="203"/>
      <c r="K15" s="203"/>
      <c r="L15" s="177" t="e">
        <f>#REF!</f>
        <v>#REF!</v>
      </c>
      <c r="M15" s="177" t="e">
        <f>#REF!</f>
        <v>#REF!</v>
      </c>
      <c r="N15" s="177" t="e">
        <f>#REF!</f>
        <v>#REF!</v>
      </c>
      <c r="O15" s="177" t="e">
        <f>#REF!</f>
        <v>#REF!</v>
      </c>
      <c r="P15" s="177" t="e">
        <f>#REF!</f>
        <v>#REF!</v>
      </c>
      <c r="Q15" s="177" t="e">
        <f>#REF!</f>
        <v>#REF!</v>
      </c>
      <c r="R15" s="177" t="e">
        <f>#REF!</f>
        <v>#REF!</v>
      </c>
      <c r="S15" s="177" t="e">
        <f>#REF!</f>
        <v>#REF!</v>
      </c>
      <c r="T15" s="177" t="e">
        <f>#REF!</f>
        <v>#REF!</v>
      </c>
      <c r="U15" s="177" t="e">
        <f>#REF!</f>
        <v>#REF!</v>
      </c>
      <c r="V15" s="177" t="e">
        <f>#REF!</f>
        <v>#REF!</v>
      </c>
      <c r="W15" s="177" t="e">
        <f>#REF!</f>
        <v>#REF!</v>
      </c>
      <c r="X15" s="177" t="e">
        <f>#REF!</f>
        <v>#REF!</v>
      </c>
      <c r="Y15" s="30"/>
    </row>
    <row r="16" spans="1:48" ht="15.75" hidden="1" customHeight="1" x14ac:dyDescent="0.3">
      <c r="A16" s="199" t="str">
        <f>A6</f>
        <v>Business (b-25) Conversions</v>
      </c>
      <c r="B16" s="200">
        <f>B6</f>
        <v>22.637602856559418</v>
      </c>
      <c r="C16" s="201">
        <f>C6</f>
        <v>47284.761487950629</v>
      </c>
      <c r="D16" s="202">
        <f>D6</f>
        <v>0.8257646237457491</v>
      </c>
      <c r="E16" s="203"/>
      <c r="F16" s="203"/>
      <c r="G16" s="203"/>
      <c r="H16" s="203"/>
      <c r="I16" s="203"/>
      <c r="J16" s="203"/>
      <c r="K16" s="203"/>
      <c r="L16" s="177">
        <f>Y6</f>
        <v>39046.083279005041</v>
      </c>
      <c r="M16" s="177">
        <f>Z6</f>
        <v>38420.028766475378</v>
      </c>
      <c r="N16" s="177">
        <f t="shared" ref="N16:V16" si="6">AL6</f>
        <v>0</v>
      </c>
      <c r="O16" s="177">
        <f t="shared" si="6"/>
        <v>0</v>
      </c>
      <c r="P16" s="177">
        <f t="shared" si="6"/>
        <v>0</v>
      </c>
      <c r="Q16" s="177">
        <f t="shared" si="6"/>
        <v>0</v>
      </c>
      <c r="R16" s="177">
        <f t="shared" si="6"/>
        <v>0</v>
      </c>
      <c r="S16" s="177">
        <f t="shared" si="6"/>
        <v>0</v>
      </c>
      <c r="T16" s="177">
        <f t="shared" si="6"/>
        <v>0</v>
      </c>
      <c r="U16" s="177">
        <f t="shared" si="6"/>
        <v>0</v>
      </c>
      <c r="V16" s="177">
        <f t="shared" si="6"/>
        <v>0</v>
      </c>
      <c r="W16" s="177" t="e">
        <f>#REF!</f>
        <v>#REF!</v>
      </c>
      <c r="X16" s="177">
        <f>AU6</f>
        <v>0</v>
      </c>
      <c r="Y16" s="30"/>
    </row>
    <row r="17" spans="1:25" ht="15.75" hidden="1" customHeight="1" x14ac:dyDescent="0.3">
      <c r="A17" s="199" t="e">
        <f>#REF!</f>
        <v>#REF!</v>
      </c>
      <c r="B17" s="200" t="e">
        <f>#REF!</f>
        <v>#REF!</v>
      </c>
      <c r="C17" s="201" t="e">
        <f>#REF!</f>
        <v>#REF!</v>
      </c>
      <c r="D17" s="202" t="e">
        <f>#REF!</f>
        <v>#REF!</v>
      </c>
      <c r="E17" s="203"/>
      <c r="F17" s="203"/>
      <c r="G17" s="203"/>
      <c r="H17" s="203"/>
      <c r="I17" s="203"/>
      <c r="J17" s="203"/>
      <c r="K17" s="203"/>
      <c r="L17" s="177" t="e">
        <f>#REF!</f>
        <v>#REF!</v>
      </c>
      <c r="M17" s="177" t="e">
        <f>#REF!</f>
        <v>#REF!</v>
      </c>
      <c r="N17" s="177" t="e">
        <f>#REF!</f>
        <v>#REF!</v>
      </c>
      <c r="O17" s="177" t="e">
        <f>#REF!</f>
        <v>#REF!</v>
      </c>
      <c r="P17" s="177" t="e">
        <f>#REF!</f>
        <v>#REF!</v>
      </c>
      <c r="Q17" s="177" t="e">
        <f>#REF!</f>
        <v>#REF!</v>
      </c>
      <c r="R17" s="177" t="e">
        <f>#REF!</f>
        <v>#REF!</v>
      </c>
      <c r="S17" s="177" t="e">
        <f>#REF!</f>
        <v>#REF!</v>
      </c>
      <c r="T17" s="177" t="e">
        <f>#REF!</f>
        <v>#REF!</v>
      </c>
      <c r="U17" s="177" t="e">
        <f>#REF!</f>
        <v>#REF!</v>
      </c>
      <c r="V17" s="177" t="e">
        <f>#REF!</f>
        <v>#REF!</v>
      </c>
      <c r="W17" s="177" t="e">
        <f>#REF!</f>
        <v>#REF!</v>
      </c>
      <c r="X17" s="177" t="e">
        <f>#REF!</f>
        <v>#REF!</v>
      </c>
      <c r="Y17" s="30"/>
    </row>
    <row r="18" spans="1:25" ht="15.75" hidden="1" customHeight="1" x14ac:dyDescent="0.3">
      <c r="A18" s="199" t="e">
        <f>#REF!</f>
        <v>#REF!</v>
      </c>
      <c r="B18" s="200" t="e">
        <f>#REF!</f>
        <v>#REF!</v>
      </c>
      <c r="C18" s="201" t="e">
        <f>#REF!</f>
        <v>#REF!</v>
      </c>
      <c r="D18" s="202" t="e">
        <f>#REF!</f>
        <v>#REF!</v>
      </c>
      <c r="E18" s="203"/>
      <c r="F18" s="203"/>
      <c r="G18" s="203"/>
      <c r="H18" s="203"/>
      <c r="I18" s="203"/>
      <c r="J18" s="203"/>
      <c r="K18" s="203"/>
      <c r="L18" s="177" t="e">
        <f>#REF!</f>
        <v>#REF!</v>
      </c>
      <c r="M18" s="177" t="e">
        <f>#REF!</f>
        <v>#REF!</v>
      </c>
      <c r="N18" s="177" t="e">
        <f>#REF!</f>
        <v>#REF!</v>
      </c>
      <c r="O18" s="177" t="e">
        <f>#REF!</f>
        <v>#REF!</v>
      </c>
      <c r="P18" s="177" t="e">
        <f>#REF!</f>
        <v>#REF!</v>
      </c>
      <c r="Q18" s="177" t="e">
        <f>#REF!</f>
        <v>#REF!</v>
      </c>
      <c r="R18" s="177" t="e">
        <f>#REF!</f>
        <v>#REF!</v>
      </c>
      <c r="S18" s="177" t="e">
        <f>#REF!</f>
        <v>#REF!</v>
      </c>
      <c r="T18" s="177" t="e">
        <f>#REF!</f>
        <v>#REF!</v>
      </c>
      <c r="U18" s="177" t="e">
        <f>#REF!</f>
        <v>#REF!</v>
      </c>
      <c r="V18" s="177" t="e">
        <f>#REF!</f>
        <v>#REF!</v>
      </c>
      <c r="W18" s="177" t="e">
        <f>#REF!</f>
        <v>#REF!</v>
      </c>
      <c r="X18" s="177" t="e">
        <f>#REF!</f>
        <v>#REF!</v>
      </c>
      <c r="Y18" s="30"/>
    </row>
    <row r="19" spans="1:25" ht="15.75" hidden="1" customHeight="1" x14ac:dyDescent="0.3">
      <c r="A19" s="199" t="e">
        <f>#REF!</f>
        <v>#REF!</v>
      </c>
      <c r="B19" s="200" t="e">
        <f>#REF!</f>
        <v>#REF!</v>
      </c>
      <c r="C19" s="201" t="e">
        <f>#REF!</f>
        <v>#REF!</v>
      </c>
      <c r="D19" s="202" t="e">
        <f>#REF!</f>
        <v>#REF!</v>
      </c>
      <c r="E19" s="203"/>
      <c r="F19" s="203"/>
      <c r="G19" s="203"/>
      <c r="H19" s="203"/>
      <c r="I19" s="203"/>
      <c r="J19" s="203"/>
      <c r="K19" s="203"/>
      <c r="L19" s="177" t="e">
        <f>#REF!</f>
        <v>#REF!</v>
      </c>
      <c r="M19" s="177" t="e">
        <f>#REF!</f>
        <v>#REF!</v>
      </c>
      <c r="N19" s="177" t="e">
        <f>#REF!</f>
        <v>#REF!</v>
      </c>
      <c r="O19" s="177" t="e">
        <f>#REF!</f>
        <v>#REF!</v>
      </c>
      <c r="P19" s="177" t="e">
        <f>#REF!</f>
        <v>#REF!</v>
      </c>
      <c r="Q19" s="177" t="e">
        <f>#REF!</f>
        <v>#REF!</v>
      </c>
      <c r="R19" s="177" t="e">
        <f>#REF!</f>
        <v>#REF!</v>
      </c>
      <c r="S19" s="177" t="e">
        <f>#REF!</f>
        <v>#REF!</v>
      </c>
      <c r="T19" s="177" t="e">
        <f>#REF!</f>
        <v>#REF!</v>
      </c>
      <c r="U19" s="177" t="e">
        <f>#REF!</f>
        <v>#REF!</v>
      </c>
      <c r="V19" s="177" t="e">
        <f>#REF!</f>
        <v>#REF!</v>
      </c>
      <c r="W19" s="177" t="e">
        <f>#REF!</f>
        <v>#REF!</v>
      </c>
      <c r="X19" s="177" t="e">
        <f>#REF!</f>
        <v>#REF!</v>
      </c>
      <c r="Y19" s="30"/>
    </row>
    <row r="20" spans="1:25" ht="15.75" hidden="1" customHeight="1" x14ac:dyDescent="0.3">
      <c r="A20" s="199" t="e">
        <f>#REF!</f>
        <v>#REF!</v>
      </c>
      <c r="B20" s="200" t="e">
        <f>#REF!</f>
        <v>#REF!</v>
      </c>
      <c r="C20" s="201" t="e">
        <f>#REF!</f>
        <v>#REF!</v>
      </c>
      <c r="D20" s="202" t="e">
        <f>#REF!</f>
        <v>#REF!</v>
      </c>
      <c r="E20" s="203"/>
      <c r="F20" s="203"/>
      <c r="G20" s="203"/>
      <c r="H20" s="203"/>
      <c r="I20" s="203"/>
      <c r="J20" s="203"/>
      <c r="K20" s="203"/>
      <c r="L20" s="177" t="e">
        <f>#REF!</f>
        <v>#REF!</v>
      </c>
      <c r="M20" s="177" t="e">
        <f>#REF!</f>
        <v>#REF!</v>
      </c>
      <c r="N20" s="177" t="e">
        <f>#REF!</f>
        <v>#REF!</v>
      </c>
      <c r="O20" s="177" t="e">
        <f>#REF!</f>
        <v>#REF!</v>
      </c>
      <c r="P20" s="177" t="e">
        <f>#REF!</f>
        <v>#REF!</v>
      </c>
      <c r="Q20" s="177" t="e">
        <f>#REF!</f>
        <v>#REF!</v>
      </c>
      <c r="R20" s="177" t="e">
        <f>#REF!</f>
        <v>#REF!</v>
      </c>
      <c r="S20" s="177" t="e">
        <f>#REF!</f>
        <v>#REF!</v>
      </c>
      <c r="T20" s="177" t="e">
        <f>#REF!</f>
        <v>#REF!</v>
      </c>
      <c r="U20" s="177" t="e">
        <f>#REF!</f>
        <v>#REF!</v>
      </c>
      <c r="V20" s="177" t="e">
        <f>#REF!</f>
        <v>#REF!</v>
      </c>
      <c r="W20" s="177" t="e">
        <f>#REF!</f>
        <v>#REF!</v>
      </c>
      <c r="X20" s="177" t="e">
        <f>#REF!</f>
        <v>#REF!</v>
      </c>
      <c r="Y20" s="30"/>
    </row>
    <row r="21" spans="1:25" ht="15.75" hidden="1" customHeight="1" x14ac:dyDescent="0.3">
      <c r="A21" s="199" t="e">
        <f>#REF!</f>
        <v>#REF!</v>
      </c>
      <c r="B21" s="200" t="e">
        <f>#REF!</f>
        <v>#REF!</v>
      </c>
      <c r="C21" s="201" t="e">
        <f>#REF!</f>
        <v>#REF!</v>
      </c>
      <c r="D21" s="202" t="e">
        <f>#REF!</f>
        <v>#REF!</v>
      </c>
      <c r="E21" s="203"/>
      <c r="F21" s="203"/>
      <c r="G21" s="203"/>
      <c r="H21" s="203"/>
      <c r="I21" s="203"/>
      <c r="J21" s="203"/>
      <c r="K21" s="203"/>
      <c r="L21" s="177" t="e">
        <f>#REF!</f>
        <v>#REF!</v>
      </c>
      <c r="M21" s="177" t="e">
        <f>#REF!</f>
        <v>#REF!</v>
      </c>
      <c r="N21" s="177" t="e">
        <f>#REF!</f>
        <v>#REF!</v>
      </c>
      <c r="O21" s="177" t="e">
        <f>#REF!</f>
        <v>#REF!</v>
      </c>
      <c r="P21" s="177" t="e">
        <f>#REF!</f>
        <v>#REF!</v>
      </c>
      <c r="Q21" s="177" t="e">
        <f>#REF!</f>
        <v>#REF!</v>
      </c>
      <c r="R21" s="177" t="e">
        <f>#REF!</f>
        <v>#REF!</v>
      </c>
      <c r="S21" s="177" t="e">
        <f>#REF!</f>
        <v>#REF!</v>
      </c>
      <c r="T21" s="177" t="e">
        <f>#REF!</f>
        <v>#REF!</v>
      </c>
      <c r="U21" s="177" t="e">
        <f>#REF!</f>
        <v>#REF!</v>
      </c>
      <c r="V21" s="177" t="e">
        <f>#REF!</f>
        <v>#REF!</v>
      </c>
      <c r="W21" s="177" t="e">
        <f>#REF!</f>
        <v>#REF!</v>
      </c>
      <c r="X21" s="177" t="e">
        <f>#REF!</f>
        <v>#REF!</v>
      </c>
      <c r="Y21" s="30"/>
    </row>
    <row r="22" spans="1:25" ht="15.75" hidden="1" customHeight="1" x14ac:dyDescent="0.3">
      <c r="A22" s="180" t="str">
        <f t="shared" ref="A22:A24" si="7">A7</f>
        <v>2025 CPAS</v>
      </c>
      <c r="B22" s="196"/>
      <c r="C22" s="182">
        <f>C7</f>
        <v>47708.15964176329</v>
      </c>
      <c r="D22" s="205">
        <f>D7</f>
        <v>0.82727821834103832</v>
      </c>
      <c r="E22" s="85"/>
      <c r="F22" s="74"/>
      <c r="G22" s="74"/>
      <c r="H22" s="74"/>
      <c r="I22" s="74"/>
      <c r="J22" s="74"/>
      <c r="K22" s="74"/>
      <c r="L22" s="182">
        <f t="shared" ref="L22:L24" si="8">Y7</f>
        <v>39067.806302736011</v>
      </c>
      <c r="M22" s="182">
        <f t="shared" ref="M22:M24" si="9">Z7</f>
        <v>38441.751790206348</v>
      </c>
      <c r="N22" s="182">
        <f t="shared" ref="N22:N24" si="10">AL7</f>
        <v>14.963365985994935</v>
      </c>
      <c r="O22" s="182">
        <f t="shared" ref="O22:O24" si="11">AM7</f>
        <v>14.963365985994935</v>
      </c>
      <c r="P22" s="182">
        <f t="shared" ref="P22:P24" si="12">AN7</f>
        <v>14.963365985994935</v>
      </c>
      <c r="Q22" s="182">
        <f t="shared" ref="Q22:Q24" si="13">AO7</f>
        <v>14.963365985994935</v>
      </c>
      <c r="R22" s="182">
        <f t="shared" ref="R22:R24" si="14">AP7</f>
        <v>0</v>
      </c>
      <c r="S22" s="182">
        <f t="shared" ref="S22:S24" si="15">AQ7</f>
        <v>0</v>
      </c>
      <c r="T22" s="182">
        <f t="shared" ref="T22:T24" si="16">AR7</f>
        <v>0</v>
      </c>
      <c r="U22" s="182">
        <f t="shared" ref="U22:U24" si="17">AS7</f>
        <v>0</v>
      </c>
      <c r="V22" s="182">
        <f t="shared" ref="V22:V24" si="18">AT7</f>
        <v>0</v>
      </c>
      <c r="W22" s="182" t="e">
        <f>#REF!</f>
        <v>#REF!</v>
      </c>
      <c r="X22" s="182">
        <f t="shared" ref="X22:X24" si="19">AU7</f>
        <v>0</v>
      </c>
      <c r="Y22" s="30"/>
    </row>
    <row r="23" spans="1:25" ht="15.75" hidden="1" customHeight="1" x14ac:dyDescent="0.3">
      <c r="A23" s="180" t="str">
        <f t="shared" si="7"/>
        <v>Expiring 2025 CPAS</v>
      </c>
      <c r="B23" s="185"/>
      <c r="C23" s="186"/>
      <c r="D23" s="197"/>
      <c r="E23" s="77"/>
      <c r="F23" s="77"/>
      <c r="G23" s="77"/>
      <c r="H23" s="77"/>
      <c r="I23" s="77"/>
      <c r="J23" s="77"/>
      <c r="K23" s="78"/>
      <c r="L23" s="174">
        <f t="shared" si="8"/>
        <v>0</v>
      </c>
      <c r="M23" s="188">
        <f t="shared" si="9"/>
        <v>626.05451252966304</v>
      </c>
      <c r="N23" s="188">
        <f t="shared" si="10"/>
        <v>0</v>
      </c>
      <c r="O23" s="188">
        <f t="shared" si="11"/>
        <v>0</v>
      </c>
      <c r="P23" s="188">
        <f t="shared" si="12"/>
        <v>0</v>
      </c>
      <c r="Q23" s="188">
        <f t="shared" si="13"/>
        <v>0</v>
      </c>
      <c r="R23" s="188">
        <f t="shared" si="14"/>
        <v>14.963365985994935</v>
      </c>
      <c r="S23" s="188">
        <f t="shared" si="15"/>
        <v>0</v>
      </c>
      <c r="T23" s="188">
        <f t="shared" si="16"/>
        <v>0</v>
      </c>
      <c r="U23" s="188">
        <f t="shared" si="17"/>
        <v>0</v>
      </c>
      <c r="V23" s="188">
        <f t="shared" si="18"/>
        <v>0</v>
      </c>
      <c r="W23" s="188" t="e">
        <f>#REF!</f>
        <v>#REF!</v>
      </c>
      <c r="X23" s="188">
        <f t="shared" si="19"/>
        <v>0</v>
      </c>
      <c r="Y23" s="30"/>
    </row>
    <row r="24" spans="1:25" ht="15.75" hidden="1" customHeight="1" x14ac:dyDescent="0.3">
      <c r="A24" s="180" t="str">
        <f t="shared" si="7"/>
        <v>Expired 2025 CPAS</v>
      </c>
      <c r="B24" s="185"/>
      <c r="C24" s="186"/>
      <c r="D24" s="186"/>
      <c r="E24" s="74"/>
      <c r="F24" s="74"/>
      <c r="G24" s="74"/>
      <c r="H24" s="74"/>
      <c r="I24" s="74"/>
      <c r="J24" s="74"/>
      <c r="K24" s="79"/>
      <c r="L24" s="174">
        <f t="shared" si="8"/>
        <v>400.11500603175227</v>
      </c>
      <c r="M24" s="190">
        <f t="shared" si="9"/>
        <v>1026.1695185614153</v>
      </c>
      <c r="N24" s="190">
        <f t="shared" si="10"/>
        <v>39452.957942781766</v>
      </c>
      <c r="O24" s="190">
        <f t="shared" si="11"/>
        <v>39452.957942781766</v>
      </c>
      <c r="P24" s="190">
        <f t="shared" si="12"/>
        <v>39452.957942781766</v>
      </c>
      <c r="Q24" s="190">
        <f t="shared" si="13"/>
        <v>39452.957942781766</v>
      </c>
      <c r="R24" s="190">
        <f t="shared" si="14"/>
        <v>39467.921308767764</v>
      </c>
      <c r="S24" s="190">
        <f t="shared" si="15"/>
        <v>39467.921308767764</v>
      </c>
      <c r="T24" s="190">
        <f t="shared" si="16"/>
        <v>39467.921308767764</v>
      </c>
      <c r="U24" s="190">
        <f t="shared" si="17"/>
        <v>39467.921308767764</v>
      </c>
      <c r="V24" s="190">
        <f t="shared" si="18"/>
        <v>39467.921308767764</v>
      </c>
      <c r="W24" s="190" t="e">
        <f>#REF!</f>
        <v>#REF!</v>
      </c>
      <c r="X24" s="190">
        <f t="shared" si="19"/>
        <v>39467.921308767764</v>
      </c>
      <c r="Y24" s="30"/>
    </row>
    <row r="25" spans="1:25" ht="15.75" hidden="1" customHeight="1" x14ac:dyDescent="0.3">
      <c r="A25" s="193" t="s">
        <v>66</v>
      </c>
      <c r="B25" s="206">
        <f>B10</f>
        <v>22.542039810682212</v>
      </c>
      <c r="C25" s="56"/>
      <c r="D25" s="30"/>
      <c r="E25" s="30"/>
      <c r="F25" s="30"/>
      <c r="G25" s="30"/>
      <c r="H25" s="30"/>
      <c r="I25" s="30"/>
      <c r="J25" s="30"/>
      <c r="K25" s="30"/>
      <c r="L25" s="30"/>
      <c r="M25" s="30"/>
      <c r="N25" s="30"/>
      <c r="O25" s="30"/>
      <c r="P25" s="30"/>
      <c r="Q25" s="30"/>
      <c r="R25" s="30"/>
      <c r="S25" s="30"/>
      <c r="T25" s="30"/>
      <c r="U25" s="30"/>
      <c r="V25" s="30"/>
      <c r="W25" s="30"/>
      <c r="X25" s="30"/>
      <c r="Y25" s="30"/>
    </row>
    <row r="26" spans="1:25" x14ac:dyDescent="0.3">
      <c r="A26" s="30"/>
      <c r="B26" s="30"/>
      <c r="C26" s="30"/>
      <c r="D26" s="30"/>
      <c r="E26" s="30"/>
      <c r="F26" s="30"/>
      <c r="G26" s="30"/>
      <c r="H26" s="30"/>
      <c r="I26" s="30"/>
      <c r="J26" s="30"/>
      <c r="K26" s="30"/>
      <c r="L26" s="30"/>
      <c r="M26" s="30"/>
      <c r="N26" s="30"/>
      <c r="O26" s="30"/>
      <c r="P26" s="30"/>
      <c r="Q26" s="30"/>
      <c r="R26" s="30"/>
      <c r="S26" s="30"/>
      <c r="T26" s="30"/>
      <c r="U26" s="30"/>
      <c r="V26" s="30"/>
      <c r="W26" s="30"/>
      <c r="X26" s="30"/>
      <c r="Y26" s="30"/>
    </row>
  </sheetData>
  <mergeCells count="9">
    <mergeCell ref="AV3:AV4"/>
    <mergeCell ref="A12:A13"/>
    <mergeCell ref="B12:B13"/>
    <mergeCell ref="C12:C13"/>
    <mergeCell ref="D12:D13"/>
    <mergeCell ref="A3:A4"/>
    <mergeCell ref="B3:B4"/>
    <mergeCell ref="C3:C4"/>
    <mergeCell ref="D3:D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35811-744D-424B-A160-352AE87F5ABE}">
  <sheetPr>
    <tabColor theme="7"/>
  </sheetPr>
  <dimension ref="A1"/>
  <sheetViews>
    <sheetView workbookViewId="0"/>
  </sheetViews>
  <sheetFormatPr defaultRowHeight="15.75" x14ac:dyDescent="0.3"/>
  <sheetData>
    <row r="1" ht="15.75" customHeight="1" x14ac:dyDescent="0.3"/>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57EA-0BB7-46B3-B6E5-9FFD04264CE7}">
  <dimension ref="A1:AV20"/>
  <sheetViews>
    <sheetView workbookViewId="0">
      <selection activeCell="B1" sqref="B1:B1048576"/>
    </sheetView>
  </sheetViews>
  <sheetFormatPr defaultColWidth="8.88671875"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516</v>
      </c>
    </row>
    <row r="2" spans="1:48" ht="15.75" customHeight="1" x14ac:dyDescent="0.3">
      <c r="A2" s="161"/>
      <c r="B2" s="30"/>
      <c r="C2" s="30"/>
      <c r="D2" s="30"/>
      <c r="E2" s="30"/>
      <c r="F2" s="30"/>
      <c r="G2" s="30"/>
      <c r="H2" s="30"/>
      <c r="I2" s="30"/>
      <c r="J2" s="30"/>
      <c r="K2" s="38"/>
      <c r="L2" s="30"/>
      <c r="M2" s="30"/>
      <c r="N2" s="30"/>
      <c r="O2" s="30"/>
      <c r="P2" s="30"/>
      <c r="Q2" s="30"/>
      <c r="R2" s="30"/>
      <c r="S2" s="30"/>
      <c r="T2" s="30"/>
      <c r="U2" s="30"/>
      <c r="V2" s="30"/>
      <c r="W2" s="30"/>
      <c r="X2" s="30"/>
    </row>
    <row r="3" spans="1:48" ht="15.75" customHeight="1" x14ac:dyDescent="0.3">
      <c r="A3" s="491" t="s">
        <v>77</v>
      </c>
      <c r="B3" s="493" t="s">
        <v>66</v>
      </c>
      <c r="C3" s="493" t="s">
        <v>264</v>
      </c>
      <c r="D3" s="493" t="s">
        <v>57</v>
      </c>
      <c r="E3" s="172"/>
      <c r="F3" s="133"/>
      <c r="G3" s="133"/>
      <c r="H3" s="133"/>
      <c r="I3" s="133"/>
      <c r="J3" s="133"/>
      <c r="K3" s="134"/>
      <c r="L3" s="435" t="s">
        <v>265</v>
      </c>
      <c r="M3" s="89"/>
      <c r="N3" s="89"/>
      <c r="O3" s="89"/>
      <c r="P3" s="89"/>
      <c r="Q3" s="89"/>
      <c r="R3" s="89"/>
      <c r="S3" s="89"/>
      <c r="T3" s="89"/>
      <c r="U3" s="89"/>
      <c r="V3" s="89"/>
      <c r="W3" s="90"/>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8" ht="15.75" customHeight="1" x14ac:dyDescent="0.3">
      <c r="A4" s="496"/>
      <c r="B4" s="495"/>
      <c r="C4" s="495"/>
      <c r="D4" s="494"/>
      <c r="E4" s="35">
        <v>2018</v>
      </c>
      <c r="F4" s="35">
        <f>E4+1</f>
        <v>2019</v>
      </c>
      <c r="G4" s="35">
        <f t="shared" ref="G4:AU4" si="0">F4+1</f>
        <v>2020</v>
      </c>
      <c r="H4" s="35">
        <f t="shared" si="0"/>
        <v>2021</v>
      </c>
      <c r="I4" s="35">
        <f t="shared" si="0"/>
        <v>2022</v>
      </c>
      <c r="J4" s="35">
        <f t="shared" si="0"/>
        <v>2023</v>
      </c>
      <c r="K4" s="35">
        <f t="shared" si="0"/>
        <v>2024</v>
      </c>
      <c r="L4" s="35">
        <f t="shared" si="0"/>
        <v>2025</v>
      </c>
      <c r="M4" s="35">
        <f t="shared" si="0"/>
        <v>2026</v>
      </c>
      <c r="N4" s="35">
        <f t="shared" si="0"/>
        <v>2027</v>
      </c>
      <c r="O4" s="35">
        <f t="shared" si="0"/>
        <v>2028</v>
      </c>
      <c r="P4" s="35">
        <f t="shared" si="0"/>
        <v>2029</v>
      </c>
      <c r="Q4" s="35">
        <f t="shared" si="0"/>
        <v>2030</v>
      </c>
      <c r="R4" s="35">
        <f t="shared" si="0"/>
        <v>2031</v>
      </c>
      <c r="S4" s="35">
        <f t="shared" si="0"/>
        <v>2032</v>
      </c>
      <c r="T4" s="35">
        <f t="shared" si="0"/>
        <v>2033</v>
      </c>
      <c r="U4" s="35">
        <f t="shared" si="0"/>
        <v>2034</v>
      </c>
      <c r="V4" s="35">
        <f t="shared" si="0"/>
        <v>2035</v>
      </c>
      <c r="W4" s="35">
        <f t="shared" si="0"/>
        <v>2036</v>
      </c>
      <c r="X4" s="35">
        <f t="shared" si="0"/>
        <v>2037</v>
      </c>
      <c r="Y4" s="35">
        <f t="shared" si="0"/>
        <v>2038</v>
      </c>
      <c r="Z4" s="35">
        <f t="shared" si="0"/>
        <v>2039</v>
      </c>
      <c r="AA4" s="35">
        <f t="shared" si="0"/>
        <v>2040</v>
      </c>
      <c r="AB4" s="35">
        <f t="shared" si="0"/>
        <v>2041</v>
      </c>
      <c r="AC4" s="35">
        <f t="shared" si="0"/>
        <v>2042</v>
      </c>
      <c r="AD4" s="35">
        <f t="shared" si="0"/>
        <v>2043</v>
      </c>
      <c r="AE4" s="35">
        <f t="shared" si="0"/>
        <v>2044</v>
      </c>
      <c r="AF4" s="35">
        <f t="shared" si="0"/>
        <v>2045</v>
      </c>
      <c r="AG4" s="35">
        <f t="shared" si="0"/>
        <v>2046</v>
      </c>
      <c r="AH4" s="35">
        <f t="shared" si="0"/>
        <v>2047</v>
      </c>
      <c r="AI4" s="35">
        <f t="shared" si="0"/>
        <v>2048</v>
      </c>
      <c r="AJ4" s="35">
        <f t="shared" si="0"/>
        <v>2049</v>
      </c>
      <c r="AK4" s="35">
        <f t="shared" si="0"/>
        <v>2050</v>
      </c>
      <c r="AL4" s="35">
        <f t="shared" si="0"/>
        <v>2051</v>
      </c>
      <c r="AM4" s="35">
        <f t="shared" si="0"/>
        <v>2052</v>
      </c>
      <c r="AN4" s="35">
        <f t="shared" si="0"/>
        <v>2053</v>
      </c>
      <c r="AO4" s="35">
        <f t="shared" si="0"/>
        <v>2054</v>
      </c>
      <c r="AP4" s="35">
        <f t="shared" si="0"/>
        <v>2055</v>
      </c>
      <c r="AQ4" s="35">
        <f t="shared" si="0"/>
        <v>2056</v>
      </c>
      <c r="AR4" s="35">
        <f t="shared" si="0"/>
        <v>2057</v>
      </c>
      <c r="AS4" s="35">
        <f t="shared" si="0"/>
        <v>2058</v>
      </c>
      <c r="AT4" s="35">
        <f t="shared" si="0"/>
        <v>2059</v>
      </c>
      <c r="AU4" s="35">
        <f t="shared" si="0"/>
        <v>2060</v>
      </c>
      <c r="AV4" s="476"/>
    </row>
    <row r="5" spans="1:48" ht="15.75" customHeight="1" x14ac:dyDescent="0.3">
      <c r="A5" s="199" t="s">
        <v>104</v>
      </c>
      <c r="B5" s="200">
        <f>'RP - IQ'!B43</f>
        <v>8.5125722115667166</v>
      </c>
      <c r="C5" s="201">
        <f>'RP - IQ'!C40</f>
        <v>84668.737280707792</v>
      </c>
      <c r="D5" s="202">
        <f>'RP - IQ'!D40</f>
        <v>0.95495487773737375</v>
      </c>
      <c r="E5" s="203"/>
      <c r="F5" s="203"/>
      <c r="G5" s="203"/>
      <c r="H5" s="203"/>
      <c r="I5" s="203"/>
      <c r="J5" s="203"/>
      <c r="K5" s="203"/>
      <c r="L5" s="378">
        <f>'RP - IQ'!L40</f>
        <v>80854.82365807613</v>
      </c>
      <c r="M5" s="378">
        <f>'RP - IQ'!M40</f>
        <v>80854.82365807613</v>
      </c>
      <c r="N5" s="378">
        <f>'RP - IQ'!N40</f>
        <v>80854.82365807613</v>
      </c>
      <c r="O5" s="378">
        <f>'RP - IQ'!O40</f>
        <v>80854.82365807613</v>
      </c>
      <c r="P5" s="378">
        <f>'RP - IQ'!P40</f>
        <v>80854.82365807613</v>
      </c>
      <c r="Q5" s="378">
        <f>'RP - IQ'!Q40</f>
        <v>80854.82365807613</v>
      </c>
      <c r="R5" s="378">
        <f>'RP - IQ'!R40</f>
        <v>80854.82365807613</v>
      </c>
      <c r="S5" s="378">
        <f>'RP - IQ'!S40</f>
        <v>72729.367406987178</v>
      </c>
      <c r="T5" s="378">
        <f>'RP - IQ'!T40</f>
        <v>16165.565154229509</v>
      </c>
      <c r="U5" s="378">
        <f>'RP - IQ'!U40</f>
        <v>10260.688974311066</v>
      </c>
      <c r="V5" s="378">
        <f>'RP - IQ'!V40</f>
        <v>5831.8479055328216</v>
      </c>
      <c r="W5" s="378">
        <f>'RP - IQ'!W40</f>
        <v>4619.243700887946</v>
      </c>
      <c r="X5" s="378">
        <f>'RP - IQ'!X40</f>
        <v>4017.9633001461762</v>
      </c>
      <c r="Y5" s="378">
        <f>'RP - IQ'!Y40</f>
        <v>4017.9633001461762</v>
      </c>
      <c r="Z5" s="378">
        <f>'RP - IQ'!Z40</f>
        <v>3940.7958543734899</v>
      </c>
      <c r="AA5" s="378">
        <f>'RP - IQ'!AA40</f>
        <v>539.00196309959119</v>
      </c>
      <c r="AB5" s="378">
        <f>'RP - IQ'!AB40</f>
        <v>478.30413924062145</v>
      </c>
      <c r="AC5" s="378">
        <f>'RP - IQ'!AC40</f>
        <v>478.30413924062145</v>
      </c>
      <c r="AD5" s="378">
        <f>'RP - IQ'!AD40</f>
        <v>478.30413924062145</v>
      </c>
      <c r="AE5" s="378">
        <f>'RP - IQ'!AE40</f>
        <v>431.42700814183604</v>
      </c>
      <c r="AF5" s="378">
        <f>'RP - IQ'!AF40</f>
        <v>11.0865918378723</v>
      </c>
      <c r="AG5" s="378">
        <f>'RP - IQ'!AG40</f>
        <v>0</v>
      </c>
      <c r="AH5" s="378">
        <f>'RP - IQ'!AH40</f>
        <v>0</v>
      </c>
      <c r="AI5" s="378">
        <f>'RP - IQ'!AI40</f>
        <v>0</v>
      </c>
      <c r="AJ5" s="378">
        <f>'RP - IQ'!AJ40</f>
        <v>0</v>
      </c>
      <c r="AK5" s="378">
        <f>'RP - IQ'!AK40</f>
        <v>0</v>
      </c>
      <c r="AL5" s="378">
        <f>'RP - IQ'!AL40</f>
        <v>0</v>
      </c>
      <c r="AM5" s="378">
        <f>'RP - IQ'!AM40</f>
        <v>0</v>
      </c>
      <c r="AN5" s="378">
        <f>'RP - IQ'!AN40</f>
        <v>0</v>
      </c>
      <c r="AO5" s="378">
        <f>'RP - IQ'!AO40</f>
        <v>0</v>
      </c>
      <c r="AP5" s="378">
        <f>'RP - IQ'!AP40</f>
        <v>0</v>
      </c>
      <c r="AQ5" s="378">
        <f>'RP - IQ'!AQ40</f>
        <v>0</v>
      </c>
      <c r="AR5" s="378">
        <f>'RP - IQ'!AR40</f>
        <v>0</v>
      </c>
      <c r="AS5" s="378">
        <f>'RP - IQ'!AS40</f>
        <v>0</v>
      </c>
      <c r="AT5" s="378">
        <f>'RP - IQ'!AT40</f>
        <v>0</v>
      </c>
      <c r="AU5" s="378">
        <f>'RP - IQ'!AU40</f>
        <v>0</v>
      </c>
      <c r="AV5" s="208">
        <f>SUM(E5:AU5)</f>
        <v>689983.62918394862</v>
      </c>
    </row>
    <row r="6" spans="1:48" ht="15.75" customHeight="1" x14ac:dyDescent="0.3">
      <c r="A6" s="199" t="s">
        <v>283</v>
      </c>
      <c r="B6" s="200">
        <f>'RP - MR'!B38</f>
        <v>10.993571227377155</v>
      </c>
      <c r="C6" s="201">
        <f>'RP - MR'!C35</f>
        <v>7669.9739563747889</v>
      </c>
      <c r="D6" s="202">
        <f>'RP - MR'!D35</f>
        <v>0.77100960148126485</v>
      </c>
      <c r="E6" s="203"/>
      <c r="F6" s="203"/>
      <c r="G6" s="203"/>
      <c r="H6" s="203"/>
      <c r="I6" s="203"/>
      <c r="J6" s="203"/>
      <c r="K6" s="203"/>
      <c r="L6" s="418">
        <f>'RP - MR'!L35</f>
        <v>5913.6235634762061</v>
      </c>
      <c r="M6" s="378">
        <f>'RP - MR'!M35</f>
        <v>5913.6235634762061</v>
      </c>
      <c r="N6" s="378">
        <f>'RP - MR'!N35</f>
        <v>5913.6235634762061</v>
      </c>
      <c r="O6" s="378">
        <f>'RP - MR'!O35</f>
        <v>5913.6235634762061</v>
      </c>
      <c r="P6" s="378">
        <f>'RP - MR'!P35</f>
        <v>5913.6235634762061</v>
      </c>
      <c r="Q6" s="378">
        <f>'RP - MR'!Q35</f>
        <v>5913.6235634762061</v>
      </c>
      <c r="R6" s="378">
        <f>'RP - MR'!R35</f>
        <v>5913.6235634762061</v>
      </c>
      <c r="S6" s="378">
        <f>'RP - MR'!S35</f>
        <v>4930.4046648846388</v>
      </c>
      <c r="T6" s="378">
        <f>'RP - MR'!T35</f>
        <v>4930.4046648846388</v>
      </c>
      <c r="U6" s="378">
        <f>'RP - MR'!U35</f>
        <v>4380.314724110739</v>
      </c>
      <c r="V6" s="378">
        <f>'RP - MR'!V35</f>
        <v>3982.7143977679921</v>
      </c>
      <c r="W6" s="378">
        <f>'RP - MR'!W35</f>
        <v>1516.8701068397131</v>
      </c>
      <c r="X6" s="378">
        <f>'RP - MR'!X35</f>
        <v>1032.034995396077</v>
      </c>
      <c r="Y6" s="378">
        <f>'RP - MR'!Y35</f>
        <v>1032.034995396077</v>
      </c>
      <c r="Z6" s="378">
        <f>'RP - MR'!Z35</f>
        <v>921.41554120656235</v>
      </c>
      <c r="AA6" s="378">
        <f>'RP - MR'!AA35</f>
        <v>153.26399289185895</v>
      </c>
      <c r="AB6" s="378">
        <f>'RP - MR'!AB35</f>
        <v>78.892642039628512</v>
      </c>
      <c r="AC6" s="378">
        <f>'RP - MR'!AC35</f>
        <v>78.892642039628512</v>
      </c>
      <c r="AD6" s="378">
        <f>'RP - MR'!AD35</f>
        <v>78.892642039628512</v>
      </c>
      <c r="AE6" s="378">
        <f>'RP - MR'!AE35</f>
        <v>15.718266777259721</v>
      </c>
      <c r="AF6" s="378">
        <f>'RP - MR'!AF35</f>
        <v>6.9056465970707288</v>
      </c>
      <c r="AG6" s="378">
        <f>'RP - MR'!AG35</f>
        <v>0</v>
      </c>
      <c r="AH6" s="378">
        <f>'RP - MR'!AH35</f>
        <v>0</v>
      </c>
      <c r="AI6" s="378">
        <f>'RP - MR'!AI35</f>
        <v>0</v>
      </c>
      <c r="AJ6" s="378">
        <f>'RP - MR'!AJ35</f>
        <v>0</v>
      </c>
      <c r="AK6" s="378">
        <f>'RP - MR'!AK35</f>
        <v>0</v>
      </c>
      <c r="AL6" s="378">
        <f>'RP - MR'!AL35</f>
        <v>0</v>
      </c>
      <c r="AM6" s="378">
        <f>'RP - MR'!AM35</f>
        <v>0</v>
      </c>
      <c r="AN6" s="378">
        <f>'RP - MR'!AN35</f>
        <v>0</v>
      </c>
      <c r="AO6" s="378">
        <f>'RP - MR'!AO35</f>
        <v>0</v>
      </c>
      <c r="AP6" s="378">
        <f>'RP - MR'!AP35</f>
        <v>0</v>
      </c>
      <c r="AQ6" s="378">
        <f>'RP - MR'!AQ35</f>
        <v>0</v>
      </c>
      <c r="AR6" s="378">
        <f>'RP - MR'!AR35</f>
        <v>0</v>
      </c>
      <c r="AS6" s="378">
        <f>'RP - MR'!AS35</f>
        <v>0</v>
      </c>
      <c r="AT6" s="378">
        <f>'RP - MR'!AT35</f>
        <v>0</v>
      </c>
      <c r="AU6" s="378">
        <f>'RP - MR'!AU35</f>
        <v>0</v>
      </c>
      <c r="AV6" s="208">
        <f>SUM(E6:AU6)</f>
        <v>64534.124867204962</v>
      </c>
    </row>
    <row r="7" spans="1:48" ht="15.75" customHeight="1" x14ac:dyDescent="0.3">
      <c r="A7" s="180" t="s">
        <v>422</v>
      </c>
      <c r="B7" s="196"/>
      <c r="C7" s="182">
        <f>SUM(C5:C6)</f>
        <v>92338.711237082578</v>
      </c>
      <c r="D7" s="205">
        <f>L7/C7</f>
        <v>0.9396757444315158</v>
      </c>
      <c r="E7" s="85"/>
      <c r="F7" s="74"/>
      <c r="G7" s="74"/>
      <c r="H7" s="74"/>
      <c r="I7" s="74"/>
      <c r="J7" s="74"/>
      <c r="K7" s="79"/>
      <c r="L7" s="419">
        <f t="shared" ref="L7:AV7" si="1">SUM(L5:L6)</f>
        <v>86768.447221552342</v>
      </c>
      <c r="M7" s="432">
        <f t="shared" si="1"/>
        <v>86768.447221552342</v>
      </c>
      <c r="N7" s="432">
        <f t="shared" si="1"/>
        <v>86768.447221552342</v>
      </c>
      <c r="O7" s="432">
        <f t="shared" si="1"/>
        <v>86768.447221552342</v>
      </c>
      <c r="P7" s="432">
        <f t="shared" si="1"/>
        <v>86768.447221552342</v>
      </c>
      <c r="Q7" s="432">
        <f t="shared" si="1"/>
        <v>86768.447221552342</v>
      </c>
      <c r="R7" s="432">
        <f t="shared" si="1"/>
        <v>86768.447221552342</v>
      </c>
      <c r="S7" s="432">
        <f t="shared" si="1"/>
        <v>77659.772071871819</v>
      </c>
      <c r="T7" s="432">
        <f t="shared" si="1"/>
        <v>21095.969819114147</v>
      </c>
      <c r="U7" s="432">
        <f t="shared" si="1"/>
        <v>14641.003698421806</v>
      </c>
      <c r="V7" s="432">
        <f t="shared" si="1"/>
        <v>9814.5623033008142</v>
      </c>
      <c r="W7" s="432">
        <f t="shared" si="1"/>
        <v>6136.1138077276592</v>
      </c>
      <c r="X7" s="432">
        <f t="shared" si="1"/>
        <v>5049.9982955422529</v>
      </c>
      <c r="Y7" s="432">
        <f t="shared" si="1"/>
        <v>5049.9982955422529</v>
      </c>
      <c r="Z7" s="432">
        <f t="shared" si="1"/>
        <v>4862.2113955800523</v>
      </c>
      <c r="AA7" s="432">
        <f t="shared" si="1"/>
        <v>692.26595599145014</v>
      </c>
      <c r="AB7" s="432">
        <f t="shared" si="1"/>
        <v>557.19678128024998</v>
      </c>
      <c r="AC7" s="432">
        <f t="shared" si="1"/>
        <v>557.19678128024998</v>
      </c>
      <c r="AD7" s="432">
        <f t="shared" si="1"/>
        <v>557.19678128024998</v>
      </c>
      <c r="AE7" s="432">
        <f t="shared" si="1"/>
        <v>447.14527491909575</v>
      </c>
      <c r="AF7" s="432">
        <f t="shared" si="1"/>
        <v>17.99223843494303</v>
      </c>
      <c r="AG7" s="432">
        <f t="shared" si="1"/>
        <v>0</v>
      </c>
      <c r="AH7" s="432">
        <f t="shared" si="1"/>
        <v>0</v>
      </c>
      <c r="AI7" s="432">
        <f t="shared" si="1"/>
        <v>0</v>
      </c>
      <c r="AJ7" s="432">
        <f t="shared" si="1"/>
        <v>0</v>
      </c>
      <c r="AK7" s="432">
        <f t="shared" si="1"/>
        <v>0</v>
      </c>
      <c r="AL7" s="432">
        <f t="shared" si="1"/>
        <v>0</v>
      </c>
      <c r="AM7" s="432">
        <f t="shared" si="1"/>
        <v>0</v>
      </c>
      <c r="AN7" s="432">
        <f t="shared" si="1"/>
        <v>0</v>
      </c>
      <c r="AO7" s="432">
        <f t="shared" si="1"/>
        <v>0</v>
      </c>
      <c r="AP7" s="432">
        <f t="shared" si="1"/>
        <v>0</v>
      </c>
      <c r="AQ7" s="432">
        <f t="shared" si="1"/>
        <v>0</v>
      </c>
      <c r="AR7" s="432">
        <f t="shared" ref="AR7:AU7" si="2">SUM(AR5:AR6)</f>
        <v>0</v>
      </c>
      <c r="AS7" s="432">
        <f t="shared" si="2"/>
        <v>0</v>
      </c>
      <c r="AT7" s="432">
        <f t="shared" si="2"/>
        <v>0</v>
      </c>
      <c r="AU7" s="432">
        <f t="shared" si="2"/>
        <v>0</v>
      </c>
      <c r="AV7" s="432">
        <f t="shared" si="1"/>
        <v>754517.75405115355</v>
      </c>
    </row>
    <row r="8" spans="1:48" ht="15.75" customHeight="1" x14ac:dyDescent="0.3">
      <c r="A8" s="180" t="s">
        <v>423</v>
      </c>
      <c r="B8" s="185"/>
      <c r="C8" s="186"/>
      <c r="D8" s="197"/>
      <c r="E8" s="77"/>
      <c r="F8" s="77"/>
      <c r="G8" s="77"/>
      <c r="H8" s="77"/>
      <c r="I8" s="77"/>
      <c r="J8" s="77"/>
      <c r="K8" s="78"/>
      <c r="L8" s="419">
        <v>0</v>
      </c>
      <c r="M8" s="432">
        <f>L7-M7</f>
        <v>0</v>
      </c>
      <c r="N8" s="432">
        <f t="shared" ref="N8:AQ8" si="3">M7-N7</f>
        <v>0</v>
      </c>
      <c r="O8" s="432">
        <f t="shared" si="3"/>
        <v>0</v>
      </c>
      <c r="P8" s="432">
        <f t="shared" si="3"/>
        <v>0</v>
      </c>
      <c r="Q8" s="432">
        <f t="shared" si="3"/>
        <v>0</v>
      </c>
      <c r="R8" s="432">
        <f t="shared" si="3"/>
        <v>0</v>
      </c>
      <c r="S8" s="432">
        <f t="shared" si="3"/>
        <v>9108.6751496805227</v>
      </c>
      <c r="T8" s="432">
        <f t="shared" si="3"/>
        <v>56563.802252757669</v>
      </c>
      <c r="U8" s="432">
        <f t="shared" si="3"/>
        <v>6454.9661206923411</v>
      </c>
      <c r="V8" s="432">
        <f t="shared" si="3"/>
        <v>4826.4413951209917</v>
      </c>
      <c r="W8" s="432">
        <f t="shared" si="3"/>
        <v>3678.448495573155</v>
      </c>
      <c r="X8" s="432">
        <f t="shared" si="3"/>
        <v>1086.1155121854063</v>
      </c>
      <c r="Y8" s="432">
        <f t="shared" si="3"/>
        <v>0</v>
      </c>
      <c r="Z8" s="432">
        <f t="shared" si="3"/>
        <v>187.78689996220055</v>
      </c>
      <c r="AA8" s="432">
        <f t="shared" si="3"/>
        <v>4169.9454395886023</v>
      </c>
      <c r="AB8" s="432">
        <f t="shared" si="3"/>
        <v>135.06917471120016</v>
      </c>
      <c r="AC8" s="432">
        <f t="shared" si="3"/>
        <v>0</v>
      </c>
      <c r="AD8" s="432">
        <f t="shared" si="3"/>
        <v>0</v>
      </c>
      <c r="AE8" s="432">
        <f t="shared" si="3"/>
        <v>110.05150636115422</v>
      </c>
      <c r="AF8" s="432">
        <f t="shared" si="3"/>
        <v>429.15303648415272</v>
      </c>
      <c r="AG8" s="432">
        <f t="shared" si="3"/>
        <v>17.99223843494303</v>
      </c>
      <c r="AH8" s="432">
        <f t="shared" si="3"/>
        <v>0</v>
      </c>
      <c r="AI8" s="432">
        <f t="shared" si="3"/>
        <v>0</v>
      </c>
      <c r="AJ8" s="432">
        <f t="shared" si="3"/>
        <v>0</v>
      </c>
      <c r="AK8" s="432">
        <f t="shared" si="3"/>
        <v>0</v>
      </c>
      <c r="AL8" s="432">
        <f t="shared" si="3"/>
        <v>0</v>
      </c>
      <c r="AM8" s="432">
        <f t="shared" si="3"/>
        <v>0</v>
      </c>
      <c r="AN8" s="432">
        <f t="shared" si="3"/>
        <v>0</v>
      </c>
      <c r="AO8" s="432">
        <f t="shared" si="3"/>
        <v>0</v>
      </c>
      <c r="AP8" s="432">
        <f t="shared" si="3"/>
        <v>0</v>
      </c>
      <c r="AQ8" s="432">
        <f t="shared" si="3"/>
        <v>0</v>
      </c>
      <c r="AR8" s="432">
        <f t="shared" ref="AR8" si="4">AQ7-AR7</f>
        <v>0</v>
      </c>
      <c r="AS8" s="432">
        <f t="shared" ref="AS8" si="5">AR7-AS7</f>
        <v>0</v>
      </c>
      <c r="AT8" s="432">
        <f t="shared" ref="AT8" si="6">AS7-AT7</f>
        <v>0</v>
      </c>
      <c r="AU8" s="432">
        <f t="shared" ref="AU8" si="7">AT7-AU7</f>
        <v>0</v>
      </c>
      <c r="AV8" s="84"/>
    </row>
    <row r="9" spans="1:48" ht="15.75" customHeight="1" x14ac:dyDescent="0.3">
      <c r="A9" s="180" t="s">
        <v>424</v>
      </c>
      <c r="B9" s="185"/>
      <c r="C9" s="186"/>
      <c r="D9" s="186"/>
      <c r="E9" s="74"/>
      <c r="F9" s="74"/>
      <c r="G9" s="74"/>
      <c r="H9" s="74"/>
      <c r="I9" s="74"/>
      <c r="J9" s="74"/>
      <c r="K9" s="79"/>
      <c r="L9" s="419">
        <f>$L7-L7</f>
        <v>0</v>
      </c>
      <c r="M9" s="432">
        <f>$L7-M7</f>
        <v>0</v>
      </c>
      <c r="N9" s="432">
        <f t="shared" ref="N9:AQ9" si="8">$L7-N7</f>
        <v>0</v>
      </c>
      <c r="O9" s="432">
        <f t="shared" si="8"/>
        <v>0</v>
      </c>
      <c r="P9" s="432">
        <f t="shared" si="8"/>
        <v>0</v>
      </c>
      <c r="Q9" s="432">
        <f t="shared" si="8"/>
        <v>0</v>
      </c>
      <c r="R9" s="432">
        <f t="shared" si="8"/>
        <v>0</v>
      </c>
      <c r="S9" s="432">
        <f t="shared" si="8"/>
        <v>9108.6751496805227</v>
      </c>
      <c r="T9" s="432">
        <f t="shared" si="8"/>
        <v>65672.477402438191</v>
      </c>
      <c r="U9" s="432">
        <f t="shared" si="8"/>
        <v>72127.44352313054</v>
      </c>
      <c r="V9" s="432">
        <f t="shared" si="8"/>
        <v>76953.884918251526</v>
      </c>
      <c r="W9" s="432">
        <f t="shared" si="8"/>
        <v>80632.333413824686</v>
      </c>
      <c r="X9" s="432">
        <f t="shared" si="8"/>
        <v>81718.448926010082</v>
      </c>
      <c r="Y9" s="432">
        <f t="shared" si="8"/>
        <v>81718.448926010082</v>
      </c>
      <c r="Z9" s="432">
        <f t="shared" si="8"/>
        <v>81906.235825972282</v>
      </c>
      <c r="AA9" s="432">
        <f t="shared" si="8"/>
        <v>86076.181265560896</v>
      </c>
      <c r="AB9" s="432">
        <f t="shared" si="8"/>
        <v>86211.250440272095</v>
      </c>
      <c r="AC9" s="432">
        <f t="shared" si="8"/>
        <v>86211.250440272095</v>
      </c>
      <c r="AD9" s="432">
        <f t="shared" si="8"/>
        <v>86211.250440272095</v>
      </c>
      <c r="AE9" s="432">
        <f t="shared" si="8"/>
        <v>86321.301946633248</v>
      </c>
      <c r="AF9" s="432">
        <f t="shared" si="8"/>
        <v>86750.454983117394</v>
      </c>
      <c r="AG9" s="432">
        <f t="shared" si="8"/>
        <v>86768.447221552342</v>
      </c>
      <c r="AH9" s="432">
        <f t="shared" si="8"/>
        <v>86768.447221552342</v>
      </c>
      <c r="AI9" s="432">
        <f t="shared" si="8"/>
        <v>86768.447221552342</v>
      </c>
      <c r="AJ9" s="432">
        <f t="shared" si="8"/>
        <v>86768.447221552342</v>
      </c>
      <c r="AK9" s="432">
        <f t="shared" si="8"/>
        <v>86768.447221552342</v>
      </c>
      <c r="AL9" s="432">
        <f t="shared" si="8"/>
        <v>86768.447221552342</v>
      </c>
      <c r="AM9" s="432">
        <f t="shared" si="8"/>
        <v>86768.447221552342</v>
      </c>
      <c r="AN9" s="432">
        <f t="shared" si="8"/>
        <v>86768.447221552342</v>
      </c>
      <c r="AO9" s="432">
        <f t="shared" si="8"/>
        <v>86768.447221552342</v>
      </c>
      <c r="AP9" s="432">
        <f t="shared" si="8"/>
        <v>86768.447221552342</v>
      </c>
      <c r="AQ9" s="432">
        <f t="shared" si="8"/>
        <v>86768.447221552342</v>
      </c>
      <c r="AR9" s="432">
        <f t="shared" ref="AR9:AU9" si="9">$L7-AR7</f>
        <v>86768.447221552342</v>
      </c>
      <c r="AS9" s="432">
        <f t="shared" si="9"/>
        <v>86768.447221552342</v>
      </c>
      <c r="AT9" s="432">
        <f t="shared" si="9"/>
        <v>86768.447221552342</v>
      </c>
      <c r="AU9" s="432">
        <f t="shared" si="9"/>
        <v>86768.447221552342</v>
      </c>
      <c r="AV9" s="80"/>
    </row>
    <row r="10" spans="1:48" ht="15.75" customHeight="1" x14ac:dyDescent="0.3">
      <c r="A10" s="193" t="s">
        <v>66</v>
      </c>
      <c r="B10" s="206">
        <f>SUMPRODUCT(B5:B6,C5:C6)/C7</f>
        <v>8.7186526038758476</v>
      </c>
      <c r="C10" s="56"/>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row>
    <row r="11" spans="1:48" s="30" customFormat="1" ht="15.75" hidden="1" customHeight="1" x14ac:dyDescent="0.3">
      <c r="A11" s="443"/>
      <c r="W11"/>
    </row>
    <row r="12" spans="1:48" ht="15.75" hidden="1" customHeight="1" x14ac:dyDescent="0.3">
      <c r="A12" s="491" t="str">
        <f>A3</f>
        <v>Channel</v>
      </c>
      <c r="B12" s="493" t="str">
        <f>B3</f>
        <v>WAML</v>
      </c>
      <c r="C12" s="493" t="str">
        <f>C3</f>
        <v>Annual Verified Gross Savings (MWh)</v>
      </c>
      <c r="D12" s="487" t="str">
        <f>D3</f>
        <v>NTGR</v>
      </c>
      <c r="E12" s="172"/>
      <c r="F12" s="133"/>
      <c r="G12" s="133"/>
      <c r="H12" s="133"/>
      <c r="I12" s="133"/>
      <c r="J12" s="133"/>
      <c r="K12" s="134"/>
      <c r="L12" s="144" t="str">
        <f>L3</f>
        <v>CPAS - Verified Net Savings (MWh)</v>
      </c>
      <c r="M12" s="144"/>
      <c r="N12" s="144"/>
      <c r="O12" s="144"/>
      <c r="P12" s="144"/>
      <c r="Q12" s="144"/>
      <c r="R12" s="144"/>
      <c r="S12" s="144"/>
      <c r="T12" s="144"/>
      <c r="U12" s="144"/>
      <c r="V12" s="144"/>
      <c r="W12" s="234"/>
      <c r="X12" s="30"/>
      <c r="Y12" s="30"/>
    </row>
    <row r="13" spans="1:48" ht="15.75" hidden="1" customHeight="1" x14ac:dyDescent="0.3">
      <c r="A13" s="496"/>
      <c r="B13" s="495"/>
      <c r="C13" s="495"/>
      <c r="D13" s="486"/>
      <c r="E13" s="36"/>
      <c r="F13" s="36"/>
      <c r="G13" s="36"/>
      <c r="H13" s="36"/>
      <c r="I13" s="36"/>
      <c r="J13" s="36"/>
      <c r="K13" s="36"/>
      <c r="L13" s="36">
        <f t="shared" ref="L13:L18" si="10">X4</f>
        <v>2037</v>
      </c>
      <c r="M13" s="36">
        <f t="shared" ref="M13:M18" si="11">Y4</f>
        <v>2038</v>
      </c>
      <c r="N13" s="36">
        <f t="shared" ref="N13:N18" si="12">Z4</f>
        <v>2039</v>
      </c>
      <c r="O13" s="36">
        <f t="shared" ref="O13:O18" si="13">AA4</f>
        <v>2040</v>
      </c>
      <c r="P13" s="36">
        <f t="shared" ref="P13:P18" si="14">AB4</f>
        <v>2041</v>
      </c>
      <c r="Q13" s="36">
        <f t="shared" ref="Q13:Q18" si="15">AC4</f>
        <v>2042</v>
      </c>
      <c r="R13" s="36">
        <f t="shared" ref="R13:R18" si="16">AD4</f>
        <v>2043</v>
      </c>
      <c r="S13" s="36">
        <f t="shared" ref="S13:S18" si="17">AE4</f>
        <v>2044</v>
      </c>
      <c r="T13" s="36">
        <f t="shared" ref="T13:T18" si="18">AF4</f>
        <v>2045</v>
      </c>
      <c r="U13" s="36">
        <f t="shared" ref="U13:U18" si="19">AG4</f>
        <v>2046</v>
      </c>
      <c r="V13" s="36">
        <f t="shared" ref="V13:V18" si="20">AH4</f>
        <v>2047</v>
      </c>
      <c r="W13" s="36">
        <f t="shared" ref="W13:W18" si="21">AI4</f>
        <v>2048</v>
      </c>
      <c r="X13" s="30"/>
      <c r="Y13" s="30"/>
    </row>
    <row r="14" spans="1:48" ht="15.75" hidden="1" customHeight="1" x14ac:dyDescent="0.3">
      <c r="A14" s="199" t="str">
        <f t="shared" ref="A14:D15" si="22">A5</f>
        <v>Income Qualified</v>
      </c>
      <c r="B14" s="200">
        <f t="shared" si="22"/>
        <v>8.5125722115667166</v>
      </c>
      <c r="C14" s="201">
        <f t="shared" si="22"/>
        <v>84668.737280707792</v>
      </c>
      <c r="D14" s="202">
        <f t="shared" si="22"/>
        <v>0.95495487773737375</v>
      </c>
      <c r="E14" s="203"/>
      <c r="F14" s="203"/>
      <c r="G14" s="203"/>
      <c r="H14" s="203"/>
      <c r="I14" s="203"/>
      <c r="J14" s="203"/>
      <c r="K14" s="203"/>
      <c r="L14" s="378">
        <f t="shared" si="10"/>
        <v>4017.9633001461762</v>
      </c>
      <c r="M14" s="378">
        <f t="shared" si="11"/>
        <v>4017.9633001461762</v>
      </c>
      <c r="N14" s="378">
        <f t="shared" si="12"/>
        <v>3940.7958543734899</v>
      </c>
      <c r="O14" s="378">
        <f t="shared" si="13"/>
        <v>539.00196309959119</v>
      </c>
      <c r="P14" s="378">
        <f t="shared" si="14"/>
        <v>478.30413924062145</v>
      </c>
      <c r="Q14" s="378">
        <f t="shared" si="15"/>
        <v>478.30413924062145</v>
      </c>
      <c r="R14" s="378">
        <f t="shared" si="16"/>
        <v>478.30413924062145</v>
      </c>
      <c r="S14" s="378">
        <f t="shared" si="17"/>
        <v>431.42700814183604</v>
      </c>
      <c r="T14" s="378">
        <f t="shared" si="18"/>
        <v>11.0865918378723</v>
      </c>
      <c r="U14" s="378">
        <f t="shared" si="19"/>
        <v>0</v>
      </c>
      <c r="V14" s="378">
        <f t="shared" si="20"/>
        <v>0</v>
      </c>
      <c r="W14" s="378">
        <f t="shared" si="21"/>
        <v>0</v>
      </c>
      <c r="X14" s="30"/>
      <c r="Y14" s="30"/>
    </row>
    <row r="15" spans="1:48" ht="15.75" hidden="1" customHeight="1" x14ac:dyDescent="0.3">
      <c r="A15" s="199" t="str">
        <f t="shared" si="22"/>
        <v>Market Rate</v>
      </c>
      <c r="B15" s="200">
        <f t="shared" si="22"/>
        <v>10.993571227377155</v>
      </c>
      <c r="C15" s="201">
        <f t="shared" si="22"/>
        <v>7669.9739563747889</v>
      </c>
      <c r="D15" s="202">
        <f t="shared" si="22"/>
        <v>0.77100960148126485</v>
      </c>
      <c r="E15" s="203"/>
      <c r="F15" s="203"/>
      <c r="G15" s="203"/>
      <c r="H15" s="203"/>
      <c r="I15" s="203"/>
      <c r="J15" s="203"/>
      <c r="K15" s="203"/>
      <c r="L15" s="378">
        <f t="shared" si="10"/>
        <v>1032.034995396077</v>
      </c>
      <c r="M15" s="378">
        <f t="shared" si="11"/>
        <v>1032.034995396077</v>
      </c>
      <c r="N15" s="378">
        <f t="shared" si="12"/>
        <v>921.41554120656235</v>
      </c>
      <c r="O15" s="378">
        <f t="shared" si="13"/>
        <v>153.26399289185895</v>
      </c>
      <c r="P15" s="378">
        <f t="shared" si="14"/>
        <v>78.892642039628512</v>
      </c>
      <c r="Q15" s="378">
        <f t="shared" si="15"/>
        <v>78.892642039628512</v>
      </c>
      <c r="R15" s="378">
        <f t="shared" si="16"/>
        <v>78.892642039628512</v>
      </c>
      <c r="S15" s="378">
        <f t="shared" si="17"/>
        <v>15.718266777259721</v>
      </c>
      <c r="T15" s="378">
        <f t="shared" si="18"/>
        <v>6.9056465970707288</v>
      </c>
      <c r="U15" s="378">
        <f t="shared" si="19"/>
        <v>0</v>
      </c>
      <c r="V15" s="378">
        <f t="shared" si="20"/>
        <v>0</v>
      </c>
      <c r="W15" s="378">
        <f t="shared" si="21"/>
        <v>0</v>
      </c>
      <c r="X15" s="30"/>
      <c r="Y15" s="30"/>
    </row>
    <row r="16" spans="1:48" ht="15.75" hidden="1" customHeight="1" x14ac:dyDescent="0.3">
      <c r="A16" s="180" t="str">
        <f t="shared" ref="A16:A18" si="23">A7</f>
        <v>2025 CPAS</v>
      </c>
      <c r="B16" s="196"/>
      <c r="C16" s="182">
        <f>C7</f>
        <v>92338.711237082578</v>
      </c>
      <c r="D16" s="205">
        <f>D7</f>
        <v>0.9396757444315158</v>
      </c>
      <c r="E16" s="85"/>
      <c r="F16" s="74"/>
      <c r="G16" s="74"/>
      <c r="H16" s="74"/>
      <c r="I16" s="74"/>
      <c r="J16" s="74"/>
      <c r="K16" s="74"/>
      <c r="L16" s="419">
        <f t="shared" si="10"/>
        <v>5049.9982955422529</v>
      </c>
      <c r="M16" s="419">
        <f t="shared" si="11"/>
        <v>5049.9982955422529</v>
      </c>
      <c r="N16" s="419">
        <f t="shared" si="12"/>
        <v>4862.2113955800523</v>
      </c>
      <c r="O16" s="419">
        <f t="shared" si="13"/>
        <v>692.26595599145014</v>
      </c>
      <c r="P16" s="419">
        <f t="shared" si="14"/>
        <v>557.19678128024998</v>
      </c>
      <c r="Q16" s="419">
        <f t="shared" si="15"/>
        <v>557.19678128024998</v>
      </c>
      <c r="R16" s="419">
        <f t="shared" si="16"/>
        <v>557.19678128024998</v>
      </c>
      <c r="S16" s="419">
        <f t="shared" si="17"/>
        <v>447.14527491909575</v>
      </c>
      <c r="T16" s="419">
        <f t="shared" si="18"/>
        <v>17.99223843494303</v>
      </c>
      <c r="U16" s="419">
        <f t="shared" si="19"/>
        <v>0</v>
      </c>
      <c r="V16" s="419">
        <f t="shared" si="20"/>
        <v>0</v>
      </c>
      <c r="W16" s="419">
        <f t="shared" si="21"/>
        <v>0</v>
      </c>
      <c r="X16" s="30"/>
      <c r="Y16" s="30"/>
    </row>
    <row r="17" spans="1:25" ht="15.75" hidden="1" customHeight="1" x14ac:dyDescent="0.3">
      <c r="A17" s="180" t="str">
        <f t="shared" si="23"/>
        <v>Expiring 2025 CPAS</v>
      </c>
      <c r="B17" s="185"/>
      <c r="C17" s="186"/>
      <c r="D17" s="197"/>
      <c r="E17" s="77"/>
      <c r="F17" s="77"/>
      <c r="G17" s="77"/>
      <c r="H17" s="77"/>
      <c r="I17" s="77"/>
      <c r="J17" s="77"/>
      <c r="K17" s="78"/>
      <c r="L17" s="419">
        <f t="shared" si="10"/>
        <v>1086.1155121854063</v>
      </c>
      <c r="M17" s="419">
        <f t="shared" si="11"/>
        <v>0</v>
      </c>
      <c r="N17" s="419">
        <f t="shared" si="12"/>
        <v>187.78689996220055</v>
      </c>
      <c r="O17" s="419">
        <f t="shared" si="13"/>
        <v>4169.9454395886023</v>
      </c>
      <c r="P17" s="419">
        <f t="shared" si="14"/>
        <v>135.06917471120016</v>
      </c>
      <c r="Q17" s="419">
        <f t="shared" si="15"/>
        <v>0</v>
      </c>
      <c r="R17" s="419">
        <f t="shared" si="16"/>
        <v>0</v>
      </c>
      <c r="S17" s="419">
        <f t="shared" si="17"/>
        <v>110.05150636115422</v>
      </c>
      <c r="T17" s="419">
        <f t="shared" si="18"/>
        <v>429.15303648415272</v>
      </c>
      <c r="U17" s="419">
        <f t="shared" si="19"/>
        <v>17.99223843494303</v>
      </c>
      <c r="V17" s="419">
        <f t="shared" si="20"/>
        <v>0</v>
      </c>
      <c r="W17" s="419">
        <f t="shared" si="21"/>
        <v>0</v>
      </c>
      <c r="X17" s="30"/>
      <c r="Y17" s="30"/>
    </row>
    <row r="18" spans="1:25" ht="15.75" hidden="1" customHeight="1" x14ac:dyDescent="0.3">
      <c r="A18" s="180" t="str">
        <f t="shared" si="23"/>
        <v>Expired 2025 CPAS</v>
      </c>
      <c r="B18" s="185"/>
      <c r="C18" s="186"/>
      <c r="D18" s="186"/>
      <c r="E18" s="74"/>
      <c r="F18" s="74"/>
      <c r="G18" s="74"/>
      <c r="H18" s="74"/>
      <c r="I18" s="74"/>
      <c r="J18" s="74"/>
      <c r="K18" s="79"/>
      <c r="L18" s="419">
        <f t="shared" si="10"/>
        <v>81718.448926010082</v>
      </c>
      <c r="M18" s="419">
        <f t="shared" si="11"/>
        <v>81718.448926010082</v>
      </c>
      <c r="N18" s="419">
        <f t="shared" si="12"/>
        <v>81906.235825972282</v>
      </c>
      <c r="O18" s="419">
        <f t="shared" si="13"/>
        <v>86076.181265560896</v>
      </c>
      <c r="P18" s="419">
        <f t="shared" si="14"/>
        <v>86211.250440272095</v>
      </c>
      <c r="Q18" s="419">
        <f t="shared" si="15"/>
        <v>86211.250440272095</v>
      </c>
      <c r="R18" s="419">
        <f t="shared" si="16"/>
        <v>86211.250440272095</v>
      </c>
      <c r="S18" s="419">
        <f t="shared" si="17"/>
        <v>86321.301946633248</v>
      </c>
      <c r="T18" s="419">
        <f t="shared" si="18"/>
        <v>86750.454983117394</v>
      </c>
      <c r="U18" s="419">
        <f t="shared" si="19"/>
        <v>86768.447221552342</v>
      </c>
      <c r="V18" s="419">
        <f t="shared" si="20"/>
        <v>86768.447221552342</v>
      </c>
      <c r="W18" s="419">
        <f t="shared" si="21"/>
        <v>86768.447221552342</v>
      </c>
      <c r="X18" s="30"/>
      <c r="Y18" s="30"/>
    </row>
    <row r="19" spans="1:25" ht="15.75" hidden="1" customHeight="1" x14ac:dyDescent="0.3">
      <c r="A19" s="193" t="s">
        <v>66</v>
      </c>
      <c r="B19" s="206">
        <f>B10</f>
        <v>8.7186526038758476</v>
      </c>
      <c r="C19" s="56"/>
      <c r="D19" s="30"/>
      <c r="E19" s="30"/>
      <c r="F19" s="30"/>
      <c r="G19" s="30"/>
      <c r="H19" s="30"/>
      <c r="I19" s="30"/>
      <c r="J19" s="30"/>
      <c r="K19" s="30"/>
      <c r="L19" s="30"/>
      <c r="M19" s="30"/>
      <c r="N19" s="30"/>
      <c r="O19" s="30"/>
      <c r="P19" s="30"/>
      <c r="Q19" s="30"/>
      <c r="R19" s="30"/>
      <c r="S19" s="30"/>
      <c r="T19" s="30"/>
      <c r="U19" s="30"/>
      <c r="V19" s="30"/>
      <c r="W19" s="30"/>
      <c r="X19" s="30"/>
      <c r="Y19" s="30"/>
    </row>
    <row r="20" spans="1:25" x14ac:dyDescent="0.3">
      <c r="A20" s="30"/>
      <c r="B20" s="30"/>
      <c r="C20" s="30"/>
      <c r="D20" s="30"/>
      <c r="E20" s="30"/>
      <c r="F20" s="30"/>
      <c r="G20" s="30"/>
      <c r="H20" s="30"/>
      <c r="I20" s="30"/>
      <c r="J20" s="30"/>
      <c r="K20" s="30"/>
      <c r="L20" s="30"/>
      <c r="M20" s="30"/>
      <c r="N20" s="30"/>
      <c r="O20" s="30"/>
      <c r="P20" s="30"/>
      <c r="Q20" s="30"/>
      <c r="R20" s="30"/>
      <c r="S20" s="30"/>
      <c r="T20" s="30"/>
      <c r="U20" s="30"/>
      <c r="V20" s="30"/>
      <c r="W20" s="30"/>
      <c r="X20" s="30"/>
      <c r="Y20" s="30"/>
    </row>
  </sheetData>
  <mergeCells count="9">
    <mergeCell ref="AV3:AV4"/>
    <mergeCell ref="A12:A13"/>
    <mergeCell ref="B12:B13"/>
    <mergeCell ref="C12:C13"/>
    <mergeCell ref="D12:D13"/>
    <mergeCell ref="A3:A4"/>
    <mergeCell ref="B3:B4"/>
    <mergeCell ref="C3:C4"/>
    <mergeCell ref="D3:D4"/>
  </mergeCells>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7495F-50B4-4C4A-95E1-182A548FC233}">
  <dimension ref="A1:AV34"/>
  <sheetViews>
    <sheetView workbookViewId="0">
      <selection activeCell="E18" sqref="A18:XFD31"/>
    </sheetView>
  </sheetViews>
  <sheetFormatPr defaultColWidth="8.88671875"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515</v>
      </c>
    </row>
    <row r="2" spans="1:48" x14ac:dyDescent="0.3">
      <c r="A2" s="30"/>
      <c r="B2" s="30"/>
      <c r="C2" s="30"/>
      <c r="D2" s="30"/>
      <c r="E2" s="30"/>
      <c r="F2" s="30"/>
      <c r="G2" s="30"/>
      <c r="H2" s="30"/>
      <c r="I2" s="30"/>
      <c r="J2" s="30"/>
      <c r="K2" s="30"/>
      <c r="L2" s="30"/>
      <c r="M2" s="30"/>
      <c r="N2" s="30"/>
      <c r="O2" s="30"/>
      <c r="P2" s="30"/>
      <c r="Q2" s="30"/>
      <c r="R2" s="30"/>
      <c r="S2" s="30"/>
      <c r="T2" s="30"/>
      <c r="U2" s="30"/>
      <c r="V2" s="30"/>
      <c r="W2" s="30"/>
    </row>
    <row r="3" spans="1:48" ht="15.75" customHeight="1" x14ac:dyDescent="0.3">
      <c r="A3" s="491" t="s">
        <v>77</v>
      </c>
      <c r="B3" s="493" t="s">
        <v>66</v>
      </c>
      <c r="C3" s="493" t="s">
        <v>264</v>
      </c>
      <c r="D3" s="493" t="s">
        <v>57</v>
      </c>
      <c r="E3" s="46"/>
      <c r="F3" s="97"/>
      <c r="G3" s="97"/>
      <c r="H3" s="97"/>
      <c r="I3" s="97"/>
      <c r="J3" s="97"/>
      <c r="K3" s="88"/>
      <c r="L3" s="435" t="s">
        <v>265</v>
      </c>
      <c r="M3" s="89"/>
      <c r="N3" s="89"/>
      <c r="O3" s="89"/>
      <c r="P3" s="89"/>
      <c r="Q3" s="89"/>
      <c r="R3" s="89"/>
      <c r="S3" s="89"/>
      <c r="T3" s="89"/>
      <c r="U3" s="89"/>
      <c r="V3" s="89"/>
      <c r="W3" s="89"/>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8" x14ac:dyDescent="0.3">
      <c r="A4" s="496"/>
      <c r="B4" s="495"/>
      <c r="C4" s="495"/>
      <c r="D4" s="494"/>
      <c r="E4" s="138">
        <v>2018</v>
      </c>
      <c r="F4" s="138">
        <f>E4+1</f>
        <v>2019</v>
      </c>
      <c r="G4" s="138">
        <f t="shared" ref="G4:AU4" si="0">F4+1</f>
        <v>2020</v>
      </c>
      <c r="H4" s="138">
        <f t="shared" si="0"/>
        <v>2021</v>
      </c>
      <c r="I4" s="138">
        <f t="shared" si="0"/>
        <v>2022</v>
      </c>
      <c r="J4" s="138">
        <f t="shared" si="0"/>
        <v>2023</v>
      </c>
      <c r="K4" s="138">
        <f t="shared" si="0"/>
        <v>2024</v>
      </c>
      <c r="L4" s="138">
        <f t="shared" si="0"/>
        <v>2025</v>
      </c>
      <c r="M4" s="138">
        <f t="shared" si="0"/>
        <v>2026</v>
      </c>
      <c r="N4" s="138">
        <f t="shared" si="0"/>
        <v>2027</v>
      </c>
      <c r="O4" s="138">
        <f t="shared" si="0"/>
        <v>2028</v>
      </c>
      <c r="P4" s="138">
        <f t="shared" si="0"/>
        <v>2029</v>
      </c>
      <c r="Q4" s="138">
        <f t="shared" si="0"/>
        <v>2030</v>
      </c>
      <c r="R4" s="138">
        <f t="shared" si="0"/>
        <v>2031</v>
      </c>
      <c r="S4" s="138">
        <f t="shared" si="0"/>
        <v>2032</v>
      </c>
      <c r="T4" s="138">
        <f t="shared" si="0"/>
        <v>2033</v>
      </c>
      <c r="U4" s="138">
        <f t="shared" si="0"/>
        <v>2034</v>
      </c>
      <c r="V4" s="138">
        <f t="shared" si="0"/>
        <v>2035</v>
      </c>
      <c r="W4" s="138">
        <f t="shared" si="0"/>
        <v>2036</v>
      </c>
      <c r="X4" s="138">
        <f t="shared" si="0"/>
        <v>2037</v>
      </c>
      <c r="Y4" s="138">
        <f t="shared" si="0"/>
        <v>2038</v>
      </c>
      <c r="Z4" s="138">
        <f t="shared" si="0"/>
        <v>2039</v>
      </c>
      <c r="AA4" s="138">
        <f t="shared" si="0"/>
        <v>2040</v>
      </c>
      <c r="AB4" s="138">
        <f t="shared" si="0"/>
        <v>2041</v>
      </c>
      <c r="AC4" s="138">
        <f t="shared" si="0"/>
        <v>2042</v>
      </c>
      <c r="AD4" s="138">
        <f t="shared" si="0"/>
        <v>2043</v>
      </c>
      <c r="AE4" s="138">
        <f t="shared" si="0"/>
        <v>2044</v>
      </c>
      <c r="AF4" s="138">
        <f t="shared" si="0"/>
        <v>2045</v>
      </c>
      <c r="AG4" s="138">
        <f t="shared" si="0"/>
        <v>2046</v>
      </c>
      <c r="AH4" s="138">
        <f t="shared" si="0"/>
        <v>2047</v>
      </c>
      <c r="AI4" s="138">
        <f t="shared" si="0"/>
        <v>2048</v>
      </c>
      <c r="AJ4" s="138">
        <f t="shared" si="0"/>
        <v>2049</v>
      </c>
      <c r="AK4" s="138">
        <f t="shared" si="0"/>
        <v>2050</v>
      </c>
      <c r="AL4" s="138">
        <f t="shared" si="0"/>
        <v>2051</v>
      </c>
      <c r="AM4" s="138">
        <f t="shared" si="0"/>
        <v>2052</v>
      </c>
      <c r="AN4" s="138">
        <f t="shared" si="0"/>
        <v>2053</v>
      </c>
      <c r="AO4" s="138">
        <f t="shared" si="0"/>
        <v>2054</v>
      </c>
      <c r="AP4" s="138">
        <f t="shared" si="0"/>
        <v>2055</v>
      </c>
      <c r="AQ4" s="138">
        <f t="shared" si="0"/>
        <v>2056</v>
      </c>
      <c r="AR4" s="138">
        <f t="shared" si="0"/>
        <v>2057</v>
      </c>
      <c r="AS4" s="138">
        <f t="shared" si="0"/>
        <v>2058</v>
      </c>
      <c r="AT4" s="138">
        <f t="shared" si="0"/>
        <v>2059</v>
      </c>
      <c r="AU4" s="138">
        <f t="shared" si="0"/>
        <v>2060</v>
      </c>
      <c r="AV4" s="476"/>
    </row>
    <row r="5" spans="1:48" x14ac:dyDescent="0.3">
      <c r="A5" s="199" t="s">
        <v>91</v>
      </c>
      <c r="B5" s="200">
        <f>'IQ - SF'!B34</f>
        <v>16.385310773508184</v>
      </c>
      <c r="C5" s="201">
        <f>'IQ - SF'!C31</f>
        <v>3802.5426527273439</v>
      </c>
      <c r="D5" s="202">
        <f>'IQ - SF'!D31</f>
        <v>1</v>
      </c>
      <c r="E5" s="203"/>
      <c r="F5" s="203"/>
      <c r="G5" s="203"/>
      <c r="H5" s="203"/>
      <c r="I5" s="203"/>
      <c r="J5" s="203"/>
      <c r="K5" s="203"/>
      <c r="L5" s="372">
        <f>'IQ - SF'!L31</f>
        <v>3802.5426527273439</v>
      </c>
      <c r="M5" s="372">
        <f>'IQ - SF'!M31</f>
        <v>3802.5426527273439</v>
      </c>
      <c r="N5" s="372">
        <f>'IQ - SF'!N31</f>
        <v>3802.5426527273439</v>
      </c>
      <c r="O5" s="372">
        <f>'IQ - SF'!O31</f>
        <v>3802.5426527273439</v>
      </c>
      <c r="P5" s="372">
        <f>'IQ - SF'!P31</f>
        <v>3802.5426527273439</v>
      </c>
      <c r="Q5" s="372">
        <f>'IQ - SF'!Q31</f>
        <v>3802.5426527273439</v>
      </c>
      <c r="R5" s="372">
        <f>'IQ - SF'!R31</f>
        <v>3009.8653555824412</v>
      </c>
      <c r="S5" s="372">
        <f>'IQ - SF'!S31</f>
        <v>2778.4295055824473</v>
      </c>
      <c r="T5" s="372">
        <f>'IQ - SF'!T31</f>
        <v>2517.7355605512307</v>
      </c>
      <c r="U5" s="372">
        <f>'IQ - SF'!U31</f>
        <v>2517.7355605512307</v>
      </c>
      <c r="V5" s="372">
        <f>'IQ - SF'!V31</f>
        <v>2290.3957458953532</v>
      </c>
      <c r="W5" s="372">
        <f>'IQ - SF'!W31</f>
        <v>2144.4644288908626</v>
      </c>
      <c r="X5" s="372">
        <f>'IQ - SF'!X31</f>
        <v>2073.4311951246286</v>
      </c>
      <c r="Y5" s="372">
        <f>'IQ - SF'!Y31</f>
        <v>2073.4311951246286</v>
      </c>
      <c r="Z5" s="372">
        <f>'IQ - SF'!Z31</f>
        <v>2073.4311951246286</v>
      </c>
      <c r="AA5" s="372">
        <f>'IQ - SF'!AA31</f>
        <v>1860.1364502305601</v>
      </c>
      <c r="AB5" s="372">
        <f>'IQ - SF'!AB31</f>
        <v>983.64772267658941</v>
      </c>
      <c r="AC5" s="372">
        <f>'IQ - SF'!AC31</f>
        <v>983.64772267658941</v>
      </c>
      <c r="AD5" s="372">
        <f>'IQ - SF'!AD31</f>
        <v>900.92664325392184</v>
      </c>
      <c r="AE5" s="372">
        <f>'IQ - SF'!AE31</f>
        <v>717.05331591980143</v>
      </c>
      <c r="AF5" s="372">
        <f>'IQ - SF'!AF31</f>
        <v>389.6726625973763</v>
      </c>
      <c r="AG5" s="372">
        <f>'IQ - SF'!AG31</f>
        <v>389.6726625973763</v>
      </c>
      <c r="AH5" s="372">
        <f>'IQ - SF'!AH31</f>
        <v>389.6726625973763</v>
      </c>
      <c r="AI5" s="372">
        <f>'IQ - SF'!AI31</f>
        <v>389.6726625973763</v>
      </c>
      <c r="AJ5" s="372">
        <f>'IQ - SF'!AJ31</f>
        <v>389.6726625973763</v>
      </c>
      <c r="AK5" s="372">
        <f>'IQ - SF'!AK31</f>
        <v>384.20533957470298</v>
      </c>
      <c r="AL5" s="372">
        <f>'IQ - SF'!AL31</f>
        <v>384.20533957470298</v>
      </c>
      <c r="AM5" s="372">
        <f>'IQ - SF'!AM31</f>
        <v>384.20533957470298</v>
      </c>
      <c r="AN5" s="372">
        <f>'IQ - SF'!AN31</f>
        <v>384.20533957470298</v>
      </c>
      <c r="AO5" s="372">
        <f>'IQ - SF'!AO31</f>
        <v>384.20533957470298</v>
      </c>
      <c r="AP5" s="372">
        <f>'IQ - SF'!AP31</f>
        <v>0</v>
      </c>
      <c r="AQ5" s="372">
        <f>'IQ - SF'!AQ31</f>
        <v>0</v>
      </c>
      <c r="AR5" s="372">
        <f>'IQ - SF'!AR31</f>
        <v>0</v>
      </c>
      <c r="AS5" s="372">
        <f>'IQ - SF'!AS31</f>
        <v>0</v>
      </c>
      <c r="AT5" s="372">
        <f>'IQ - SF'!AT31</f>
        <v>0</v>
      </c>
      <c r="AU5" s="372">
        <f>'IQ - SF'!AU31</f>
        <v>0</v>
      </c>
      <c r="AV5" s="208">
        <f t="shared" ref="AV5:AV12" si="1">SUM(E5:AU5)</f>
        <v>53608.977524409383</v>
      </c>
    </row>
    <row r="6" spans="1:48" x14ac:dyDescent="0.3">
      <c r="A6" s="199" t="s">
        <v>76</v>
      </c>
      <c r="B6" s="200">
        <f>'IQ - CAA'!B31</f>
        <v>13.722718585722911</v>
      </c>
      <c r="C6" s="201">
        <f>'IQ - CAA'!C28</f>
        <v>1346.0096390682722</v>
      </c>
      <c r="D6" s="202">
        <f>'IQ - CAA'!D28</f>
        <v>1</v>
      </c>
      <c r="E6" s="203"/>
      <c r="F6" s="203"/>
      <c r="G6" s="203"/>
      <c r="H6" s="203"/>
      <c r="I6" s="203"/>
      <c r="J6" s="203"/>
      <c r="K6" s="203"/>
      <c r="L6" s="372">
        <f>'IQ - CAA'!L28</f>
        <v>1346.0096390682722</v>
      </c>
      <c r="M6" s="372">
        <f>'IQ - CAA'!M28</f>
        <v>1346.0096390682722</v>
      </c>
      <c r="N6" s="372">
        <f>'IQ - CAA'!N28</f>
        <v>1346.0096390682722</v>
      </c>
      <c r="O6" s="372">
        <f>'IQ - CAA'!O28</f>
        <v>1342.4701610942911</v>
      </c>
      <c r="P6" s="372">
        <f>'IQ - CAA'!P28</f>
        <v>1342.4701610942911</v>
      </c>
      <c r="Q6" s="372">
        <f>'IQ - CAA'!Q28</f>
        <v>1342.4701610942911</v>
      </c>
      <c r="R6" s="372">
        <f>'IQ - CAA'!R28</f>
        <v>1280.5159044446932</v>
      </c>
      <c r="S6" s="372">
        <f>'IQ - CAA'!S28</f>
        <v>1280.5159044446932</v>
      </c>
      <c r="T6" s="372">
        <f>'IQ - CAA'!T28</f>
        <v>696.78125790421882</v>
      </c>
      <c r="U6" s="372">
        <f>'IQ - CAA'!U28</f>
        <v>696.78125790421882</v>
      </c>
      <c r="V6" s="372">
        <f>'IQ - CAA'!V28</f>
        <v>583.86364799932687</v>
      </c>
      <c r="W6" s="372">
        <f>'IQ - CAA'!W28</f>
        <v>579.05950178298792</v>
      </c>
      <c r="X6" s="372">
        <f>'IQ - CAA'!X28</f>
        <v>478.02310394749031</v>
      </c>
      <c r="Y6" s="372">
        <f>'IQ - CAA'!Y28</f>
        <v>478.02310394749031</v>
      </c>
      <c r="Z6" s="372">
        <f>'IQ - CAA'!Z28</f>
        <v>478.02310394749031</v>
      </c>
      <c r="AA6" s="372">
        <f>'IQ - CAA'!AA28</f>
        <v>454.07292642516722</v>
      </c>
      <c r="AB6" s="372">
        <f>'IQ - CAA'!AB28</f>
        <v>338.32886863672258</v>
      </c>
      <c r="AC6" s="372">
        <f>'IQ - CAA'!AC28</f>
        <v>338.32886863672258</v>
      </c>
      <c r="AD6" s="372">
        <f>'IQ - CAA'!AD28</f>
        <v>338.32886863672258</v>
      </c>
      <c r="AE6" s="372">
        <f>'IQ - CAA'!AE28</f>
        <v>299.07330458391164</v>
      </c>
      <c r="AF6" s="372">
        <f>'IQ - CAA'!AF28</f>
        <v>132.02241533394562</v>
      </c>
      <c r="AG6" s="372">
        <f>'IQ - CAA'!AG28</f>
        <v>132.02241533394562</v>
      </c>
      <c r="AH6" s="372">
        <f>'IQ - CAA'!AH28</f>
        <v>132.02241533394562</v>
      </c>
      <c r="AI6" s="372">
        <f>'IQ - CAA'!AI28</f>
        <v>132.02241533394562</v>
      </c>
      <c r="AJ6" s="372">
        <f>'IQ - CAA'!AJ28</f>
        <v>132.02241533394562</v>
      </c>
      <c r="AK6" s="372">
        <f>'IQ - CAA'!AK28</f>
        <v>132.02241533394562</v>
      </c>
      <c r="AL6" s="372">
        <f>'IQ - CAA'!AL28</f>
        <v>132.02241533394562</v>
      </c>
      <c r="AM6" s="372">
        <f>'IQ - CAA'!AM28</f>
        <v>132.02241533394562</v>
      </c>
      <c r="AN6" s="372">
        <f>'IQ - CAA'!AN28</f>
        <v>132.02241533394562</v>
      </c>
      <c r="AO6" s="372">
        <f>'IQ - CAA'!AO28</f>
        <v>132.02241533394562</v>
      </c>
      <c r="AP6" s="372">
        <f>'IQ - CAA'!AP28</f>
        <v>0</v>
      </c>
      <c r="AQ6" s="372">
        <f>'IQ - CAA'!AQ28</f>
        <v>0</v>
      </c>
      <c r="AR6" s="372">
        <f>'IQ - CAA'!AR28</f>
        <v>0</v>
      </c>
      <c r="AS6" s="372">
        <f>'IQ - CAA'!AS28</f>
        <v>0</v>
      </c>
      <c r="AT6" s="372">
        <f>'IQ - CAA'!AT28</f>
        <v>0</v>
      </c>
      <c r="AU6" s="372">
        <f>'IQ - CAA'!AU28</f>
        <v>0</v>
      </c>
      <c r="AV6" s="179">
        <f t="shared" si="1"/>
        <v>17705.383177068994</v>
      </c>
    </row>
    <row r="7" spans="1:48" x14ac:dyDescent="0.3">
      <c r="A7" s="199" t="s">
        <v>154</v>
      </c>
      <c r="B7" s="200">
        <f>'IQ - Joint Utility'!B26</f>
        <v>18.034005083778787</v>
      </c>
      <c r="C7" s="201">
        <f>'IQ - Joint Utility'!C23</f>
        <v>113.73281910259863</v>
      </c>
      <c r="D7" s="202">
        <f>'IQ - Joint Utility'!D23</f>
        <v>1</v>
      </c>
      <c r="E7" s="203"/>
      <c r="F7" s="203"/>
      <c r="G7" s="203"/>
      <c r="H7" s="203"/>
      <c r="I7" s="203"/>
      <c r="J7" s="203"/>
      <c r="K7" s="203"/>
      <c r="L7" s="372">
        <f>'IQ - Joint Utility'!L23</f>
        <v>113.73281910259863</v>
      </c>
      <c r="M7" s="372">
        <f>'IQ - Joint Utility'!M23</f>
        <v>113.73281910259863</v>
      </c>
      <c r="N7" s="372">
        <f>'IQ - Joint Utility'!N23</f>
        <v>113.73281910259863</v>
      </c>
      <c r="O7" s="372">
        <f>'IQ - Joint Utility'!O23</f>
        <v>113.73281910259863</v>
      </c>
      <c r="P7" s="372">
        <f>'IQ - Joint Utility'!P23</f>
        <v>113.73281910259863</v>
      </c>
      <c r="Q7" s="372">
        <f>'IQ - Joint Utility'!Q23</f>
        <v>113.73281910259863</v>
      </c>
      <c r="R7" s="372">
        <f>'IQ - Joint Utility'!R23</f>
        <v>112.28788615862285</v>
      </c>
      <c r="S7" s="372">
        <f>'IQ - Joint Utility'!S23</f>
        <v>101.85811203762285</v>
      </c>
      <c r="T7" s="372">
        <f>'IQ - Joint Utility'!T23</f>
        <v>96.159461588522845</v>
      </c>
      <c r="U7" s="372">
        <f>'IQ - Joint Utility'!U23</f>
        <v>96.159461588522845</v>
      </c>
      <c r="V7" s="372">
        <f>'IQ - Joint Utility'!V23</f>
        <v>56.276415797705951</v>
      </c>
      <c r="W7" s="372">
        <f>'IQ - Joint Utility'!W23</f>
        <v>49.947749674597951</v>
      </c>
      <c r="X7" s="372">
        <f>'IQ - Joint Utility'!X23</f>
        <v>48.538349674597953</v>
      </c>
      <c r="Y7" s="372">
        <f>'IQ - Joint Utility'!Y23</f>
        <v>48.538349674597953</v>
      </c>
      <c r="Z7" s="372">
        <f>'IQ - Joint Utility'!Z23</f>
        <v>48.538349674597953</v>
      </c>
      <c r="AA7" s="372">
        <f>'IQ - Joint Utility'!AA23</f>
        <v>48.538349674597953</v>
      </c>
      <c r="AB7" s="372">
        <f>'IQ - Joint Utility'!AB23</f>
        <v>48.538349674597953</v>
      </c>
      <c r="AC7" s="372">
        <f>'IQ - Joint Utility'!AC23</f>
        <v>48.538349674597953</v>
      </c>
      <c r="AD7" s="372">
        <f>'IQ - Joint Utility'!AD23</f>
        <v>48.024022352873246</v>
      </c>
      <c r="AE7" s="372">
        <f>'IQ - Joint Utility'!AE23</f>
        <v>47.362789795388387</v>
      </c>
      <c r="AF7" s="372">
        <f>'IQ - Joint Utility'!AF23</f>
        <v>5.8859710640953766</v>
      </c>
      <c r="AG7" s="372">
        <f>'IQ - Joint Utility'!AG23</f>
        <v>5.8859710640953766</v>
      </c>
      <c r="AH7" s="372">
        <f>'IQ - Joint Utility'!AH23</f>
        <v>5.8859710640953766</v>
      </c>
      <c r="AI7" s="372">
        <f>'IQ - Joint Utility'!AI23</f>
        <v>5.8859710640953766</v>
      </c>
      <c r="AJ7" s="372">
        <f>'IQ - Joint Utility'!AJ23</f>
        <v>5.8859710640953766</v>
      </c>
      <c r="AK7" s="372">
        <f>'IQ - Joint Utility'!AK23</f>
        <v>5.8859710640953766</v>
      </c>
      <c r="AL7" s="372">
        <f>'IQ - Joint Utility'!AL23</f>
        <v>5.8859710640953766</v>
      </c>
      <c r="AM7" s="372">
        <f>'IQ - Joint Utility'!AM23</f>
        <v>5.8859710640953766</v>
      </c>
      <c r="AN7" s="372">
        <f>'IQ - Joint Utility'!AN23</f>
        <v>5.8859710640953766</v>
      </c>
      <c r="AO7" s="372">
        <f>'IQ - Joint Utility'!AO23</f>
        <v>5.8859710640953766</v>
      </c>
      <c r="AP7" s="372">
        <f>'IQ - Joint Utility'!AP23</f>
        <v>0</v>
      </c>
      <c r="AQ7" s="372">
        <f>'IQ - Joint Utility'!AQ23</f>
        <v>0</v>
      </c>
      <c r="AR7" s="372">
        <f>'IQ - Joint Utility'!AR23</f>
        <v>0</v>
      </c>
      <c r="AS7" s="372">
        <f>'IQ - Joint Utility'!AS23</f>
        <v>0</v>
      </c>
      <c r="AT7" s="372">
        <f>'IQ - Joint Utility'!AT23</f>
        <v>0</v>
      </c>
      <c r="AU7" s="372">
        <f>'IQ - Joint Utility'!AU23</f>
        <v>0</v>
      </c>
      <c r="AV7" s="179">
        <f t="shared" si="1"/>
        <v>1640.5626222979911</v>
      </c>
    </row>
    <row r="8" spans="1:48" x14ac:dyDescent="0.3">
      <c r="A8" s="199" t="s">
        <v>37</v>
      </c>
      <c r="B8" s="200">
        <f>'IQ - Smart Savers'!B9</f>
        <v>11.000000000000146</v>
      </c>
      <c r="C8" s="201">
        <f>'IQ - Smart Savers'!C6</f>
        <v>545.73111004481041</v>
      </c>
      <c r="D8" s="202">
        <f>'IQ - Smart Savers'!D6</f>
        <v>1.0000000000000193</v>
      </c>
      <c r="E8" s="203"/>
      <c r="F8" s="203"/>
      <c r="G8" s="203"/>
      <c r="H8" s="203"/>
      <c r="I8" s="203"/>
      <c r="J8" s="203"/>
      <c r="K8" s="203"/>
      <c r="L8" s="372">
        <f>'IQ - Smart Savers'!L6</f>
        <v>545.73111004482098</v>
      </c>
      <c r="M8" s="372">
        <f>'IQ - Smart Savers'!M6</f>
        <v>545.73111004482098</v>
      </c>
      <c r="N8" s="372">
        <f>'IQ - Smart Savers'!N6</f>
        <v>545.73111004482098</v>
      </c>
      <c r="O8" s="372">
        <f>'IQ - Smart Savers'!O6</f>
        <v>545.73111004482098</v>
      </c>
      <c r="P8" s="372">
        <f>'IQ - Smart Savers'!P6</f>
        <v>545.73111004482098</v>
      </c>
      <c r="Q8" s="372">
        <f>'IQ - Smart Savers'!Q6</f>
        <v>545.73111004482098</v>
      </c>
      <c r="R8" s="372">
        <f>'IQ - Smart Savers'!R6</f>
        <v>545.73111004482098</v>
      </c>
      <c r="S8" s="372">
        <f>'IQ - Smart Savers'!S6</f>
        <v>545.73111004482098</v>
      </c>
      <c r="T8" s="372">
        <f>'IQ - Smart Savers'!T6</f>
        <v>545.73111004482098</v>
      </c>
      <c r="U8" s="372">
        <f>'IQ - Smart Savers'!U6</f>
        <v>545.73111004482098</v>
      </c>
      <c r="V8" s="372">
        <f>'IQ - Smart Savers'!V6</f>
        <v>545.73111004482098</v>
      </c>
      <c r="W8" s="372">
        <f>'IQ - Smart Savers'!W6</f>
        <v>0</v>
      </c>
      <c r="X8" s="372">
        <f>'IQ - Smart Savers'!X6</f>
        <v>0</v>
      </c>
      <c r="Y8" s="372">
        <f>'IQ - Smart Savers'!Y6</f>
        <v>0</v>
      </c>
      <c r="Z8" s="372">
        <f>'IQ - Smart Savers'!Z6</f>
        <v>0</v>
      </c>
      <c r="AA8" s="372">
        <f>'IQ - Smart Savers'!AA6</f>
        <v>0</v>
      </c>
      <c r="AB8" s="372">
        <f>'IQ - Smart Savers'!AB6</f>
        <v>0</v>
      </c>
      <c r="AC8" s="372">
        <f>'IQ - Smart Savers'!AC6</f>
        <v>0</v>
      </c>
      <c r="AD8" s="372">
        <f>'IQ - Smart Savers'!AD6</f>
        <v>0</v>
      </c>
      <c r="AE8" s="372">
        <f>'IQ - Smart Savers'!AE6</f>
        <v>0</v>
      </c>
      <c r="AF8" s="372">
        <f>'IQ - Smart Savers'!AF6</f>
        <v>0</v>
      </c>
      <c r="AG8" s="372">
        <f>'IQ - Smart Savers'!AG6</f>
        <v>0</v>
      </c>
      <c r="AH8" s="372">
        <f>'IQ - Smart Savers'!AH6</f>
        <v>0</v>
      </c>
      <c r="AI8" s="372">
        <f>'IQ - Smart Savers'!AI6</f>
        <v>0</v>
      </c>
      <c r="AJ8" s="372">
        <f>'IQ - Smart Savers'!AJ6</f>
        <v>0</v>
      </c>
      <c r="AK8" s="372">
        <f>'IQ - Smart Savers'!AK6</f>
        <v>0</v>
      </c>
      <c r="AL8" s="372">
        <f>'IQ - Smart Savers'!AL6</f>
        <v>0</v>
      </c>
      <c r="AM8" s="372">
        <f>'IQ - Smart Savers'!AM6</f>
        <v>0</v>
      </c>
      <c r="AN8" s="372">
        <f>'IQ - Smart Savers'!AN6</f>
        <v>0</v>
      </c>
      <c r="AO8" s="372">
        <f>'IQ - Smart Savers'!AO6</f>
        <v>0</v>
      </c>
      <c r="AP8" s="372">
        <f>'IQ - Smart Savers'!AP6</f>
        <v>0</v>
      </c>
      <c r="AQ8" s="372">
        <f>'IQ - Smart Savers'!AQ6</f>
        <v>0</v>
      </c>
      <c r="AR8" s="372">
        <f>'IQ - Smart Savers'!AR6</f>
        <v>0</v>
      </c>
      <c r="AS8" s="372">
        <f>'IQ - Smart Savers'!AS6</f>
        <v>0</v>
      </c>
      <c r="AT8" s="372">
        <f>'IQ - Smart Savers'!AT6</f>
        <v>0</v>
      </c>
      <c r="AU8" s="372">
        <f>'IQ - Smart Savers'!AU6</f>
        <v>0</v>
      </c>
      <c r="AV8" s="179">
        <f t="shared" si="1"/>
        <v>6003.0422104930294</v>
      </c>
    </row>
    <row r="9" spans="1:48" x14ac:dyDescent="0.3">
      <c r="A9" s="199" t="s">
        <v>153</v>
      </c>
      <c r="B9" s="200">
        <f>'IQ - MHAS'!B15</f>
        <v>16.676519035415545</v>
      </c>
      <c r="C9" s="201">
        <f>'IQ - MHAS'!C12</f>
        <v>271.13137351294841</v>
      </c>
      <c r="D9" s="202">
        <f>'IQ - MHAS'!D12</f>
        <v>1</v>
      </c>
      <c r="E9" s="203"/>
      <c r="F9" s="203"/>
      <c r="G9" s="203"/>
      <c r="H9" s="203"/>
      <c r="I9" s="203"/>
      <c r="J9" s="203"/>
      <c r="K9" s="203"/>
      <c r="L9" s="372">
        <f>'IQ - MHAS'!L12</f>
        <v>271.13137351294841</v>
      </c>
      <c r="M9" s="372">
        <f>'IQ - MHAS'!M12</f>
        <v>271.13137351294841</v>
      </c>
      <c r="N9" s="372">
        <f>'IQ - MHAS'!N12</f>
        <v>271.13137351294841</v>
      </c>
      <c r="O9" s="372">
        <f>'IQ - MHAS'!O12</f>
        <v>271.13137351294841</v>
      </c>
      <c r="P9" s="372">
        <f>'IQ - MHAS'!P12</f>
        <v>271.13137351294841</v>
      </c>
      <c r="Q9" s="372">
        <f>'IQ - MHAS'!Q12</f>
        <v>271.13137351294841</v>
      </c>
      <c r="R9" s="372">
        <f>'IQ - MHAS'!R12</f>
        <v>211.09936586709179</v>
      </c>
      <c r="S9" s="372">
        <f>'IQ - MHAS'!S12</f>
        <v>211.09936586709179</v>
      </c>
      <c r="T9" s="372">
        <f>'IQ - MHAS'!T12</f>
        <v>211.09936586709179</v>
      </c>
      <c r="U9" s="372">
        <f>'IQ - MHAS'!U12</f>
        <v>211.09936586709179</v>
      </c>
      <c r="V9" s="372">
        <f>'IQ - MHAS'!V12</f>
        <v>203.13460158029898</v>
      </c>
      <c r="W9" s="372">
        <f>'IQ - MHAS'!W12</f>
        <v>180.79483408024589</v>
      </c>
      <c r="X9" s="372">
        <f>'IQ - MHAS'!X12</f>
        <v>180.79483408024589</v>
      </c>
      <c r="Y9" s="372">
        <f>'IQ - MHAS'!Y12</f>
        <v>180.79483408024589</v>
      </c>
      <c r="Z9" s="372">
        <f>'IQ - MHAS'!Z12</f>
        <v>180.79483408024589</v>
      </c>
      <c r="AA9" s="372">
        <f>'IQ - MHAS'!AA12</f>
        <v>180.79483408024589</v>
      </c>
      <c r="AB9" s="372">
        <f>'IQ - MHAS'!AB12</f>
        <v>76.527320579326386</v>
      </c>
      <c r="AC9" s="372">
        <f>'IQ - MHAS'!AC12</f>
        <v>76.527320579326386</v>
      </c>
      <c r="AD9" s="372">
        <f>'IQ - MHAS'!AD12</f>
        <v>76.527320579326386</v>
      </c>
      <c r="AE9" s="372">
        <f>'IQ - MHAS'!AE12</f>
        <v>63.527088800171605</v>
      </c>
      <c r="AF9" s="372">
        <f>'IQ - MHAS'!AF12</f>
        <v>38.965629197635486</v>
      </c>
      <c r="AG9" s="372">
        <f>'IQ - MHAS'!AG12</f>
        <v>38.965629197635486</v>
      </c>
      <c r="AH9" s="372">
        <f>'IQ - MHAS'!AH12</f>
        <v>38.965629197635486</v>
      </c>
      <c r="AI9" s="372">
        <f>'IQ - MHAS'!AI12</f>
        <v>38.965629197635486</v>
      </c>
      <c r="AJ9" s="372">
        <f>'IQ - MHAS'!AJ12</f>
        <v>38.965629197635486</v>
      </c>
      <c r="AK9" s="372">
        <f>'IQ - MHAS'!AK12</f>
        <v>38.965629197635486</v>
      </c>
      <c r="AL9" s="372">
        <f>'IQ - MHAS'!AL12</f>
        <v>38.965629197635486</v>
      </c>
      <c r="AM9" s="372">
        <f>'IQ - MHAS'!AM12</f>
        <v>38.965629197635486</v>
      </c>
      <c r="AN9" s="372">
        <f>'IQ - MHAS'!AN12</f>
        <v>38.965629197635486</v>
      </c>
      <c r="AO9" s="372">
        <f>'IQ - MHAS'!AO12</f>
        <v>38.965629197635486</v>
      </c>
      <c r="AP9" s="372">
        <f>'IQ - MHAS'!AP12</f>
        <v>0</v>
      </c>
      <c r="AQ9" s="372">
        <f>'IQ - MHAS'!AQ12</f>
        <v>0</v>
      </c>
      <c r="AR9" s="372">
        <f>'IQ - MHAS'!AR12</f>
        <v>0</v>
      </c>
      <c r="AS9" s="372">
        <f>'IQ - MHAS'!AS12</f>
        <v>0</v>
      </c>
      <c r="AT9" s="372">
        <f>'IQ - MHAS'!AT12</f>
        <v>0</v>
      </c>
      <c r="AU9" s="372">
        <f>'IQ - MHAS'!AU12</f>
        <v>0</v>
      </c>
      <c r="AV9" s="179">
        <f t="shared" si="1"/>
        <v>4261.0598190420897</v>
      </c>
    </row>
    <row r="10" spans="1:48" x14ac:dyDescent="0.3">
      <c r="A10" s="199" t="s">
        <v>514</v>
      </c>
      <c r="B10" s="200">
        <f>'IQ - Accessibility'!B15</f>
        <v>9.3324459923224676</v>
      </c>
      <c r="C10" s="201">
        <f>'IQ - Accessibility'!C12</f>
        <v>290.88400582933065</v>
      </c>
      <c r="D10" s="202">
        <f>'IQ - Accessibility'!D12</f>
        <v>1</v>
      </c>
      <c r="E10" s="203"/>
      <c r="F10" s="203"/>
      <c r="G10" s="203"/>
      <c r="H10" s="203"/>
      <c r="I10" s="203"/>
      <c r="J10" s="203"/>
      <c r="K10" s="203"/>
      <c r="L10" s="372">
        <f>'IQ - Accessibility'!L12</f>
        <v>290.88400582933065</v>
      </c>
      <c r="M10" s="372">
        <f>'IQ - Accessibility'!M12</f>
        <v>290.88400582933065</v>
      </c>
      <c r="N10" s="372">
        <f>'IQ - Accessibility'!N12</f>
        <v>290.88400582933065</v>
      </c>
      <c r="O10" s="372">
        <f>'IQ - Accessibility'!O12</f>
        <v>290.88400582933065</v>
      </c>
      <c r="P10" s="372">
        <f>'IQ - Accessibility'!P12</f>
        <v>290.88400582933065</v>
      </c>
      <c r="Q10" s="372">
        <f>'IQ - Accessibility'!Q12</f>
        <v>290.88400582933065</v>
      </c>
      <c r="R10" s="372">
        <f>'IQ - Accessibility'!R12</f>
        <v>290.88400582933065</v>
      </c>
      <c r="S10" s="372">
        <f>'IQ - Accessibility'!S12</f>
        <v>246.39781189965061</v>
      </c>
      <c r="T10" s="372">
        <f>'IQ - Accessibility'!T12</f>
        <v>239.0419545985506</v>
      </c>
      <c r="U10" s="372">
        <f>'IQ - Accessibility'!U12</f>
        <v>173.43319779855037</v>
      </c>
      <c r="V10" s="372">
        <f>'IQ - Accessibility'!V12</f>
        <v>19.598269330579996</v>
      </c>
      <c r="W10" s="372">
        <f>'IQ - Accessibility'!W12</f>
        <v>0</v>
      </c>
      <c r="X10" s="372">
        <f>'IQ - Accessibility'!X12</f>
        <v>0</v>
      </c>
      <c r="Y10" s="372">
        <f>'IQ - Accessibility'!Y12</f>
        <v>0</v>
      </c>
      <c r="Z10" s="372">
        <f>'IQ - Accessibility'!Z12</f>
        <v>0</v>
      </c>
      <c r="AA10" s="372">
        <f>'IQ - Accessibility'!AA12</f>
        <v>0</v>
      </c>
      <c r="AB10" s="372">
        <f>'IQ - Accessibility'!AB12</f>
        <v>0</v>
      </c>
      <c r="AC10" s="372">
        <f>'IQ - Accessibility'!AC12</f>
        <v>0</v>
      </c>
      <c r="AD10" s="372">
        <f>'IQ - Accessibility'!AD12</f>
        <v>0</v>
      </c>
      <c r="AE10" s="372">
        <f>'IQ - Accessibility'!AE12</f>
        <v>0</v>
      </c>
      <c r="AF10" s="372">
        <f>'IQ - Accessibility'!AF12</f>
        <v>0</v>
      </c>
      <c r="AG10" s="372">
        <f>'IQ - Accessibility'!AG12</f>
        <v>0</v>
      </c>
      <c r="AH10" s="372">
        <f>'IQ - Accessibility'!AH12</f>
        <v>0</v>
      </c>
      <c r="AI10" s="372">
        <f>'IQ - Accessibility'!AI12</f>
        <v>0</v>
      </c>
      <c r="AJ10" s="372">
        <f>'IQ - Accessibility'!AJ12</f>
        <v>0</v>
      </c>
      <c r="AK10" s="372">
        <f>'IQ - Accessibility'!AK12</f>
        <v>0</v>
      </c>
      <c r="AL10" s="372">
        <f>'IQ - Accessibility'!AL12</f>
        <v>0</v>
      </c>
      <c r="AM10" s="372">
        <f>'IQ - Accessibility'!AM12</f>
        <v>0</v>
      </c>
      <c r="AN10" s="372">
        <f>'IQ - Accessibility'!AN12</f>
        <v>0</v>
      </c>
      <c r="AO10" s="372">
        <f>'IQ - Accessibility'!AO12</f>
        <v>0</v>
      </c>
      <c r="AP10" s="372">
        <f>'IQ - Accessibility'!AP12</f>
        <v>0</v>
      </c>
      <c r="AQ10" s="372">
        <f>'IQ - Accessibility'!AQ12</f>
        <v>0</v>
      </c>
      <c r="AR10" s="372">
        <f>'IQ - Accessibility'!AR12</f>
        <v>0</v>
      </c>
      <c r="AS10" s="372">
        <f>'IQ - Accessibility'!AS12</f>
        <v>0</v>
      </c>
      <c r="AT10" s="372">
        <f>'IQ - Accessibility'!AT12</f>
        <v>0</v>
      </c>
      <c r="AU10" s="372">
        <f>'IQ - Accessibility'!AU12</f>
        <v>0</v>
      </c>
      <c r="AV10" s="179">
        <f t="shared" si="1"/>
        <v>2714.6592744326458</v>
      </c>
    </row>
    <row r="11" spans="1:48" x14ac:dyDescent="0.3">
      <c r="A11" s="199" t="s">
        <v>370</v>
      </c>
      <c r="B11" s="200">
        <f>'IQ - Healthier Homes'!B28</f>
        <v>16.996215605859856</v>
      </c>
      <c r="C11" s="201">
        <f>'IQ - Healthier Homes'!C25</f>
        <v>56.422005871024702</v>
      </c>
      <c r="D11" s="202">
        <f>'IQ - Healthier Homes'!D25</f>
        <v>1</v>
      </c>
      <c r="E11" s="203"/>
      <c r="F11" s="203"/>
      <c r="G11" s="203"/>
      <c r="H11" s="203"/>
      <c r="I11" s="203"/>
      <c r="J11" s="203"/>
      <c r="K11" s="203"/>
      <c r="L11" s="372">
        <f>'IQ - Healthier Homes'!L25</f>
        <v>56.422005871024702</v>
      </c>
      <c r="M11" s="372">
        <f>'IQ - Healthier Homes'!M25</f>
        <v>56.422005871024702</v>
      </c>
      <c r="N11" s="372">
        <f>'IQ - Healthier Homes'!N25</f>
        <v>56.422005871024702</v>
      </c>
      <c r="O11" s="372">
        <f>'IQ - Healthier Homes'!O25</f>
        <v>56.422005871024702</v>
      </c>
      <c r="P11" s="372">
        <f>'IQ - Healthier Homes'!P25</f>
        <v>56.422005871024702</v>
      </c>
      <c r="Q11" s="372">
        <f>'IQ - Healthier Homes'!Q25</f>
        <v>56.422005871024702</v>
      </c>
      <c r="R11" s="372">
        <f>'IQ - Healthier Homes'!R25</f>
        <v>44.525566776975062</v>
      </c>
      <c r="S11" s="372">
        <f>'IQ - Healthier Homes'!S25</f>
        <v>44.525566776975062</v>
      </c>
      <c r="T11" s="372">
        <f>'IQ - Healthier Homes'!T25</f>
        <v>43.099454500575064</v>
      </c>
      <c r="U11" s="372">
        <f>'IQ - Healthier Homes'!U25</f>
        <v>43.099454500575064</v>
      </c>
      <c r="V11" s="372">
        <f>'IQ - Healthier Homes'!V25</f>
        <v>39.331784075545293</v>
      </c>
      <c r="W11" s="372">
        <f>'IQ - Healthier Homes'!W25</f>
        <v>36.152992080208058</v>
      </c>
      <c r="X11" s="372">
        <f>'IQ - Healthier Homes'!X25</f>
        <v>35.81131723165543</v>
      </c>
      <c r="Y11" s="372">
        <f>'IQ - Healthier Homes'!Y25</f>
        <v>35.81131723165543</v>
      </c>
      <c r="Z11" s="372">
        <f>'IQ - Healthier Homes'!Z25</f>
        <v>35.81131723165543</v>
      </c>
      <c r="AA11" s="372">
        <f>'IQ - Healthier Homes'!AA25</f>
        <v>30.375183665572077</v>
      </c>
      <c r="AB11" s="372">
        <f>'IQ - Healthier Homes'!AB25</f>
        <v>16.446751443673218</v>
      </c>
      <c r="AC11" s="372">
        <f>'IQ - Healthier Homes'!AC25</f>
        <v>16.446751443673218</v>
      </c>
      <c r="AD11" s="372">
        <f>'IQ - Healthier Homes'!AD25</f>
        <v>14.451135031027579</v>
      </c>
      <c r="AE11" s="372">
        <f>'IQ - Healthier Homes'!AE25</f>
        <v>11.083935775221921</v>
      </c>
      <c r="AF11" s="372">
        <f>'IQ - Healthier Homes'!AF25</f>
        <v>5.7325391554358216</v>
      </c>
      <c r="AG11" s="372">
        <f>'IQ - Healthier Homes'!AG25</f>
        <v>5.7325391554358216</v>
      </c>
      <c r="AH11" s="372">
        <f>'IQ - Healthier Homes'!AH25</f>
        <v>5.7325391554358216</v>
      </c>
      <c r="AI11" s="372">
        <f>'IQ - Healthier Homes'!AI25</f>
        <v>5.7325391554358216</v>
      </c>
      <c r="AJ11" s="372">
        <f>'IQ - Healthier Homes'!AJ25</f>
        <v>5.7325391554358216</v>
      </c>
      <c r="AK11" s="372">
        <f>'IQ - Healthier Homes'!AK25</f>
        <v>5.7325391554358216</v>
      </c>
      <c r="AL11" s="372">
        <f>'IQ - Healthier Homes'!AL25</f>
        <v>5.7325391554358216</v>
      </c>
      <c r="AM11" s="372">
        <f>'IQ - Healthier Homes'!AM25</f>
        <v>5.7325391554358216</v>
      </c>
      <c r="AN11" s="372">
        <f>'IQ - Healthier Homes'!AN25</f>
        <v>5.7325391554358216</v>
      </c>
      <c r="AO11" s="372">
        <f>'IQ - Healthier Homes'!AO25</f>
        <v>5.7325391554358216</v>
      </c>
      <c r="AP11" s="372">
        <f>'IQ - Healthier Homes'!AP25</f>
        <v>0</v>
      </c>
      <c r="AQ11" s="372">
        <f>'IQ - Healthier Homes'!AQ25</f>
        <v>0</v>
      </c>
      <c r="AR11" s="372">
        <f>'IQ - Healthier Homes'!AR25</f>
        <v>0</v>
      </c>
      <c r="AS11" s="372">
        <f>'IQ - Healthier Homes'!AS25</f>
        <v>0</v>
      </c>
      <c r="AT11" s="372">
        <f>'IQ - Healthier Homes'!AT25</f>
        <v>0</v>
      </c>
      <c r="AU11" s="372">
        <f>'IQ - Healthier Homes'!AU25</f>
        <v>0</v>
      </c>
      <c r="AV11" s="179">
        <f>SUM(E11:AU11)</f>
        <v>842.82995454549382</v>
      </c>
    </row>
    <row r="12" spans="1:48" x14ac:dyDescent="0.3">
      <c r="A12" s="199" t="s">
        <v>351</v>
      </c>
      <c r="B12" s="200">
        <f>'IQ - Electrification'!B22</f>
        <v>17.781733990570061</v>
      </c>
      <c r="C12" s="201">
        <f>'IQ - Electrification'!C19</f>
        <v>761.63403383079446</v>
      </c>
      <c r="D12" s="202">
        <f>'IQ - Electrification'!D19</f>
        <v>1</v>
      </c>
      <c r="E12" s="203"/>
      <c r="F12" s="203"/>
      <c r="G12" s="203"/>
      <c r="H12" s="203"/>
      <c r="I12" s="203"/>
      <c r="J12" s="203"/>
      <c r="K12" s="203"/>
      <c r="L12" s="372">
        <f>'IQ - Electrification'!L19</f>
        <v>761.63403383079446</v>
      </c>
      <c r="M12" s="372">
        <f>'IQ - Electrification'!M19</f>
        <v>761.63403383079446</v>
      </c>
      <c r="N12" s="372">
        <f>'IQ - Electrification'!N19</f>
        <v>761.63403383079446</v>
      </c>
      <c r="O12" s="372">
        <f>'IQ - Electrification'!O19</f>
        <v>761.63403383079446</v>
      </c>
      <c r="P12" s="372">
        <f>'IQ - Electrification'!P19</f>
        <v>761.63403383079446</v>
      </c>
      <c r="Q12" s="372">
        <f>'IQ - Electrification'!Q19</f>
        <v>761.63403383079446</v>
      </c>
      <c r="R12" s="372">
        <f>'IQ - Electrification'!R19</f>
        <v>735.91345583099599</v>
      </c>
      <c r="S12" s="372">
        <f>'IQ - Electrification'!S19</f>
        <v>637.96552484697861</v>
      </c>
      <c r="T12" s="372">
        <f>'IQ - Electrification'!T19</f>
        <v>637.96552484697861</v>
      </c>
      <c r="U12" s="372">
        <f>'IQ - Electrification'!U19</f>
        <v>637.96552484697861</v>
      </c>
      <c r="V12" s="372">
        <f>'IQ - Electrification'!V19</f>
        <v>637.96552484697861</v>
      </c>
      <c r="W12" s="372">
        <f>'IQ - Electrification'!W19</f>
        <v>628.21195744427791</v>
      </c>
      <c r="X12" s="372">
        <f>'IQ - Electrification'!X19</f>
        <v>628.21195744427791</v>
      </c>
      <c r="Y12" s="372">
        <f>'IQ - Electrification'!Y19</f>
        <v>628.21195744427791</v>
      </c>
      <c r="Z12" s="372">
        <f>'IQ - Electrification'!Z19</f>
        <v>628.21195744427791</v>
      </c>
      <c r="AA12" s="372">
        <f>'IQ - Electrification'!AA19</f>
        <v>518.38537970476</v>
      </c>
      <c r="AB12" s="372">
        <f>'IQ - Electrification'!AB19</f>
        <v>143.0710036508674</v>
      </c>
      <c r="AC12" s="372">
        <f>'IQ - Electrification'!AC19</f>
        <v>143.0710036508674</v>
      </c>
      <c r="AD12" s="372">
        <f>'IQ - Electrification'!AD19</f>
        <v>143.0710036508674</v>
      </c>
      <c r="AE12" s="372">
        <f>'IQ - Electrification'!AE19</f>
        <v>143.0710036508674</v>
      </c>
      <c r="AF12" s="372">
        <f>'IQ - Electrification'!AF19</f>
        <v>94.333964660086565</v>
      </c>
      <c r="AG12" s="372">
        <f>'IQ - Electrification'!AG19</f>
        <v>94.333964660086565</v>
      </c>
      <c r="AH12" s="372">
        <f>'IQ - Electrification'!AH19</f>
        <v>94.333964660086565</v>
      </c>
      <c r="AI12" s="372">
        <f>'IQ - Electrification'!AI19</f>
        <v>94.333964660086565</v>
      </c>
      <c r="AJ12" s="372">
        <f>'IQ - Electrification'!AJ19</f>
        <v>94.333964660086565</v>
      </c>
      <c r="AK12" s="372">
        <f>'IQ - Electrification'!AK19</f>
        <v>94.333964660086565</v>
      </c>
      <c r="AL12" s="372">
        <f>'IQ - Electrification'!AL19</f>
        <v>94.333964660086565</v>
      </c>
      <c r="AM12" s="372">
        <f>'IQ - Electrification'!AM19</f>
        <v>94.333964660086565</v>
      </c>
      <c r="AN12" s="372">
        <f>'IQ - Electrification'!AN19</f>
        <v>94.333964660086565</v>
      </c>
      <c r="AO12" s="372">
        <f>'IQ - Electrification'!AO19</f>
        <v>94.333964660086565</v>
      </c>
      <c r="AP12" s="372">
        <f>'IQ - Electrification'!AP19</f>
        <v>0</v>
      </c>
      <c r="AQ12" s="372">
        <f>'IQ - Electrification'!AQ19</f>
        <v>0</v>
      </c>
      <c r="AR12" s="372">
        <f>'IQ - Electrification'!AR19</f>
        <v>0</v>
      </c>
      <c r="AS12" s="372">
        <f>'IQ - Electrification'!AS19</f>
        <v>0</v>
      </c>
      <c r="AT12" s="372">
        <f>'IQ - Electrification'!AT19</f>
        <v>0</v>
      </c>
      <c r="AU12" s="372">
        <f>'IQ - Electrification'!AU19</f>
        <v>0</v>
      </c>
      <c r="AV12" s="179">
        <f t="shared" si="1"/>
        <v>12404.436628889895</v>
      </c>
    </row>
    <row r="13" spans="1:48" x14ac:dyDescent="0.3">
      <c r="A13" s="180" t="s">
        <v>422</v>
      </c>
      <c r="B13" s="196"/>
      <c r="C13" s="182">
        <f>SUM(C5:C12)</f>
        <v>7188.087639987124</v>
      </c>
      <c r="D13" s="205">
        <f>L13/C13</f>
        <v>1.0000000000000016</v>
      </c>
      <c r="E13" s="85"/>
      <c r="F13" s="74"/>
      <c r="G13" s="74"/>
      <c r="H13" s="74"/>
      <c r="I13" s="74"/>
      <c r="J13" s="74"/>
      <c r="K13" s="74"/>
      <c r="L13" s="419">
        <f t="shared" ref="L13:AV13" si="2">SUM(L5:L12)</f>
        <v>7188.0876399871349</v>
      </c>
      <c r="M13" s="419">
        <f t="shared" si="2"/>
        <v>7188.0876399871349</v>
      </c>
      <c r="N13" s="419">
        <f t="shared" si="2"/>
        <v>7188.0876399871349</v>
      </c>
      <c r="O13" s="419">
        <f t="shared" si="2"/>
        <v>7184.5481620131532</v>
      </c>
      <c r="P13" s="419">
        <f t="shared" si="2"/>
        <v>7184.5481620131532</v>
      </c>
      <c r="Q13" s="419">
        <f t="shared" si="2"/>
        <v>7184.5481620131532</v>
      </c>
      <c r="R13" s="419">
        <f t="shared" si="2"/>
        <v>6230.8226505349712</v>
      </c>
      <c r="S13" s="419">
        <f t="shared" si="2"/>
        <v>5846.5229015002797</v>
      </c>
      <c r="T13" s="419">
        <f t="shared" si="2"/>
        <v>4987.6136899019903</v>
      </c>
      <c r="U13" s="419">
        <f t="shared" si="2"/>
        <v>4922.00493310199</v>
      </c>
      <c r="V13" s="419">
        <f t="shared" si="2"/>
        <v>4376.29709957061</v>
      </c>
      <c r="W13" s="419">
        <f t="shared" si="2"/>
        <v>3618.6314639531802</v>
      </c>
      <c r="X13" s="419">
        <f t="shared" si="2"/>
        <v>3444.8107575028962</v>
      </c>
      <c r="Y13" s="419">
        <f t="shared" si="2"/>
        <v>3444.8107575028962</v>
      </c>
      <c r="Z13" s="419">
        <f t="shared" si="2"/>
        <v>3444.8107575028962</v>
      </c>
      <c r="AA13" s="419">
        <f t="shared" si="2"/>
        <v>3092.3031237809032</v>
      </c>
      <c r="AB13" s="419">
        <f t="shared" si="2"/>
        <v>1606.5600166617771</v>
      </c>
      <c r="AC13" s="419">
        <f t="shared" si="2"/>
        <v>1606.5600166617771</v>
      </c>
      <c r="AD13" s="419">
        <f t="shared" si="2"/>
        <v>1521.3289935047392</v>
      </c>
      <c r="AE13" s="419">
        <f t="shared" si="2"/>
        <v>1281.1714385253626</v>
      </c>
      <c r="AF13" s="419">
        <f t="shared" si="2"/>
        <v>666.61318200857522</v>
      </c>
      <c r="AG13" s="419">
        <f t="shared" si="2"/>
        <v>666.61318200857522</v>
      </c>
      <c r="AH13" s="419">
        <f t="shared" si="2"/>
        <v>666.61318200857522</v>
      </c>
      <c r="AI13" s="419">
        <f t="shared" si="2"/>
        <v>666.61318200857522</v>
      </c>
      <c r="AJ13" s="419">
        <f t="shared" si="2"/>
        <v>666.61318200857522</v>
      </c>
      <c r="AK13" s="419">
        <f t="shared" si="2"/>
        <v>661.1458589859019</v>
      </c>
      <c r="AL13" s="419">
        <f t="shared" si="2"/>
        <v>661.1458589859019</v>
      </c>
      <c r="AM13" s="419">
        <f t="shared" si="2"/>
        <v>661.1458589859019</v>
      </c>
      <c r="AN13" s="419">
        <f t="shared" si="2"/>
        <v>661.1458589859019</v>
      </c>
      <c r="AO13" s="419">
        <f t="shared" si="2"/>
        <v>661.1458589859019</v>
      </c>
      <c r="AP13" s="419">
        <f t="shared" si="2"/>
        <v>0</v>
      </c>
      <c r="AQ13" s="419">
        <f t="shared" si="2"/>
        <v>0</v>
      </c>
      <c r="AR13" s="419">
        <f t="shared" si="2"/>
        <v>0</v>
      </c>
      <c r="AS13" s="419">
        <f t="shared" si="2"/>
        <v>0</v>
      </c>
      <c r="AT13" s="419">
        <f t="shared" si="2"/>
        <v>0</v>
      </c>
      <c r="AU13" s="419">
        <f t="shared" si="2"/>
        <v>0</v>
      </c>
      <c r="AV13" s="419">
        <f t="shared" si="2"/>
        <v>99180.951211179519</v>
      </c>
    </row>
    <row r="14" spans="1:48" x14ac:dyDescent="0.3">
      <c r="A14" s="180" t="s">
        <v>423</v>
      </c>
      <c r="B14" s="185"/>
      <c r="C14" s="186"/>
      <c r="D14" s="197"/>
      <c r="E14" s="77"/>
      <c r="F14" s="77"/>
      <c r="G14" s="77"/>
      <c r="H14" s="77"/>
      <c r="I14" s="77"/>
      <c r="J14" s="77"/>
      <c r="K14" s="78"/>
      <c r="L14" s="419">
        <f>L13-L13</f>
        <v>0</v>
      </c>
      <c r="M14" s="419">
        <f>L13-M13</f>
        <v>0</v>
      </c>
      <c r="N14" s="419">
        <f t="shared" ref="N14:AU14" si="3">M13-N13</f>
        <v>0</v>
      </c>
      <c r="O14" s="419">
        <f t="shared" si="3"/>
        <v>3.539477973981775</v>
      </c>
      <c r="P14" s="419">
        <f t="shared" si="3"/>
        <v>0</v>
      </c>
      <c r="Q14" s="419">
        <f t="shared" si="3"/>
        <v>0</v>
      </c>
      <c r="R14" s="419">
        <f t="shared" si="3"/>
        <v>953.72551147818194</v>
      </c>
      <c r="S14" s="419">
        <f t="shared" si="3"/>
        <v>384.29974903469156</v>
      </c>
      <c r="T14" s="419">
        <f t="shared" si="3"/>
        <v>858.9092115982894</v>
      </c>
      <c r="U14" s="419">
        <f t="shared" si="3"/>
        <v>65.608756800000265</v>
      </c>
      <c r="V14" s="419">
        <f t="shared" si="3"/>
        <v>545.70783353137995</v>
      </c>
      <c r="W14" s="419">
        <f t="shared" si="3"/>
        <v>757.66563561742987</v>
      </c>
      <c r="X14" s="419">
        <f t="shared" si="3"/>
        <v>173.82070645028398</v>
      </c>
      <c r="Y14" s="419">
        <f t="shared" si="3"/>
        <v>0</v>
      </c>
      <c r="Z14" s="419">
        <f t="shared" si="3"/>
        <v>0</v>
      </c>
      <c r="AA14" s="419">
        <f t="shared" si="3"/>
        <v>352.50763372199299</v>
      </c>
      <c r="AB14" s="419">
        <f t="shared" si="3"/>
        <v>1485.7431071191261</v>
      </c>
      <c r="AC14" s="419">
        <f t="shared" si="3"/>
        <v>0</v>
      </c>
      <c r="AD14" s="419">
        <f t="shared" si="3"/>
        <v>85.231023157037953</v>
      </c>
      <c r="AE14" s="419">
        <f t="shared" si="3"/>
        <v>240.15755497937653</v>
      </c>
      <c r="AF14" s="419">
        <f t="shared" si="3"/>
        <v>614.55825651678742</v>
      </c>
      <c r="AG14" s="419">
        <f t="shared" si="3"/>
        <v>0</v>
      </c>
      <c r="AH14" s="419">
        <f t="shared" si="3"/>
        <v>0</v>
      </c>
      <c r="AI14" s="419">
        <f t="shared" si="3"/>
        <v>0</v>
      </c>
      <c r="AJ14" s="419">
        <f t="shared" si="3"/>
        <v>0</v>
      </c>
      <c r="AK14" s="419">
        <f t="shared" si="3"/>
        <v>5.4673230226733267</v>
      </c>
      <c r="AL14" s="419">
        <f t="shared" si="3"/>
        <v>0</v>
      </c>
      <c r="AM14" s="419">
        <f t="shared" si="3"/>
        <v>0</v>
      </c>
      <c r="AN14" s="419">
        <f t="shared" si="3"/>
        <v>0</v>
      </c>
      <c r="AO14" s="419">
        <f t="shared" si="3"/>
        <v>0</v>
      </c>
      <c r="AP14" s="419">
        <f t="shared" si="3"/>
        <v>661.1458589859019</v>
      </c>
      <c r="AQ14" s="419">
        <f t="shared" si="3"/>
        <v>0</v>
      </c>
      <c r="AR14" s="419">
        <f t="shared" si="3"/>
        <v>0</v>
      </c>
      <c r="AS14" s="419">
        <f t="shared" si="3"/>
        <v>0</v>
      </c>
      <c r="AT14" s="419">
        <f t="shared" si="3"/>
        <v>0</v>
      </c>
      <c r="AU14" s="419">
        <f t="shared" si="3"/>
        <v>0</v>
      </c>
      <c r="AV14" s="84"/>
    </row>
    <row r="15" spans="1:48" x14ac:dyDescent="0.3">
      <c r="A15" s="180" t="s">
        <v>424</v>
      </c>
      <c r="B15" s="185"/>
      <c r="C15" s="186"/>
      <c r="D15" s="186"/>
      <c r="E15" s="74"/>
      <c r="F15" s="74"/>
      <c r="G15" s="74"/>
      <c r="H15" s="74"/>
      <c r="I15" s="74"/>
      <c r="J15" s="74"/>
      <c r="K15" s="79"/>
      <c r="L15" s="419">
        <f>$L13-L13</f>
        <v>0</v>
      </c>
      <c r="M15" s="419">
        <f>$L13-M13</f>
        <v>0</v>
      </c>
      <c r="N15" s="419">
        <f t="shared" ref="N15:AU15" si="4">$L13-N13</f>
        <v>0</v>
      </c>
      <c r="O15" s="419">
        <f t="shared" si="4"/>
        <v>3.539477973981775</v>
      </c>
      <c r="P15" s="419">
        <f t="shared" si="4"/>
        <v>3.539477973981775</v>
      </c>
      <c r="Q15" s="419">
        <f t="shared" si="4"/>
        <v>3.539477973981775</v>
      </c>
      <c r="R15" s="419">
        <f t="shared" si="4"/>
        <v>957.26498945216372</v>
      </c>
      <c r="S15" s="419">
        <f t="shared" si="4"/>
        <v>1341.5647384868553</v>
      </c>
      <c r="T15" s="419">
        <f t="shared" si="4"/>
        <v>2200.4739500851447</v>
      </c>
      <c r="U15" s="419">
        <f t="shared" si="4"/>
        <v>2266.0827068851449</v>
      </c>
      <c r="V15" s="419">
        <f t="shared" si="4"/>
        <v>2811.7905404165249</v>
      </c>
      <c r="W15" s="419">
        <f t="shared" si="4"/>
        <v>3569.4561760339548</v>
      </c>
      <c r="X15" s="419">
        <f t="shared" si="4"/>
        <v>3743.2768824842387</v>
      </c>
      <c r="Y15" s="419">
        <f t="shared" si="4"/>
        <v>3743.2768824842387</v>
      </c>
      <c r="Z15" s="419">
        <f t="shared" si="4"/>
        <v>3743.2768824842387</v>
      </c>
      <c r="AA15" s="419">
        <f t="shared" si="4"/>
        <v>4095.7845162062317</v>
      </c>
      <c r="AB15" s="419">
        <f t="shared" si="4"/>
        <v>5581.527623325358</v>
      </c>
      <c r="AC15" s="419">
        <f t="shared" si="4"/>
        <v>5581.527623325358</v>
      </c>
      <c r="AD15" s="419">
        <f t="shared" si="4"/>
        <v>5666.7586464823962</v>
      </c>
      <c r="AE15" s="419">
        <f t="shared" si="4"/>
        <v>5906.9162014617723</v>
      </c>
      <c r="AF15" s="419">
        <f t="shared" si="4"/>
        <v>6521.4744579785602</v>
      </c>
      <c r="AG15" s="419">
        <f t="shared" si="4"/>
        <v>6521.4744579785602</v>
      </c>
      <c r="AH15" s="419">
        <f t="shared" si="4"/>
        <v>6521.4744579785602</v>
      </c>
      <c r="AI15" s="419">
        <f t="shared" si="4"/>
        <v>6521.4744579785602</v>
      </c>
      <c r="AJ15" s="419">
        <f t="shared" si="4"/>
        <v>6521.4744579785602</v>
      </c>
      <c r="AK15" s="419">
        <f t="shared" si="4"/>
        <v>6526.9417810012328</v>
      </c>
      <c r="AL15" s="419">
        <f t="shared" si="4"/>
        <v>6526.9417810012328</v>
      </c>
      <c r="AM15" s="419">
        <f t="shared" si="4"/>
        <v>6526.9417810012328</v>
      </c>
      <c r="AN15" s="419">
        <f t="shared" si="4"/>
        <v>6526.9417810012328</v>
      </c>
      <c r="AO15" s="419">
        <f t="shared" si="4"/>
        <v>6526.9417810012328</v>
      </c>
      <c r="AP15" s="419">
        <f t="shared" si="4"/>
        <v>7188.0876399871349</v>
      </c>
      <c r="AQ15" s="419">
        <f t="shared" si="4"/>
        <v>7188.0876399871349</v>
      </c>
      <c r="AR15" s="419">
        <f t="shared" si="4"/>
        <v>7188.0876399871349</v>
      </c>
      <c r="AS15" s="419">
        <f t="shared" si="4"/>
        <v>7188.0876399871349</v>
      </c>
      <c r="AT15" s="419">
        <f t="shared" si="4"/>
        <v>7188.0876399871349</v>
      </c>
      <c r="AU15" s="419">
        <f t="shared" si="4"/>
        <v>7188.0876399871349</v>
      </c>
      <c r="AV15" s="80"/>
    </row>
    <row r="16" spans="1:48" x14ac:dyDescent="0.3">
      <c r="A16" s="193" t="s">
        <v>66</v>
      </c>
      <c r="B16" s="206">
        <f>SUMPRODUCT(B5:B12,C5:C12)/C13</f>
        <v>15.382279922230424</v>
      </c>
      <c r="C16" s="56"/>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row>
    <row r="17" spans="1:48" x14ac:dyDescent="0.3">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row>
    <row r="18" spans="1:48" ht="15.75" hidden="1" customHeight="1" x14ac:dyDescent="0.3">
      <c r="A18" s="491" t="s">
        <v>77</v>
      </c>
      <c r="B18" s="493" t="s">
        <v>66</v>
      </c>
      <c r="C18" s="493" t="s">
        <v>264</v>
      </c>
      <c r="D18" s="493" t="s">
        <v>57</v>
      </c>
      <c r="E18" s="65"/>
      <c r="F18" s="65"/>
      <c r="G18" s="65"/>
      <c r="H18" s="65"/>
      <c r="I18" s="65"/>
      <c r="J18" s="65"/>
      <c r="K18" s="162"/>
      <c r="L18" s="100" t="str">
        <f>L3</f>
        <v>CPAS - Verified Net Savings (MWh)</v>
      </c>
      <c r="M18" s="144"/>
      <c r="N18" s="144"/>
      <c r="O18" s="144"/>
      <c r="P18" s="144"/>
      <c r="Q18" s="144"/>
      <c r="R18" s="144"/>
      <c r="S18" s="144"/>
      <c r="T18" s="144"/>
      <c r="U18" s="144"/>
      <c r="V18" s="144"/>
      <c r="W18" s="144"/>
      <c r="X18" s="144"/>
      <c r="Y18" s="144"/>
      <c r="Z18" s="144"/>
      <c r="AA18" s="234"/>
      <c r="AB18" s="30"/>
      <c r="AC18" s="30"/>
      <c r="AD18" s="30"/>
      <c r="AE18" s="30"/>
      <c r="AF18" s="30"/>
      <c r="AG18" s="30"/>
      <c r="AH18" s="30"/>
      <c r="AI18" s="30"/>
      <c r="AJ18" s="30"/>
      <c r="AK18" s="30"/>
      <c r="AL18" s="30"/>
      <c r="AM18" s="30"/>
      <c r="AN18" s="30"/>
      <c r="AO18" s="30"/>
      <c r="AP18" s="30"/>
      <c r="AQ18" s="30"/>
      <c r="AR18" s="30"/>
      <c r="AS18" s="30"/>
      <c r="AT18" s="30"/>
      <c r="AU18" s="30"/>
      <c r="AV18" s="30"/>
    </row>
    <row r="19" spans="1:48" hidden="1" x14ac:dyDescent="0.3">
      <c r="A19" s="496"/>
      <c r="B19" s="495"/>
      <c r="C19" s="495"/>
      <c r="D19" s="494"/>
      <c r="E19" s="65"/>
      <c r="F19" s="65"/>
      <c r="G19" s="65"/>
      <c r="H19" s="65"/>
      <c r="I19" s="65"/>
      <c r="J19" s="65"/>
      <c r="K19" s="65"/>
      <c r="L19" s="10">
        <f t="shared" ref="L19:AA26" si="5">AB4</f>
        <v>2041</v>
      </c>
      <c r="M19" s="10">
        <f t="shared" si="5"/>
        <v>2042</v>
      </c>
      <c r="N19" s="10">
        <f t="shared" si="5"/>
        <v>2043</v>
      </c>
      <c r="O19" s="10">
        <f t="shared" si="5"/>
        <v>2044</v>
      </c>
      <c r="P19" s="10">
        <f t="shared" si="5"/>
        <v>2045</v>
      </c>
      <c r="Q19" s="10">
        <f t="shared" si="5"/>
        <v>2046</v>
      </c>
      <c r="R19" s="10">
        <f t="shared" si="5"/>
        <v>2047</v>
      </c>
      <c r="S19" s="10">
        <f t="shared" si="5"/>
        <v>2048</v>
      </c>
      <c r="T19" s="10">
        <f t="shared" si="5"/>
        <v>2049</v>
      </c>
      <c r="U19" s="10">
        <f t="shared" si="5"/>
        <v>2050</v>
      </c>
      <c r="V19" s="10">
        <f t="shared" si="5"/>
        <v>2051</v>
      </c>
      <c r="W19" s="10">
        <f t="shared" si="5"/>
        <v>2052</v>
      </c>
      <c r="X19" s="10">
        <f t="shared" si="5"/>
        <v>2053</v>
      </c>
      <c r="Y19" s="10">
        <f t="shared" si="5"/>
        <v>2054</v>
      </c>
      <c r="Z19" s="10">
        <f t="shared" si="5"/>
        <v>2055</v>
      </c>
      <c r="AA19" s="10">
        <f t="shared" si="5"/>
        <v>2056</v>
      </c>
      <c r="AB19" s="30"/>
      <c r="AC19" s="30"/>
      <c r="AD19" s="30"/>
      <c r="AE19" s="30"/>
      <c r="AF19" s="30"/>
      <c r="AG19" s="30"/>
      <c r="AH19" s="30"/>
      <c r="AI19" s="30"/>
      <c r="AJ19" s="30"/>
      <c r="AK19" s="30"/>
      <c r="AL19" s="30"/>
      <c r="AM19" s="30"/>
      <c r="AN19" s="30"/>
      <c r="AO19" s="30"/>
      <c r="AP19" s="30"/>
      <c r="AQ19" s="30"/>
      <c r="AR19" s="30"/>
      <c r="AS19" s="30"/>
      <c r="AT19" s="30"/>
      <c r="AU19" s="30"/>
      <c r="AV19" s="30"/>
    </row>
    <row r="20" spans="1:48" hidden="1" x14ac:dyDescent="0.3">
      <c r="A20" s="199" t="str">
        <f t="shared" ref="A20:D22" si="6">A5</f>
        <v>Single Family</v>
      </c>
      <c r="B20" s="200">
        <f t="shared" si="6"/>
        <v>16.385310773508184</v>
      </c>
      <c r="C20" s="201">
        <f t="shared" si="6"/>
        <v>3802.5426527273439</v>
      </c>
      <c r="D20" s="202">
        <f t="shared" si="6"/>
        <v>1</v>
      </c>
      <c r="E20" s="203"/>
      <c r="F20" s="203"/>
      <c r="G20" s="203"/>
      <c r="H20" s="203"/>
      <c r="I20" s="203"/>
      <c r="J20" s="203"/>
      <c r="K20" s="203"/>
      <c r="L20" s="177">
        <f t="shared" si="5"/>
        <v>983.64772267658941</v>
      </c>
      <c r="M20" s="177">
        <f t="shared" si="5"/>
        <v>983.64772267658941</v>
      </c>
      <c r="N20" s="177">
        <f t="shared" si="5"/>
        <v>900.92664325392184</v>
      </c>
      <c r="O20" s="177">
        <f t="shared" si="5"/>
        <v>717.05331591980143</v>
      </c>
      <c r="P20" s="177">
        <f t="shared" si="5"/>
        <v>389.6726625973763</v>
      </c>
      <c r="Q20" s="177">
        <f t="shared" si="5"/>
        <v>389.6726625973763</v>
      </c>
      <c r="R20" s="177">
        <f t="shared" si="5"/>
        <v>389.6726625973763</v>
      </c>
      <c r="S20" s="177">
        <f t="shared" si="5"/>
        <v>389.6726625973763</v>
      </c>
      <c r="T20" s="177">
        <f t="shared" si="5"/>
        <v>389.6726625973763</v>
      </c>
      <c r="U20" s="177">
        <f t="shared" si="5"/>
        <v>384.20533957470298</v>
      </c>
      <c r="V20" s="177">
        <f t="shared" si="5"/>
        <v>384.20533957470298</v>
      </c>
      <c r="W20" s="177">
        <f t="shared" si="5"/>
        <v>384.20533957470298</v>
      </c>
      <c r="X20" s="177">
        <f t="shared" si="5"/>
        <v>384.20533957470298</v>
      </c>
      <c r="Y20" s="177">
        <f t="shared" si="5"/>
        <v>384.20533957470298</v>
      </c>
      <c r="Z20" s="177">
        <f t="shared" si="5"/>
        <v>0</v>
      </c>
      <c r="AA20" s="177">
        <f t="shared" si="5"/>
        <v>0</v>
      </c>
      <c r="AB20" s="30"/>
      <c r="AC20" s="30"/>
      <c r="AD20" s="30"/>
      <c r="AE20" s="30"/>
      <c r="AF20" s="30"/>
      <c r="AG20" s="30"/>
      <c r="AH20" s="30"/>
      <c r="AI20" s="30"/>
      <c r="AJ20" s="30"/>
      <c r="AK20" s="30"/>
      <c r="AL20" s="30"/>
      <c r="AM20" s="30"/>
      <c r="AN20" s="30"/>
      <c r="AO20" s="30"/>
      <c r="AP20" s="30"/>
      <c r="AQ20" s="30"/>
      <c r="AR20" s="30"/>
      <c r="AS20" s="30"/>
      <c r="AT20" s="30"/>
      <c r="AU20" s="30"/>
      <c r="AV20" s="30"/>
    </row>
    <row r="21" spans="1:48" hidden="1" x14ac:dyDescent="0.3">
      <c r="A21" s="199" t="str">
        <f t="shared" si="6"/>
        <v>CAA</v>
      </c>
      <c r="B21" s="200">
        <f t="shared" si="6"/>
        <v>13.722718585722911</v>
      </c>
      <c r="C21" s="201">
        <f t="shared" si="6"/>
        <v>1346.0096390682722</v>
      </c>
      <c r="D21" s="202">
        <f t="shared" si="6"/>
        <v>1</v>
      </c>
      <c r="E21" s="203"/>
      <c r="F21" s="203"/>
      <c r="G21" s="203"/>
      <c r="H21" s="203"/>
      <c r="I21" s="203"/>
      <c r="J21" s="203"/>
      <c r="K21" s="203"/>
      <c r="L21" s="177">
        <f t="shared" si="5"/>
        <v>338.32886863672258</v>
      </c>
      <c r="M21" s="177">
        <f t="shared" si="5"/>
        <v>338.32886863672258</v>
      </c>
      <c r="N21" s="177">
        <f t="shared" si="5"/>
        <v>338.32886863672258</v>
      </c>
      <c r="O21" s="177">
        <f t="shared" si="5"/>
        <v>299.07330458391164</v>
      </c>
      <c r="P21" s="177">
        <f t="shared" si="5"/>
        <v>132.02241533394562</v>
      </c>
      <c r="Q21" s="177">
        <f t="shared" si="5"/>
        <v>132.02241533394562</v>
      </c>
      <c r="R21" s="177">
        <f t="shared" si="5"/>
        <v>132.02241533394562</v>
      </c>
      <c r="S21" s="177">
        <f t="shared" si="5"/>
        <v>132.02241533394562</v>
      </c>
      <c r="T21" s="177">
        <f t="shared" si="5"/>
        <v>132.02241533394562</v>
      </c>
      <c r="U21" s="177">
        <f t="shared" si="5"/>
        <v>132.02241533394562</v>
      </c>
      <c r="V21" s="177">
        <f t="shared" si="5"/>
        <v>132.02241533394562</v>
      </c>
      <c r="W21" s="177">
        <f t="shared" si="5"/>
        <v>132.02241533394562</v>
      </c>
      <c r="X21" s="177">
        <f t="shared" si="5"/>
        <v>132.02241533394562</v>
      </c>
      <c r="Y21" s="177">
        <f t="shared" si="5"/>
        <v>132.02241533394562</v>
      </c>
      <c r="Z21" s="177">
        <f t="shared" si="5"/>
        <v>0</v>
      </c>
      <c r="AA21" s="177">
        <f t="shared" si="5"/>
        <v>0</v>
      </c>
      <c r="AB21" s="30"/>
      <c r="AC21" s="30"/>
      <c r="AD21" s="30"/>
      <c r="AE21" s="30"/>
      <c r="AF21" s="30"/>
      <c r="AG21" s="30"/>
      <c r="AH21" s="30"/>
      <c r="AI21" s="30"/>
      <c r="AJ21" s="30"/>
      <c r="AK21" s="30"/>
      <c r="AL21" s="30"/>
      <c r="AM21" s="30"/>
      <c r="AN21" s="30"/>
      <c r="AO21" s="30"/>
      <c r="AP21" s="30"/>
      <c r="AQ21" s="30"/>
      <c r="AR21" s="30"/>
      <c r="AS21" s="30"/>
      <c r="AT21" s="30"/>
      <c r="AU21" s="30"/>
      <c r="AV21" s="30"/>
    </row>
    <row r="22" spans="1:48" hidden="1" x14ac:dyDescent="0.3">
      <c r="A22" s="199" t="str">
        <f t="shared" si="6"/>
        <v>Joint Utility</v>
      </c>
      <c r="B22" s="200">
        <f t="shared" si="6"/>
        <v>18.034005083778787</v>
      </c>
      <c r="C22" s="201">
        <f t="shared" si="6"/>
        <v>113.73281910259863</v>
      </c>
      <c r="D22" s="202">
        <f t="shared" si="6"/>
        <v>1</v>
      </c>
      <c r="E22" s="203"/>
      <c r="F22" s="203"/>
      <c r="G22" s="203"/>
      <c r="H22" s="203"/>
      <c r="I22" s="203"/>
      <c r="J22" s="203"/>
      <c r="K22" s="203"/>
      <c r="L22" s="177">
        <f t="shared" si="5"/>
        <v>48.538349674597953</v>
      </c>
      <c r="M22" s="177">
        <f t="shared" si="5"/>
        <v>48.538349674597953</v>
      </c>
      <c r="N22" s="177">
        <f t="shared" si="5"/>
        <v>48.024022352873246</v>
      </c>
      <c r="O22" s="177">
        <f t="shared" si="5"/>
        <v>47.362789795388387</v>
      </c>
      <c r="P22" s="177">
        <f t="shared" si="5"/>
        <v>5.8859710640953766</v>
      </c>
      <c r="Q22" s="177">
        <f t="shared" si="5"/>
        <v>5.8859710640953766</v>
      </c>
      <c r="R22" s="177">
        <f t="shared" si="5"/>
        <v>5.8859710640953766</v>
      </c>
      <c r="S22" s="177">
        <f t="shared" si="5"/>
        <v>5.8859710640953766</v>
      </c>
      <c r="T22" s="177">
        <f t="shared" si="5"/>
        <v>5.8859710640953766</v>
      </c>
      <c r="U22" s="177">
        <f t="shared" si="5"/>
        <v>5.8859710640953766</v>
      </c>
      <c r="V22" s="177">
        <f t="shared" si="5"/>
        <v>5.8859710640953766</v>
      </c>
      <c r="W22" s="177">
        <f t="shared" si="5"/>
        <v>5.8859710640953766</v>
      </c>
      <c r="X22" s="177">
        <f t="shared" si="5"/>
        <v>5.8859710640953766</v>
      </c>
      <c r="Y22" s="177">
        <f t="shared" si="5"/>
        <v>5.8859710640953766</v>
      </c>
      <c r="Z22" s="177">
        <f t="shared" si="5"/>
        <v>0</v>
      </c>
      <c r="AA22" s="177">
        <f t="shared" si="5"/>
        <v>0</v>
      </c>
      <c r="AB22" s="30"/>
      <c r="AC22" s="30"/>
      <c r="AD22" s="30"/>
      <c r="AE22" s="30"/>
      <c r="AF22" s="30"/>
      <c r="AG22" s="30"/>
      <c r="AH22" s="30"/>
      <c r="AI22" s="30"/>
      <c r="AJ22" s="30"/>
      <c r="AK22" s="30"/>
      <c r="AL22" s="30"/>
      <c r="AM22" s="30"/>
      <c r="AN22" s="30"/>
      <c r="AO22" s="30"/>
      <c r="AP22" s="30"/>
      <c r="AQ22" s="30"/>
      <c r="AR22" s="30"/>
      <c r="AS22" s="30"/>
      <c r="AT22" s="30"/>
      <c r="AU22" s="30"/>
      <c r="AV22" s="30"/>
    </row>
    <row r="23" spans="1:48" hidden="1" x14ac:dyDescent="0.3">
      <c r="A23" s="199" t="str">
        <f t="shared" ref="A23:D23" si="7">A8</f>
        <v>Smart Savers</v>
      </c>
      <c r="B23" s="200">
        <f t="shared" si="7"/>
        <v>11.000000000000146</v>
      </c>
      <c r="C23" s="201">
        <f t="shared" si="7"/>
        <v>545.73111004481041</v>
      </c>
      <c r="D23" s="202">
        <f t="shared" si="7"/>
        <v>1.0000000000000193</v>
      </c>
      <c r="E23" s="203"/>
      <c r="F23" s="203"/>
      <c r="G23" s="203"/>
      <c r="H23" s="203"/>
      <c r="I23" s="203"/>
      <c r="J23" s="203"/>
      <c r="K23" s="203"/>
      <c r="L23" s="177">
        <f t="shared" si="5"/>
        <v>0</v>
      </c>
      <c r="M23" s="177">
        <f t="shared" si="5"/>
        <v>0</v>
      </c>
      <c r="N23" s="177">
        <f t="shared" si="5"/>
        <v>0</v>
      </c>
      <c r="O23" s="177">
        <f t="shared" si="5"/>
        <v>0</v>
      </c>
      <c r="P23" s="177">
        <f t="shared" si="5"/>
        <v>0</v>
      </c>
      <c r="Q23" s="177">
        <f t="shared" si="5"/>
        <v>0</v>
      </c>
      <c r="R23" s="177">
        <f t="shared" si="5"/>
        <v>0</v>
      </c>
      <c r="S23" s="177">
        <f t="shared" si="5"/>
        <v>0</v>
      </c>
      <c r="T23" s="177">
        <f t="shared" si="5"/>
        <v>0</v>
      </c>
      <c r="U23" s="177">
        <f t="shared" si="5"/>
        <v>0</v>
      </c>
      <c r="V23" s="177">
        <f t="shared" si="5"/>
        <v>0</v>
      </c>
      <c r="W23" s="177">
        <f t="shared" si="5"/>
        <v>0</v>
      </c>
      <c r="X23" s="177">
        <f t="shared" si="5"/>
        <v>0</v>
      </c>
      <c r="Y23" s="177">
        <f t="shared" si="5"/>
        <v>0</v>
      </c>
      <c r="Z23" s="177">
        <f t="shared" si="5"/>
        <v>0</v>
      </c>
      <c r="AA23" s="177">
        <f t="shared" si="5"/>
        <v>0</v>
      </c>
      <c r="AB23" s="30"/>
      <c r="AC23" s="30"/>
      <c r="AD23" s="30"/>
      <c r="AE23" s="30"/>
      <c r="AF23" s="30"/>
      <c r="AG23" s="30"/>
      <c r="AH23" s="30"/>
      <c r="AI23" s="30"/>
      <c r="AJ23" s="30"/>
      <c r="AK23" s="30"/>
      <c r="AL23" s="30"/>
      <c r="AM23" s="30"/>
      <c r="AN23" s="30"/>
      <c r="AO23" s="30"/>
      <c r="AP23" s="30"/>
      <c r="AQ23" s="30"/>
      <c r="AR23" s="30"/>
      <c r="AS23" s="30"/>
      <c r="AT23" s="30"/>
      <c r="AU23" s="30"/>
      <c r="AV23" s="30"/>
    </row>
    <row r="24" spans="1:48" hidden="1" x14ac:dyDescent="0.3">
      <c r="A24" s="199" t="str">
        <f t="shared" ref="A24:D24" si="8">A9</f>
        <v>MHAS</v>
      </c>
      <c r="B24" s="200">
        <f t="shared" si="8"/>
        <v>16.676519035415545</v>
      </c>
      <c r="C24" s="201">
        <f t="shared" si="8"/>
        <v>271.13137351294841</v>
      </c>
      <c r="D24" s="202">
        <f t="shared" si="8"/>
        <v>1</v>
      </c>
      <c r="E24" s="203"/>
      <c r="F24" s="203"/>
      <c r="G24" s="203"/>
      <c r="H24" s="203"/>
      <c r="I24" s="203"/>
      <c r="J24" s="203"/>
      <c r="K24" s="203"/>
      <c r="L24" s="177">
        <f t="shared" si="5"/>
        <v>76.527320579326386</v>
      </c>
      <c r="M24" s="177">
        <f t="shared" si="5"/>
        <v>76.527320579326386</v>
      </c>
      <c r="N24" s="177">
        <f t="shared" si="5"/>
        <v>76.527320579326386</v>
      </c>
      <c r="O24" s="177">
        <f t="shared" si="5"/>
        <v>63.527088800171605</v>
      </c>
      <c r="P24" s="177">
        <f t="shared" si="5"/>
        <v>38.965629197635486</v>
      </c>
      <c r="Q24" s="177">
        <f t="shared" si="5"/>
        <v>38.965629197635486</v>
      </c>
      <c r="R24" s="177">
        <f t="shared" si="5"/>
        <v>38.965629197635486</v>
      </c>
      <c r="S24" s="177">
        <f t="shared" si="5"/>
        <v>38.965629197635486</v>
      </c>
      <c r="T24" s="177">
        <f t="shared" si="5"/>
        <v>38.965629197635486</v>
      </c>
      <c r="U24" s="177">
        <f t="shared" si="5"/>
        <v>38.965629197635486</v>
      </c>
      <c r="V24" s="177">
        <f t="shared" si="5"/>
        <v>38.965629197635486</v>
      </c>
      <c r="W24" s="177">
        <f t="shared" si="5"/>
        <v>38.965629197635486</v>
      </c>
      <c r="X24" s="177">
        <f t="shared" si="5"/>
        <v>38.965629197635486</v>
      </c>
      <c r="Y24" s="177">
        <f t="shared" si="5"/>
        <v>38.965629197635486</v>
      </c>
      <c r="Z24" s="177">
        <f t="shared" si="5"/>
        <v>0</v>
      </c>
      <c r="AA24" s="177">
        <f t="shared" si="5"/>
        <v>0</v>
      </c>
      <c r="AB24" s="30"/>
      <c r="AC24" s="30"/>
      <c r="AD24" s="30"/>
      <c r="AE24" s="30"/>
      <c r="AF24" s="30"/>
      <c r="AG24" s="30"/>
      <c r="AH24" s="30"/>
      <c r="AI24" s="30"/>
      <c r="AJ24" s="30"/>
      <c r="AK24" s="30"/>
      <c r="AL24" s="30"/>
      <c r="AM24" s="30"/>
      <c r="AN24" s="30"/>
      <c r="AO24" s="30"/>
      <c r="AP24" s="30"/>
      <c r="AQ24" s="30"/>
      <c r="AR24" s="30"/>
      <c r="AS24" s="30"/>
      <c r="AT24" s="30"/>
      <c r="AU24" s="30"/>
      <c r="AV24" s="30"/>
    </row>
    <row r="25" spans="1:48" hidden="1" x14ac:dyDescent="0.3">
      <c r="A25" s="199" t="str">
        <f t="shared" ref="A25:D25" si="9">A10</f>
        <v>Accessibility</v>
      </c>
      <c r="B25" s="200">
        <f t="shared" si="9"/>
        <v>9.3324459923224676</v>
      </c>
      <c r="C25" s="201">
        <f t="shared" si="9"/>
        <v>290.88400582933065</v>
      </c>
      <c r="D25" s="202">
        <f t="shared" si="9"/>
        <v>1</v>
      </c>
      <c r="E25" s="203"/>
      <c r="F25" s="203"/>
      <c r="G25" s="203"/>
      <c r="H25" s="203"/>
      <c r="I25" s="203"/>
      <c r="J25" s="203"/>
      <c r="K25" s="203"/>
      <c r="L25" s="177">
        <f t="shared" si="5"/>
        <v>0</v>
      </c>
      <c r="M25" s="177">
        <f t="shared" si="5"/>
        <v>0</v>
      </c>
      <c r="N25" s="177">
        <f t="shared" si="5"/>
        <v>0</v>
      </c>
      <c r="O25" s="177">
        <f t="shared" si="5"/>
        <v>0</v>
      </c>
      <c r="P25" s="177">
        <f t="shared" si="5"/>
        <v>0</v>
      </c>
      <c r="Q25" s="177">
        <f t="shared" si="5"/>
        <v>0</v>
      </c>
      <c r="R25" s="177">
        <f t="shared" si="5"/>
        <v>0</v>
      </c>
      <c r="S25" s="177">
        <f t="shared" si="5"/>
        <v>0</v>
      </c>
      <c r="T25" s="177">
        <f t="shared" si="5"/>
        <v>0</v>
      </c>
      <c r="U25" s="177">
        <f t="shared" si="5"/>
        <v>0</v>
      </c>
      <c r="V25" s="177">
        <f t="shared" si="5"/>
        <v>0</v>
      </c>
      <c r="W25" s="177">
        <f t="shared" si="5"/>
        <v>0</v>
      </c>
      <c r="X25" s="177">
        <f t="shared" si="5"/>
        <v>0</v>
      </c>
      <c r="Y25" s="177">
        <f t="shared" si="5"/>
        <v>0</v>
      </c>
      <c r="Z25" s="177">
        <f t="shared" si="5"/>
        <v>0</v>
      </c>
      <c r="AA25" s="177">
        <f t="shared" si="5"/>
        <v>0</v>
      </c>
      <c r="AB25" s="30"/>
      <c r="AC25" s="30"/>
      <c r="AD25" s="30"/>
      <c r="AE25" s="30"/>
      <c r="AF25" s="30"/>
      <c r="AG25" s="30"/>
      <c r="AH25" s="30"/>
      <c r="AI25" s="30"/>
      <c r="AJ25" s="30"/>
      <c r="AK25" s="30"/>
      <c r="AL25" s="30"/>
      <c r="AM25" s="30"/>
      <c r="AN25" s="30"/>
      <c r="AO25" s="30"/>
      <c r="AP25" s="30"/>
      <c r="AQ25" s="30"/>
      <c r="AR25" s="30"/>
      <c r="AS25" s="30"/>
      <c r="AT25" s="30"/>
      <c r="AU25" s="30"/>
      <c r="AV25" s="30"/>
    </row>
    <row r="26" spans="1:48" hidden="1" x14ac:dyDescent="0.3">
      <c r="A26" s="199" t="str">
        <f>A11</f>
        <v>Healthier Homes</v>
      </c>
      <c r="B26" s="200">
        <f>B11</f>
        <v>16.996215605859856</v>
      </c>
      <c r="C26" s="201">
        <f>C11</f>
        <v>56.422005871024702</v>
      </c>
      <c r="D26" s="202">
        <f>D11</f>
        <v>1</v>
      </c>
      <c r="E26" s="203"/>
      <c r="F26" s="203"/>
      <c r="G26" s="203"/>
      <c r="H26" s="203"/>
      <c r="I26" s="203"/>
      <c r="J26" s="203"/>
      <c r="K26" s="203"/>
      <c r="L26" s="177">
        <f t="shared" si="5"/>
        <v>16.446751443673218</v>
      </c>
      <c r="M26" s="177">
        <f t="shared" si="5"/>
        <v>16.446751443673218</v>
      </c>
      <c r="N26" s="177">
        <f t="shared" si="5"/>
        <v>14.451135031027579</v>
      </c>
      <c r="O26" s="177">
        <f t="shared" si="5"/>
        <v>11.083935775221921</v>
      </c>
      <c r="P26" s="177">
        <f t="shared" si="5"/>
        <v>5.7325391554358216</v>
      </c>
      <c r="Q26" s="177">
        <f t="shared" si="5"/>
        <v>5.7325391554358216</v>
      </c>
      <c r="R26" s="177">
        <f t="shared" si="5"/>
        <v>5.7325391554358216</v>
      </c>
      <c r="S26" s="177">
        <f t="shared" si="5"/>
        <v>5.7325391554358216</v>
      </c>
      <c r="T26" s="177">
        <f t="shared" si="5"/>
        <v>5.7325391554358216</v>
      </c>
      <c r="U26" s="177">
        <f t="shared" si="5"/>
        <v>5.7325391554358216</v>
      </c>
      <c r="V26" s="177">
        <f t="shared" si="5"/>
        <v>5.7325391554358216</v>
      </c>
      <c r="W26" s="177">
        <f t="shared" si="5"/>
        <v>5.7325391554358216</v>
      </c>
      <c r="X26" s="177">
        <f t="shared" si="5"/>
        <v>5.7325391554358216</v>
      </c>
      <c r="Y26" s="177">
        <f t="shared" si="5"/>
        <v>5.7325391554358216</v>
      </c>
      <c r="Z26" s="177">
        <f t="shared" si="5"/>
        <v>0</v>
      </c>
      <c r="AA26" s="177">
        <f t="shared" si="5"/>
        <v>0</v>
      </c>
      <c r="AB26" s="30"/>
      <c r="AC26" s="30"/>
      <c r="AD26" s="30"/>
      <c r="AE26" s="30"/>
      <c r="AF26" s="30"/>
      <c r="AG26" s="30"/>
      <c r="AH26" s="30"/>
      <c r="AI26" s="30"/>
      <c r="AJ26" s="30"/>
      <c r="AK26" s="30"/>
      <c r="AL26" s="30"/>
      <c r="AM26" s="30"/>
      <c r="AN26" s="30"/>
      <c r="AO26" s="30"/>
      <c r="AP26" s="30"/>
      <c r="AQ26" s="30"/>
      <c r="AR26" s="30"/>
      <c r="AS26" s="30"/>
      <c r="AT26" s="30"/>
      <c r="AU26" s="30"/>
      <c r="AV26" s="30"/>
    </row>
    <row r="27" spans="1:48" hidden="1" x14ac:dyDescent="0.3">
      <c r="A27" s="199" t="str">
        <f t="shared" ref="A27:D27" si="10">A12</f>
        <v>Electrification</v>
      </c>
      <c r="B27" s="200">
        <f t="shared" si="10"/>
        <v>17.781733990570061</v>
      </c>
      <c r="C27" s="201">
        <f t="shared" si="10"/>
        <v>761.63403383079446</v>
      </c>
      <c r="D27" s="202">
        <f t="shared" si="10"/>
        <v>1</v>
      </c>
      <c r="E27" s="203"/>
      <c r="F27" s="203"/>
      <c r="G27" s="203"/>
      <c r="H27" s="203"/>
      <c r="I27" s="203"/>
      <c r="J27" s="203"/>
      <c r="K27" s="203"/>
      <c r="L27" s="177">
        <f t="shared" ref="L27:L30" si="11">AB12</f>
        <v>143.0710036508674</v>
      </c>
      <c r="M27" s="177">
        <f t="shared" ref="M27:M30" si="12">AC12</f>
        <v>143.0710036508674</v>
      </c>
      <c r="N27" s="177">
        <f t="shared" ref="N27:N30" si="13">AD12</f>
        <v>143.0710036508674</v>
      </c>
      <c r="O27" s="177">
        <f t="shared" ref="O27:O30" si="14">AE12</f>
        <v>143.0710036508674</v>
      </c>
      <c r="P27" s="177">
        <f t="shared" ref="P27:P30" si="15">AF12</f>
        <v>94.333964660086565</v>
      </c>
      <c r="Q27" s="177">
        <f t="shared" ref="Q27:Q30" si="16">AG12</f>
        <v>94.333964660086565</v>
      </c>
      <c r="R27" s="177">
        <f t="shared" ref="R27:R30" si="17">AH12</f>
        <v>94.333964660086565</v>
      </c>
      <c r="S27" s="177">
        <f t="shared" ref="S27:S30" si="18">AI12</f>
        <v>94.333964660086565</v>
      </c>
      <c r="T27" s="177">
        <f t="shared" ref="T27:T30" si="19">AJ12</f>
        <v>94.333964660086565</v>
      </c>
      <c r="U27" s="177">
        <f t="shared" ref="U27:U30" si="20">AK12</f>
        <v>94.333964660086565</v>
      </c>
      <c r="V27" s="177">
        <f t="shared" ref="V27:V30" si="21">AL12</f>
        <v>94.333964660086565</v>
      </c>
      <c r="W27" s="177">
        <f t="shared" ref="W27:W30" si="22">AM12</f>
        <v>94.333964660086565</v>
      </c>
      <c r="X27" s="177">
        <f t="shared" ref="X27:X30" si="23">AN12</f>
        <v>94.333964660086565</v>
      </c>
      <c r="Y27" s="177">
        <f t="shared" ref="Y27:Y30" si="24">AO12</f>
        <v>94.333964660086565</v>
      </c>
      <c r="Z27" s="177">
        <f t="shared" ref="Z27:Z30" si="25">AP12</f>
        <v>0</v>
      </c>
      <c r="AA27" s="177">
        <f t="shared" ref="AA27:AA30" si="26">AQ12</f>
        <v>0</v>
      </c>
      <c r="AB27" s="30"/>
      <c r="AC27" s="30"/>
      <c r="AD27" s="30"/>
      <c r="AE27" s="30"/>
      <c r="AF27" s="30"/>
      <c r="AG27" s="30"/>
      <c r="AH27" s="30"/>
      <c r="AI27" s="30"/>
      <c r="AJ27" s="30"/>
      <c r="AK27" s="30"/>
      <c r="AL27" s="30"/>
      <c r="AM27" s="30"/>
      <c r="AN27" s="30"/>
      <c r="AO27" s="30"/>
      <c r="AP27" s="30"/>
      <c r="AQ27" s="30"/>
      <c r="AR27" s="30"/>
      <c r="AS27" s="30"/>
      <c r="AT27" s="30"/>
      <c r="AU27" s="30"/>
      <c r="AV27" s="30"/>
    </row>
    <row r="28" spans="1:48" hidden="1" x14ac:dyDescent="0.3">
      <c r="A28" s="180" t="str">
        <f>A13</f>
        <v>2025 CPAS</v>
      </c>
      <c r="B28" s="196"/>
      <c r="C28" s="182">
        <f t="shared" ref="C28:D28" si="27">C13</f>
        <v>7188.087639987124</v>
      </c>
      <c r="D28" s="205">
        <f t="shared" si="27"/>
        <v>1.0000000000000016</v>
      </c>
      <c r="E28" s="85"/>
      <c r="F28" s="74"/>
      <c r="G28" s="74"/>
      <c r="H28" s="74"/>
      <c r="I28" s="74"/>
      <c r="J28" s="74"/>
      <c r="K28" s="74"/>
      <c r="L28" s="182">
        <f t="shared" si="11"/>
        <v>1606.5600166617771</v>
      </c>
      <c r="M28" s="182">
        <f t="shared" si="12"/>
        <v>1606.5600166617771</v>
      </c>
      <c r="N28" s="182">
        <f t="shared" si="13"/>
        <v>1521.3289935047392</v>
      </c>
      <c r="O28" s="182">
        <f t="shared" si="14"/>
        <v>1281.1714385253626</v>
      </c>
      <c r="P28" s="182">
        <f t="shared" si="15"/>
        <v>666.61318200857522</v>
      </c>
      <c r="Q28" s="182">
        <f t="shared" si="16"/>
        <v>666.61318200857522</v>
      </c>
      <c r="R28" s="182">
        <f t="shared" si="17"/>
        <v>666.61318200857522</v>
      </c>
      <c r="S28" s="182">
        <f t="shared" si="18"/>
        <v>666.61318200857522</v>
      </c>
      <c r="T28" s="182">
        <f t="shared" si="19"/>
        <v>666.61318200857522</v>
      </c>
      <c r="U28" s="182">
        <f t="shared" si="20"/>
        <v>661.1458589859019</v>
      </c>
      <c r="V28" s="182">
        <f t="shared" si="21"/>
        <v>661.1458589859019</v>
      </c>
      <c r="W28" s="182">
        <f t="shared" si="22"/>
        <v>661.1458589859019</v>
      </c>
      <c r="X28" s="182">
        <f t="shared" si="23"/>
        <v>661.1458589859019</v>
      </c>
      <c r="Y28" s="182">
        <f t="shared" si="24"/>
        <v>661.1458589859019</v>
      </c>
      <c r="Z28" s="182">
        <f t="shared" si="25"/>
        <v>0</v>
      </c>
      <c r="AA28" s="182">
        <f t="shared" si="26"/>
        <v>0</v>
      </c>
      <c r="AB28" s="30"/>
      <c r="AC28" s="30"/>
      <c r="AD28" s="30"/>
      <c r="AE28" s="30"/>
      <c r="AF28" s="30"/>
      <c r="AG28" s="30"/>
      <c r="AH28" s="30"/>
      <c r="AI28" s="30"/>
      <c r="AJ28" s="30"/>
      <c r="AK28" s="30"/>
      <c r="AL28" s="30"/>
      <c r="AM28" s="30"/>
      <c r="AN28" s="30"/>
      <c r="AO28" s="30"/>
      <c r="AP28" s="30"/>
      <c r="AQ28" s="30"/>
      <c r="AR28" s="30"/>
      <c r="AS28" s="30"/>
      <c r="AT28" s="30"/>
      <c r="AU28" s="30"/>
      <c r="AV28" s="30"/>
    </row>
    <row r="29" spans="1:48" hidden="1" x14ac:dyDescent="0.3">
      <c r="A29" s="180" t="str">
        <f t="shared" ref="A29" si="28">A14</f>
        <v>Expiring 2025 CPAS</v>
      </c>
      <c r="B29" s="185"/>
      <c r="C29" s="186"/>
      <c r="D29" s="197"/>
      <c r="E29" s="77"/>
      <c r="F29" s="77"/>
      <c r="G29" s="77"/>
      <c r="H29" s="77"/>
      <c r="I29" s="77"/>
      <c r="J29" s="77"/>
      <c r="K29" s="78"/>
      <c r="L29" s="174">
        <f t="shared" si="11"/>
        <v>1485.7431071191261</v>
      </c>
      <c r="M29" s="174">
        <f t="shared" si="12"/>
        <v>0</v>
      </c>
      <c r="N29" s="174">
        <f t="shared" si="13"/>
        <v>85.231023157037953</v>
      </c>
      <c r="O29" s="174">
        <f t="shared" si="14"/>
        <v>240.15755497937653</v>
      </c>
      <c r="P29" s="174">
        <f t="shared" si="15"/>
        <v>614.55825651678742</v>
      </c>
      <c r="Q29" s="174">
        <f t="shared" si="16"/>
        <v>0</v>
      </c>
      <c r="R29" s="174">
        <f t="shared" si="17"/>
        <v>0</v>
      </c>
      <c r="S29" s="174">
        <f t="shared" si="18"/>
        <v>0</v>
      </c>
      <c r="T29" s="174">
        <f t="shared" si="19"/>
        <v>0</v>
      </c>
      <c r="U29" s="174">
        <f t="shared" si="20"/>
        <v>5.4673230226733267</v>
      </c>
      <c r="V29" s="174">
        <f t="shared" si="21"/>
        <v>0</v>
      </c>
      <c r="W29" s="174">
        <f t="shared" si="22"/>
        <v>0</v>
      </c>
      <c r="X29" s="174">
        <f t="shared" si="23"/>
        <v>0</v>
      </c>
      <c r="Y29" s="174">
        <f t="shared" si="24"/>
        <v>0</v>
      </c>
      <c r="Z29" s="174">
        <f t="shared" si="25"/>
        <v>661.1458589859019</v>
      </c>
      <c r="AA29" s="174">
        <f t="shared" si="26"/>
        <v>0</v>
      </c>
      <c r="AB29" s="30"/>
      <c r="AC29" s="30"/>
      <c r="AD29" s="30"/>
      <c r="AE29" s="30"/>
      <c r="AF29" s="30"/>
      <c r="AG29" s="30"/>
      <c r="AH29" s="30"/>
      <c r="AI29" s="30"/>
      <c r="AJ29" s="30"/>
      <c r="AK29" s="30"/>
      <c r="AL29" s="30"/>
      <c r="AM29" s="30"/>
      <c r="AN29" s="30"/>
      <c r="AO29" s="30"/>
      <c r="AP29" s="30"/>
      <c r="AQ29" s="30"/>
      <c r="AR29" s="30"/>
      <c r="AS29" s="30"/>
      <c r="AT29" s="30"/>
      <c r="AU29" s="30"/>
      <c r="AV29" s="30"/>
    </row>
    <row r="30" spans="1:48" hidden="1" x14ac:dyDescent="0.3">
      <c r="A30" s="180" t="str">
        <f t="shared" ref="A30" si="29">A15</f>
        <v>Expired 2025 CPAS</v>
      </c>
      <c r="B30" s="185"/>
      <c r="C30" s="186"/>
      <c r="D30" s="186"/>
      <c r="E30" s="74"/>
      <c r="F30" s="74"/>
      <c r="G30" s="74"/>
      <c r="H30" s="74"/>
      <c r="I30" s="74"/>
      <c r="J30" s="74"/>
      <c r="K30" s="79"/>
      <c r="L30" s="174">
        <f t="shared" si="11"/>
        <v>5581.527623325358</v>
      </c>
      <c r="M30" s="174">
        <f t="shared" si="12"/>
        <v>5581.527623325358</v>
      </c>
      <c r="N30" s="174">
        <f t="shared" si="13"/>
        <v>5666.7586464823962</v>
      </c>
      <c r="O30" s="174">
        <f t="shared" si="14"/>
        <v>5906.9162014617723</v>
      </c>
      <c r="P30" s="174">
        <f t="shared" si="15"/>
        <v>6521.4744579785602</v>
      </c>
      <c r="Q30" s="174">
        <f t="shared" si="16"/>
        <v>6521.4744579785602</v>
      </c>
      <c r="R30" s="174">
        <f t="shared" si="17"/>
        <v>6521.4744579785602</v>
      </c>
      <c r="S30" s="174">
        <f t="shared" si="18"/>
        <v>6521.4744579785602</v>
      </c>
      <c r="T30" s="174">
        <f t="shared" si="19"/>
        <v>6521.4744579785602</v>
      </c>
      <c r="U30" s="174">
        <f t="shared" si="20"/>
        <v>6526.9417810012328</v>
      </c>
      <c r="V30" s="174">
        <f t="shared" si="21"/>
        <v>6526.9417810012328</v>
      </c>
      <c r="W30" s="174">
        <f t="shared" si="22"/>
        <v>6526.9417810012328</v>
      </c>
      <c r="X30" s="174">
        <f t="shared" si="23"/>
        <v>6526.9417810012328</v>
      </c>
      <c r="Y30" s="174">
        <f t="shared" si="24"/>
        <v>6526.9417810012328</v>
      </c>
      <c r="Z30" s="174">
        <f t="shared" si="25"/>
        <v>7188.0876399871349</v>
      </c>
      <c r="AA30" s="174">
        <f t="shared" si="26"/>
        <v>7188.0876399871349</v>
      </c>
      <c r="AB30" s="30"/>
      <c r="AC30" s="30"/>
      <c r="AD30" s="30"/>
      <c r="AE30" s="30"/>
      <c r="AF30" s="30"/>
      <c r="AG30" s="30"/>
      <c r="AH30" s="30"/>
      <c r="AI30" s="30"/>
      <c r="AJ30" s="30"/>
      <c r="AK30" s="30"/>
      <c r="AL30" s="30"/>
      <c r="AM30" s="30"/>
      <c r="AN30" s="30"/>
      <c r="AO30" s="30"/>
      <c r="AP30" s="30"/>
      <c r="AQ30" s="30"/>
      <c r="AR30" s="30"/>
      <c r="AS30" s="30"/>
      <c r="AT30" s="30"/>
      <c r="AU30" s="30"/>
      <c r="AV30" s="30"/>
    </row>
    <row r="31" spans="1:48" ht="14.1" hidden="1" customHeight="1" x14ac:dyDescent="0.3">
      <c r="A31" s="193" t="s">
        <v>66</v>
      </c>
      <c r="B31" s="206">
        <f>B16</f>
        <v>15.382279922230424</v>
      </c>
      <c r="C31" s="56"/>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row>
    <row r="32" spans="1:48" x14ac:dyDescent="0.3">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row>
    <row r="33" spans="1:23" x14ac:dyDescent="0.3">
      <c r="A33" s="501" t="s">
        <v>2</v>
      </c>
      <c r="B33" s="502"/>
      <c r="C33" s="502"/>
      <c r="D33" s="502"/>
      <c r="W33" s="30"/>
    </row>
    <row r="34" spans="1:23" ht="32.25" customHeight="1" x14ac:dyDescent="0.3">
      <c r="A34" s="503" t="s">
        <v>371</v>
      </c>
      <c r="B34" s="504"/>
      <c r="C34" s="504"/>
      <c r="D34" s="505"/>
    </row>
  </sheetData>
  <mergeCells count="11">
    <mergeCell ref="A33:D33"/>
    <mergeCell ref="A34:D34"/>
    <mergeCell ref="A18:A19"/>
    <mergeCell ref="B18:B19"/>
    <mergeCell ref="C18:C19"/>
    <mergeCell ref="D18:D19"/>
    <mergeCell ref="AV3:AV4"/>
    <mergeCell ref="A3:A4"/>
    <mergeCell ref="B3:B4"/>
    <mergeCell ref="C3:C4"/>
    <mergeCell ref="D3:D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A10CE-0922-4340-96C6-8DB95BF78F8E}">
  <sheetPr>
    <tabColor theme="5"/>
  </sheetPr>
  <dimension ref="A1"/>
  <sheetViews>
    <sheetView workbookViewId="0"/>
  </sheetViews>
  <sheetFormatPr defaultRowHeight="15.75" x14ac:dyDescent="0.3"/>
  <sheetData>
    <row r="1" ht="15.75" customHeight="1" x14ac:dyDescent="0.3"/>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0253A-A950-4848-B037-D25CEA1ACC10}">
  <dimension ref="A1:AV23"/>
  <sheetViews>
    <sheetView workbookViewId="0"/>
  </sheetViews>
  <sheetFormatPr defaultRowHeight="15.75" x14ac:dyDescent="0.3"/>
  <cols>
    <col min="1" max="1" width="32.77734375" style="87" customWidth="1"/>
    <col min="2" max="2" width="8.77734375" customWidth="1"/>
    <col min="3" max="3" width="14.77734375" customWidth="1"/>
    <col min="4" max="4" width="5.77734375" customWidth="1"/>
    <col min="5" max="11" width="9.88671875" hidden="1" customWidth="1"/>
    <col min="12" max="47" width="7.77734375" customWidth="1"/>
    <col min="48" max="48" width="9.88671875" customWidth="1"/>
  </cols>
  <sheetData>
    <row r="1" spans="1:48" ht="15.75" customHeight="1" x14ac:dyDescent="0.3">
      <c r="A1" s="292" t="s">
        <v>523</v>
      </c>
    </row>
    <row r="2" spans="1:48" x14ac:dyDescent="0.3">
      <c r="A2" s="86"/>
    </row>
    <row r="3" spans="1:48" ht="15.75" customHeight="1" x14ac:dyDescent="0.3">
      <c r="A3" s="491" t="s">
        <v>77</v>
      </c>
      <c r="B3" s="493" t="s">
        <v>66</v>
      </c>
      <c r="C3" s="493" t="s">
        <v>264</v>
      </c>
      <c r="D3" s="493" t="s">
        <v>57</v>
      </c>
      <c r="E3" s="110"/>
      <c r="F3" s="107"/>
      <c r="G3" s="107"/>
      <c r="H3" s="107"/>
      <c r="I3" s="107"/>
      <c r="J3" s="107"/>
      <c r="K3" s="107"/>
      <c r="L3" s="435" t="s">
        <v>265</v>
      </c>
      <c r="M3" s="89"/>
      <c r="N3" s="89"/>
      <c r="O3" s="89"/>
      <c r="P3" s="89"/>
      <c r="Q3" s="89"/>
      <c r="R3" s="89"/>
      <c r="S3" s="89"/>
      <c r="T3" s="89"/>
      <c r="U3" s="89"/>
      <c r="V3" s="89"/>
      <c r="W3" s="89"/>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8" x14ac:dyDescent="0.3">
      <c r="A4" s="496"/>
      <c r="B4" s="495"/>
      <c r="C4" s="495"/>
      <c r="D4" s="495"/>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row>
    <row r="5" spans="1:48" x14ac:dyDescent="0.3">
      <c r="A5" s="199" t="s">
        <v>110</v>
      </c>
      <c r="B5" s="200">
        <f>'MF - Income Qualified'!B30</f>
        <v>14.295532954166697</v>
      </c>
      <c r="C5" s="201">
        <f>'MF - Income Qualified'!C27</f>
        <v>8588.9679509236285</v>
      </c>
      <c r="D5" s="202">
        <f>'MF - Income Qualified'!D27</f>
        <v>1</v>
      </c>
      <c r="E5" s="203"/>
      <c r="F5" s="203"/>
      <c r="G5" s="203"/>
      <c r="H5" s="203"/>
      <c r="I5" s="203"/>
      <c r="J5" s="203"/>
      <c r="K5" s="203"/>
      <c r="L5" s="177">
        <f>'MF - Income Qualified'!L27</f>
        <v>8588.9679509236285</v>
      </c>
      <c r="M5" s="177">
        <f>'MF - Income Qualified'!M27</f>
        <v>8588.9679509236285</v>
      </c>
      <c r="N5" s="177">
        <f>'MF - Income Qualified'!N27</f>
        <v>8588.9679509236285</v>
      </c>
      <c r="O5" s="177">
        <f>'MF - Income Qualified'!O27</f>
        <v>8588.9679509236285</v>
      </c>
      <c r="P5" s="177">
        <f>'MF - Income Qualified'!P27</f>
        <v>8588.9679509236285</v>
      </c>
      <c r="Q5" s="177">
        <f>'MF - Income Qualified'!Q27</f>
        <v>8588.9679509236285</v>
      </c>
      <c r="R5" s="177">
        <f>'MF - Income Qualified'!R27</f>
        <v>8320.4096213544126</v>
      </c>
      <c r="S5" s="177">
        <f>'MF - Income Qualified'!S27</f>
        <v>8134.7294613544154</v>
      </c>
      <c r="T5" s="177">
        <f>'MF - Income Qualified'!T27</f>
        <v>7632.5983397705404</v>
      </c>
      <c r="U5" s="177">
        <f>'MF - Income Qualified'!U27</f>
        <v>7632.5983397705404</v>
      </c>
      <c r="V5" s="177">
        <f>'MF - Income Qualified'!V27</f>
        <v>6504.9036624193795</v>
      </c>
      <c r="W5" s="177">
        <f>'MF - Income Qualified'!W27</f>
        <v>5529.7077872851269</v>
      </c>
      <c r="X5" s="177">
        <f>'MF - Income Qualified'!X27</f>
        <v>5408.8125872851269</v>
      </c>
      <c r="Y5" s="177">
        <f>'MF - Income Qualified'!Y27</f>
        <v>5408.8125872851269</v>
      </c>
      <c r="Z5" s="177">
        <f>'MF - Income Qualified'!Z27</f>
        <v>5408.8125872851269</v>
      </c>
      <c r="AA5" s="177">
        <f>'MF - Income Qualified'!AA27</f>
        <v>5408.8125872851269</v>
      </c>
      <c r="AB5" s="177">
        <f>'MF - Income Qualified'!AB27</f>
        <v>360.6303406237156</v>
      </c>
      <c r="AC5" s="177">
        <f>'MF - Income Qualified'!AC27</f>
        <v>360.6303406237156</v>
      </c>
      <c r="AD5" s="177">
        <f>'MF - Income Qualified'!AD27</f>
        <v>360.6303406237156</v>
      </c>
      <c r="AE5" s="177">
        <f>'MF - Income Qualified'!AE27</f>
        <v>360.6303406237156</v>
      </c>
      <c r="AF5" s="177">
        <f>'MF - Income Qualified'!AF27</f>
        <v>154.63508250554798</v>
      </c>
      <c r="AG5" s="177">
        <f>'MF - Income Qualified'!AG27</f>
        <v>154.63508250554798</v>
      </c>
      <c r="AH5" s="177">
        <f>'MF - Income Qualified'!AH27</f>
        <v>154.63508250554798</v>
      </c>
      <c r="AI5" s="177">
        <f>'MF - Income Qualified'!AI27</f>
        <v>154.63508250554798</v>
      </c>
      <c r="AJ5" s="177">
        <f>'MF - Income Qualified'!AJ27</f>
        <v>154.63508250554798</v>
      </c>
      <c r="AK5" s="177">
        <f>'MF - Income Qualified'!AK27</f>
        <v>154.63508250554798</v>
      </c>
      <c r="AL5" s="177">
        <f>'MF - Income Qualified'!AL27</f>
        <v>154.63508250554798</v>
      </c>
      <c r="AM5" s="177">
        <f>'MF - Income Qualified'!AM27</f>
        <v>154.63508250554798</v>
      </c>
      <c r="AN5" s="177">
        <f>'MF - Income Qualified'!AN27</f>
        <v>154.63508250554798</v>
      </c>
      <c r="AO5" s="177">
        <f>'MF - Income Qualified'!AO27</f>
        <v>154.63508250554798</v>
      </c>
      <c r="AP5" s="177">
        <f>'MF - Income Qualified'!AP27</f>
        <v>0</v>
      </c>
      <c r="AQ5" s="177">
        <f>'MF - Income Qualified'!AQ27</f>
        <v>0</v>
      </c>
      <c r="AR5" s="177">
        <f>'MF - Income Qualified'!AR27</f>
        <v>0</v>
      </c>
      <c r="AS5" s="177">
        <f>'MF - Income Qualified'!AS27</f>
        <v>0</v>
      </c>
      <c r="AT5" s="177">
        <f>'MF - Income Qualified'!AT27</f>
        <v>0</v>
      </c>
      <c r="AU5" s="177">
        <f>'MF - Income Qualified'!AU27</f>
        <v>0</v>
      </c>
      <c r="AV5" s="208">
        <f>SUM(E5:AU5)</f>
        <v>119912.87745418695</v>
      </c>
    </row>
    <row r="6" spans="1:48" x14ac:dyDescent="0.3">
      <c r="A6" s="199" t="s">
        <v>155</v>
      </c>
      <c r="B6" s="200">
        <f>'MF - Market Rate'!B18</f>
        <v>12.192865912901709</v>
      </c>
      <c r="C6" s="201">
        <f>'MF - Market Rate'!C15</f>
        <v>2227.2372348062345</v>
      </c>
      <c r="D6" s="202">
        <f>'MF - Market Rate'!D15</f>
        <v>0.9414738054618963</v>
      </c>
      <c r="E6" s="203"/>
      <c r="F6" s="203"/>
      <c r="G6" s="203"/>
      <c r="H6" s="203"/>
      <c r="I6" s="203"/>
      <c r="J6" s="203"/>
      <c r="K6" s="203"/>
      <c r="L6" s="177">
        <f>'MF - Market Rate'!L15</f>
        <v>2096.8855151194566</v>
      </c>
      <c r="M6" s="177">
        <f>'MF - Market Rate'!M15</f>
        <v>2096.8855151194566</v>
      </c>
      <c r="N6" s="177">
        <f>'MF - Market Rate'!N15</f>
        <v>2096.8855151194566</v>
      </c>
      <c r="O6" s="177">
        <f>'MF - Market Rate'!O15</f>
        <v>2096.8855151194566</v>
      </c>
      <c r="P6" s="177">
        <f>'MF - Market Rate'!P15</f>
        <v>2096.8855151194566</v>
      </c>
      <c r="Q6" s="177">
        <f>'MF - Market Rate'!Q15</f>
        <v>2096.8855151194566</v>
      </c>
      <c r="R6" s="177">
        <f>'MF - Market Rate'!R15</f>
        <v>2064.1786025882907</v>
      </c>
      <c r="S6" s="177">
        <f>'MF - Market Rate'!S15</f>
        <v>1968.4274953882905</v>
      </c>
      <c r="T6" s="177">
        <f>'MF - Market Rate'!T15</f>
        <v>1968.4274953882905</v>
      </c>
      <c r="U6" s="177">
        <f>'MF - Market Rate'!U15</f>
        <v>1968.4274953882905</v>
      </c>
      <c r="V6" s="177">
        <f>'MF - Market Rate'!V15</f>
        <v>1573.7752426943046</v>
      </c>
      <c r="W6" s="177">
        <f>'MF - Market Rate'!W15</f>
        <v>514.8732553036931</v>
      </c>
      <c r="X6" s="177">
        <f>'MF - Market Rate'!X15</f>
        <v>486.67135450369312</v>
      </c>
      <c r="Y6" s="177">
        <f>'MF - Market Rate'!Y15</f>
        <v>486.67135450369312</v>
      </c>
      <c r="Z6" s="177">
        <f>'MF - Market Rate'!Z15</f>
        <v>486.67135450369312</v>
      </c>
      <c r="AA6" s="177">
        <f>'MF - Market Rate'!AA15</f>
        <v>486.67135450369312</v>
      </c>
      <c r="AB6" s="177">
        <f>'MF - Market Rate'!AB15</f>
        <v>42.292686400000001</v>
      </c>
      <c r="AC6" s="177">
        <f>'MF - Market Rate'!AC15</f>
        <v>42.292686400000001</v>
      </c>
      <c r="AD6" s="177">
        <f>'MF - Market Rate'!AD15</f>
        <v>42.292686400000001</v>
      </c>
      <c r="AE6" s="177">
        <f>'MF - Market Rate'!AE15</f>
        <v>42.292686400000001</v>
      </c>
      <c r="AF6" s="177">
        <f>'MF - Market Rate'!AF15</f>
        <v>0</v>
      </c>
      <c r="AG6" s="177">
        <f>'MF - Market Rate'!AG15</f>
        <v>0</v>
      </c>
      <c r="AH6" s="177">
        <f>'MF - Market Rate'!AH15</f>
        <v>0</v>
      </c>
      <c r="AI6" s="177">
        <f>'MF - Market Rate'!AI15</f>
        <v>0</v>
      </c>
      <c r="AJ6" s="177">
        <f>'MF - Market Rate'!AJ15</f>
        <v>0</v>
      </c>
      <c r="AK6" s="177">
        <f>'MF - Market Rate'!AK15</f>
        <v>0</v>
      </c>
      <c r="AL6" s="177">
        <f>'MF - Market Rate'!AL15</f>
        <v>0</v>
      </c>
      <c r="AM6" s="177">
        <f>'MF - Market Rate'!AM15</f>
        <v>0</v>
      </c>
      <c r="AN6" s="177">
        <f>'MF - Market Rate'!AN15</f>
        <v>0</v>
      </c>
      <c r="AO6" s="177">
        <f>'MF - Market Rate'!AO15</f>
        <v>0</v>
      </c>
      <c r="AP6" s="177">
        <f>'MF - Market Rate'!AP15</f>
        <v>0</v>
      </c>
      <c r="AQ6" s="177">
        <f>'MF - Market Rate'!AQ15</f>
        <v>0</v>
      </c>
      <c r="AR6" s="177">
        <f>'MF - Market Rate'!AR15</f>
        <v>0</v>
      </c>
      <c r="AS6" s="177">
        <f>'MF - Market Rate'!AS15</f>
        <v>0</v>
      </c>
      <c r="AT6" s="177">
        <f>'MF - Market Rate'!AT15</f>
        <v>0</v>
      </c>
      <c r="AU6" s="177">
        <f>'MF - Market Rate'!AU15</f>
        <v>0</v>
      </c>
      <c r="AV6" s="179">
        <f>SUM(E6:AU6)</f>
        <v>24755.27884108268</v>
      </c>
    </row>
    <row r="7" spans="1:48" x14ac:dyDescent="0.3">
      <c r="A7" s="199" t="s">
        <v>42</v>
      </c>
      <c r="B7" s="200">
        <f>'MF - Public Housing'!B20</f>
        <v>13.749777149951969</v>
      </c>
      <c r="C7" s="201">
        <f>'MF - Public Housing'!C17</f>
        <v>382.13174129686331</v>
      </c>
      <c r="D7" s="202">
        <f>'MF - Public Housing'!D17</f>
        <v>1</v>
      </c>
      <c r="E7" s="203"/>
      <c r="F7" s="203"/>
      <c r="G7" s="203"/>
      <c r="H7" s="203"/>
      <c r="I7" s="203"/>
      <c r="J7" s="203"/>
      <c r="K7" s="203"/>
      <c r="L7" s="177">
        <f>'MF - Public Housing'!L17</f>
        <v>382.13174129686331</v>
      </c>
      <c r="M7" s="177">
        <f>'MF - Public Housing'!M17</f>
        <v>382.13174129686331</v>
      </c>
      <c r="N7" s="177">
        <f>'MF - Public Housing'!N17</f>
        <v>382.13174129686331</v>
      </c>
      <c r="O7" s="177">
        <f>'MF - Public Housing'!O17</f>
        <v>382.13174129686331</v>
      </c>
      <c r="P7" s="177">
        <f>'MF - Public Housing'!P17</f>
        <v>382.13174129686331</v>
      </c>
      <c r="Q7" s="177">
        <f>'MF - Public Housing'!Q17</f>
        <v>382.13174129686331</v>
      </c>
      <c r="R7" s="177">
        <f>'MF - Public Housing'!R17</f>
        <v>382.13174129686331</v>
      </c>
      <c r="S7" s="177">
        <f>'MF - Public Housing'!S17</f>
        <v>370.02924129686329</v>
      </c>
      <c r="T7" s="177">
        <f>'MF - Public Housing'!T17</f>
        <v>330.7235286968633</v>
      </c>
      <c r="U7" s="177">
        <f>'MF - Public Housing'!U17</f>
        <v>330.7235286968633</v>
      </c>
      <c r="V7" s="177">
        <f>'MF - Public Housing'!V17</f>
        <v>265.94972589003424</v>
      </c>
      <c r="W7" s="177">
        <f>'MF - Public Housing'!W17</f>
        <v>254.53863062687634</v>
      </c>
      <c r="X7" s="177">
        <f>'MF - Public Housing'!X17</f>
        <v>244.82943062687633</v>
      </c>
      <c r="Y7" s="177">
        <f>'MF - Public Housing'!Y17</f>
        <v>244.82943062687633</v>
      </c>
      <c r="Z7" s="177">
        <f>'MF - Public Housing'!Z17</f>
        <v>244.82943062687633</v>
      </c>
      <c r="AA7" s="177">
        <f>'MF - Public Housing'!AA17</f>
        <v>244.82943062687633</v>
      </c>
      <c r="AB7" s="177">
        <f>'MF - Public Housing'!AB17</f>
        <v>5.483681929946326</v>
      </c>
      <c r="AC7" s="177">
        <f>'MF - Public Housing'!AC17</f>
        <v>5.483681929946326</v>
      </c>
      <c r="AD7" s="177">
        <f>'MF - Public Housing'!AD17</f>
        <v>5.483681929946326</v>
      </c>
      <c r="AE7" s="177">
        <f>'MF - Public Housing'!AE17</f>
        <v>5.483681929946326</v>
      </c>
      <c r="AF7" s="177">
        <f>'MF - Public Housing'!AF17</f>
        <v>2.2995786207578757</v>
      </c>
      <c r="AG7" s="177">
        <f>'MF - Public Housing'!AG17</f>
        <v>2.2995786207578757</v>
      </c>
      <c r="AH7" s="177">
        <f>'MF - Public Housing'!AH17</f>
        <v>2.2995786207578757</v>
      </c>
      <c r="AI7" s="177">
        <f>'MF - Public Housing'!AI17</f>
        <v>2.2995786207578757</v>
      </c>
      <c r="AJ7" s="177">
        <f>'MF - Public Housing'!AJ17</f>
        <v>2.2995786207578757</v>
      </c>
      <c r="AK7" s="177">
        <f>'MF - Public Housing'!AK17</f>
        <v>2.2995786207578757</v>
      </c>
      <c r="AL7" s="177">
        <f>'MF - Public Housing'!AL17</f>
        <v>2.2995786207578757</v>
      </c>
      <c r="AM7" s="177">
        <f>'MF - Public Housing'!AM17</f>
        <v>2.2995786207578757</v>
      </c>
      <c r="AN7" s="177">
        <f>'MF - Public Housing'!AN17</f>
        <v>2.2995786207578757</v>
      </c>
      <c r="AO7" s="177">
        <f>'MF - Public Housing'!AO17</f>
        <v>2.2995786207578757</v>
      </c>
      <c r="AP7" s="177">
        <f>'MF - Public Housing'!AP17</f>
        <v>0</v>
      </c>
      <c r="AQ7" s="177">
        <f>'MF - Public Housing'!AQ17</f>
        <v>0</v>
      </c>
      <c r="AR7" s="177">
        <f>'MF - Public Housing'!AR17</f>
        <v>0</v>
      </c>
      <c r="AS7" s="177">
        <f>'MF - Public Housing'!AS17</f>
        <v>0</v>
      </c>
      <c r="AT7" s="177">
        <f>'MF - Public Housing'!AT17</f>
        <v>0</v>
      </c>
      <c r="AU7" s="177">
        <f>'MF - Public Housing'!AU17</f>
        <v>0</v>
      </c>
      <c r="AV7" s="179">
        <f>SUM(E7:AU7)</f>
        <v>5251.135080720409</v>
      </c>
    </row>
    <row r="8" spans="1:48" x14ac:dyDescent="0.3">
      <c r="A8" s="180" t="s">
        <v>422</v>
      </c>
      <c r="B8" s="196"/>
      <c r="C8" s="182">
        <f>SUM(C5:C7)</f>
        <v>11198.336927026727</v>
      </c>
      <c r="D8" s="205">
        <f>L8/C8</f>
        <v>0.98835972515059989</v>
      </c>
      <c r="E8" s="85"/>
      <c r="F8" s="74"/>
      <c r="G8" s="74"/>
      <c r="H8" s="74"/>
      <c r="I8" s="74"/>
      <c r="J8" s="74"/>
      <c r="K8" s="74"/>
      <c r="L8" s="182">
        <f t="shared" ref="L8:AV8" si="1">SUM(L5:L7)</f>
        <v>11067.985207339949</v>
      </c>
      <c r="M8" s="182">
        <f t="shared" si="1"/>
        <v>11067.985207339949</v>
      </c>
      <c r="N8" s="182">
        <f t="shared" ref="N8:AP8" si="2">SUM(N5:N7)</f>
        <v>11067.985207339949</v>
      </c>
      <c r="O8" s="182">
        <f t="shared" si="2"/>
        <v>11067.985207339949</v>
      </c>
      <c r="P8" s="182">
        <f t="shared" si="2"/>
        <v>11067.985207339949</v>
      </c>
      <c r="Q8" s="182">
        <f t="shared" si="2"/>
        <v>11067.985207339949</v>
      </c>
      <c r="R8" s="182">
        <f t="shared" si="2"/>
        <v>10766.719965239567</v>
      </c>
      <c r="S8" s="182">
        <f t="shared" si="2"/>
        <v>10473.18619803957</v>
      </c>
      <c r="T8" s="182">
        <f t="shared" si="2"/>
        <v>9931.7493638556934</v>
      </c>
      <c r="U8" s="182">
        <f t="shared" si="2"/>
        <v>9931.7493638556934</v>
      </c>
      <c r="V8" s="182">
        <f t="shared" si="2"/>
        <v>8344.6286310037176</v>
      </c>
      <c r="W8" s="182">
        <f t="shared" si="2"/>
        <v>6299.1196732156968</v>
      </c>
      <c r="X8" s="182">
        <f t="shared" si="2"/>
        <v>6140.313372415696</v>
      </c>
      <c r="Y8" s="182">
        <f t="shared" si="2"/>
        <v>6140.313372415696</v>
      </c>
      <c r="Z8" s="182">
        <f t="shared" si="2"/>
        <v>6140.313372415696</v>
      </c>
      <c r="AA8" s="182">
        <f t="shared" si="2"/>
        <v>6140.313372415696</v>
      </c>
      <c r="AB8" s="182">
        <f t="shared" si="2"/>
        <v>408.40670895366191</v>
      </c>
      <c r="AC8" s="182">
        <f t="shared" si="2"/>
        <v>408.40670895366191</v>
      </c>
      <c r="AD8" s="182">
        <f t="shared" si="2"/>
        <v>408.40670895366191</v>
      </c>
      <c r="AE8" s="182">
        <f t="shared" si="2"/>
        <v>408.40670895366191</v>
      </c>
      <c r="AF8" s="182">
        <f t="shared" si="2"/>
        <v>156.93466112630585</v>
      </c>
      <c r="AG8" s="182">
        <f t="shared" si="2"/>
        <v>156.93466112630585</v>
      </c>
      <c r="AH8" s="182">
        <f t="shared" si="2"/>
        <v>156.93466112630585</v>
      </c>
      <c r="AI8" s="182">
        <f t="shared" si="2"/>
        <v>156.93466112630585</v>
      </c>
      <c r="AJ8" s="182">
        <f t="shared" si="2"/>
        <v>156.93466112630585</v>
      </c>
      <c r="AK8" s="182">
        <f t="shared" si="2"/>
        <v>156.93466112630585</v>
      </c>
      <c r="AL8" s="182">
        <f t="shared" si="2"/>
        <v>156.93466112630585</v>
      </c>
      <c r="AM8" s="182">
        <f t="shared" si="2"/>
        <v>156.93466112630585</v>
      </c>
      <c r="AN8" s="182">
        <f t="shared" si="2"/>
        <v>156.93466112630585</v>
      </c>
      <c r="AO8" s="182">
        <f t="shared" si="2"/>
        <v>156.93466112630585</v>
      </c>
      <c r="AP8" s="182">
        <f t="shared" si="2"/>
        <v>0</v>
      </c>
      <c r="AQ8" s="182">
        <f t="shared" ref="AQ8:AU8" si="3">SUM(AQ5:AQ7)</f>
        <v>0</v>
      </c>
      <c r="AR8" s="182">
        <f t="shared" si="3"/>
        <v>0</v>
      </c>
      <c r="AS8" s="182">
        <f t="shared" si="3"/>
        <v>0</v>
      </c>
      <c r="AT8" s="182">
        <f t="shared" si="3"/>
        <v>0</v>
      </c>
      <c r="AU8" s="182">
        <f t="shared" si="3"/>
        <v>0</v>
      </c>
      <c r="AV8" s="174">
        <f t="shared" si="1"/>
        <v>149919.29137599005</v>
      </c>
    </row>
    <row r="9" spans="1:48" x14ac:dyDescent="0.3">
      <c r="A9" s="180" t="s">
        <v>423</v>
      </c>
      <c r="B9" s="185"/>
      <c r="C9" s="186"/>
      <c r="D9" s="197"/>
      <c r="E9" s="77"/>
      <c r="F9" s="77"/>
      <c r="G9" s="77"/>
      <c r="H9" s="77"/>
      <c r="I9" s="77"/>
      <c r="J9" s="77"/>
      <c r="K9" s="78"/>
      <c r="L9" s="174">
        <f>L8-L8</f>
        <v>0</v>
      </c>
      <c r="M9" s="188">
        <f>L8-M8</f>
        <v>0</v>
      </c>
      <c r="N9" s="188">
        <f t="shared" ref="N9:AP9" si="4">M8-N8</f>
        <v>0</v>
      </c>
      <c r="O9" s="188">
        <f t="shared" si="4"/>
        <v>0</v>
      </c>
      <c r="P9" s="188">
        <f t="shared" si="4"/>
        <v>0</v>
      </c>
      <c r="Q9" s="188">
        <f t="shared" si="4"/>
        <v>0</v>
      </c>
      <c r="R9" s="188">
        <f t="shared" si="4"/>
        <v>301.26524210038224</v>
      </c>
      <c r="S9" s="188">
        <f t="shared" si="4"/>
        <v>293.53376719999687</v>
      </c>
      <c r="T9" s="188">
        <f t="shared" si="4"/>
        <v>541.43683418387627</v>
      </c>
      <c r="U9" s="188">
        <f t="shared" si="4"/>
        <v>0</v>
      </c>
      <c r="V9" s="188">
        <f t="shared" si="4"/>
        <v>1587.1207328519758</v>
      </c>
      <c r="W9" s="188">
        <f t="shared" si="4"/>
        <v>2045.5089577880208</v>
      </c>
      <c r="X9" s="188">
        <f t="shared" si="4"/>
        <v>158.80630080000083</v>
      </c>
      <c r="Y9" s="188">
        <f t="shared" si="4"/>
        <v>0</v>
      </c>
      <c r="Z9" s="188">
        <f t="shared" si="4"/>
        <v>0</v>
      </c>
      <c r="AA9" s="188">
        <f t="shared" si="4"/>
        <v>0</v>
      </c>
      <c r="AB9" s="188">
        <f t="shared" si="4"/>
        <v>5731.906663462034</v>
      </c>
      <c r="AC9" s="188">
        <f t="shared" si="4"/>
        <v>0</v>
      </c>
      <c r="AD9" s="188">
        <f t="shared" si="4"/>
        <v>0</v>
      </c>
      <c r="AE9" s="188">
        <f t="shared" si="4"/>
        <v>0</v>
      </c>
      <c r="AF9" s="188">
        <f t="shared" si="4"/>
        <v>251.47204782735605</v>
      </c>
      <c r="AG9" s="188">
        <f t="shared" si="4"/>
        <v>0</v>
      </c>
      <c r="AH9" s="188">
        <f t="shared" si="4"/>
        <v>0</v>
      </c>
      <c r="AI9" s="188">
        <f t="shared" si="4"/>
        <v>0</v>
      </c>
      <c r="AJ9" s="188">
        <f t="shared" si="4"/>
        <v>0</v>
      </c>
      <c r="AK9" s="188">
        <f t="shared" si="4"/>
        <v>0</v>
      </c>
      <c r="AL9" s="188">
        <f t="shared" si="4"/>
        <v>0</v>
      </c>
      <c r="AM9" s="188">
        <f t="shared" si="4"/>
        <v>0</v>
      </c>
      <c r="AN9" s="188">
        <f t="shared" si="4"/>
        <v>0</v>
      </c>
      <c r="AO9" s="188">
        <f t="shared" si="4"/>
        <v>0</v>
      </c>
      <c r="AP9" s="188">
        <f t="shared" si="4"/>
        <v>156.93466112630585</v>
      </c>
      <c r="AQ9" s="188">
        <f t="shared" ref="AQ9" si="5">AP8-AQ8</f>
        <v>0</v>
      </c>
      <c r="AR9" s="188">
        <f t="shared" ref="AR9" si="6">AQ8-AR8</f>
        <v>0</v>
      </c>
      <c r="AS9" s="188">
        <f t="shared" ref="AS9" si="7">AR8-AS8</f>
        <v>0</v>
      </c>
      <c r="AT9" s="188">
        <f t="shared" ref="AT9" si="8">AS8-AT8</f>
        <v>0</v>
      </c>
      <c r="AU9" s="188">
        <f t="shared" ref="AU9" si="9">AT8-AU8</f>
        <v>0</v>
      </c>
      <c r="AV9" s="84"/>
    </row>
    <row r="10" spans="1:48" x14ac:dyDescent="0.3">
      <c r="A10" s="180" t="s">
        <v>424</v>
      </c>
      <c r="B10" s="185"/>
      <c r="C10" s="186"/>
      <c r="D10" s="186"/>
      <c r="E10" s="74"/>
      <c r="F10" s="74"/>
      <c r="G10" s="74"/>
      <c r="H10" s="74"/>
      <c r="I10" s="74"/>
      <c r="J10" s="74"/>
      <c r="K10" s="79"/>
      <c r="L10" s="174">
        <f>$L$8-L8</f>
        <v>0</v>
      </c>
      <c r="M10" s="190">
        <f>$L$8-M8</f>
        <v>0</v>
      </c>
      <c r="N10" s="190">
        <f t="shared" ref="N10:AP10" si="10">$L$8-N8</f>
        <v>0</v>
      </c>
      <c r="O10" s="190">
        <f t="shared" si="10"/>
        <v>0</v>
      </c>
      <c r="P10" s="190">
        <f t="shared" si="10"/>
        <v>0</v>
      </c>
      <c r="Q10" s="190">
        <f t="shared" si="10"/>
        <v>0</v>
      </c>
      <c r="R10" s="190">
        <f t="shared" si="10"/>
        <v>301.26524210038224</v>
      </c>
      <c r="S10" s="190">
        <f t="shared" si="10"/>
        <v>594.79900930037911</v>
      </c>
      <c r="T10" s="190">
        <f t="shared" si="10"/>
        <v>1136.2358434842554</v>
      </c>
      <c r="U10" s="190">
        <f t="shared" si="10"/>
        <v>1136.2358434842554</v>
      </c>
      <c r="V10" s="190">
        <f t="shared" si="10"/>
        <v>2723.3565763362312</v>
      </c>
      <c r="W10" s="190">
        <f t="shared" si="10"/>
        <v>4768.865534124252</v>
      </c>
      <c r="X10" s="190">
        <f t="shared" si="10"/>
        <v>4927.6718349242528</v>
      </c>
      <c r="Y10" s="190">
        <f t="shared" si="10"/>
        <v>4927.6718349242528</v>
      </c>
      <c r="Z10" s="190">
        <f t="shared" si="10"/>
        <v>4927.6718349242528</v>
      </c>
      <c r="AA10" s="190">
        <f t="shared" si="10"/>
        <v>4927.6718349242528</v>
      </c>
      <c r="AB10" s="190">
        <f t="shared" si="10"/>
        <v>10659.578498386287</v>
      </c>
      <c r="AC10" s="190">
        <f t="shared" si="10"/>
        <v>10659.578498386287</v>
      </c>
      <c r="AD10" s="190">
        <f t="shared" si="10"/>
        <v>10659.578498386287</v>
      </c>
      <c r="AE10" s="190">
        <f t="shared" si="10"/>
        <v>10659.578498386287</v>
      </c>
      <c r="AF10" s="190">
        <f t="shared" si="10"/>
        <v>10911.050546213643</v>
      </c>
      <c r="AG10" s="190">
        <f t="shared" si="10"/>
        <v>10911.050546213643</v>
      </c>
      <c r="AH10" s="190">
        <f t="shared" si="10"/>
        <v>10911.050546213643</v>
      </c>
      <c r="AI10" s="190">
        <f t="shared" si="10"/>
        <v>10911.050546213643</v>
      </c>
      <c r="AJ10" s="190">
        <f t="shared" si="10"/>
        <v>10911.050546213643</v>
      </c>
      <c r="AK10" s="190">
        <f t="shared" si="10"/>
        <v>10911.050546213643</v>
      </c>
      <c r="AL10" s="190">
        <f t="shared" si="10"/>
        <v>10911.050546213643</v>
      </c>
      <c r="AM10" s="190">
        <f t="shared" si="10"/>
        <v>10911.050546213643</v>
      </c>
      <c r="AN10" s="190">
        <f t="shared" si="10"/>
        <v>10911.050546213643</v>
      </c>
      <c r="AO10" s="190">
        <f t="shared" si="10"/>
        <v>10911.050546213643</v>
      </c>
      <c r="AP10" s="190">
        <f t="shared" si="10"/>
        <v>11067.985207339949</v>
      </c>
      <c r="AQ10" s="190">
        <f t="shared" ref="AQ10:AU10" si="11">$L$8-AQ8</f>
        <v>11067.985207339949</v>
      </c>
      <c r="AR10" s="190">
        <f t="shared" si="11"/>
        <v>11067.985207339949</v>
      </c>
      <c r="AS10" s="190">
        <f t="shared" si="11"/>
        <v>11067.985207339949</v>
      </c>
      <c r="AT10" s="190">
        <f t="shared" si="11"/>
        <v>11067.985207339949</v>
      </c>
      <c r="AU10" s="190">
        <f t="shared" si="11"/>
        <v>11067.985207339949</v>
      </c>
      <c r="AV10" s="80"/>
    </row>
    <row r="11" spans="1:48" hidden="1" x14ac:dyDescent="0.3">
      <c r="A11" s="193" t="s">
        <v>66</v>
      </c>
      <c r="B11" s="206">
        <f>SUMPRODUCT(B5:B7,C5:C7)/C8</f>
        <v>13.858710149640537</v>
      </c>
      <c r="C11" s="56"/>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row>
    <row r="12" spans="1:48" hidden="1" x14ac:dyDescent="0.3">
      <c r="A12" s="163"/>
      <c r="B12" s="99"/>
      <c r="C12" s="30"/>
      <c r="D12" s="30"/>
      <c r="E12" s="30"/>
      <c r="F12" s="30"/>
      <c r="G12" s="30"/>
      <c r="H12" s="30"/>
      <c r="I12" s="30"/>
      <c r="J12" s="30"/>
      <c r="K12" s="30"/>
      <c r="L12" s="30"/>
      <c r="M12" s="30"/>
      <c r="N12" s="30"/>
      <c r="O12" s="30"/>
      <c r="P12" s="30"/>
      <c r="Q12" s="30"/>
      <c r="R12" s="30"/>
      <c r="S12" s="30"/>
      <c r="T12" s="30"/>
      <c r="U12" s="30"/>
      <c r="V12" s="30"/>
      <c r="W12" s="30"/>
      <c r="X12" s="30"/>
      <c r="Y12" s="30"/>
      <c r="Z12" s="30"/>
    </row>
    <row r="13" spans="1:48" ht="15.75" hidden="1" customHeight="1" x14ac:dyDescent="0.3">
      <c r="A13" s="491" t="s">
        <v>77</v>
      </c>
      <c r="B13" s="493" t="s">
        <v>66</v>
      </c>
      <c r="C13" s="493" t="str">
        <f>C3</f>
        <v>Annual Verified Gross Savings (MWh)</v>
      </c>
      <c r="D13" s="493" t="s">
        <v>57</v>
      </c>
      <c r="E13" s="110"/>
      <c r="F13" s="107"/>
      <c r="G13" s="107"/>
      <c r="H13" s="107"/>
      <c r="I13" s="107"/>
      <c r="J13" s="107"/>
      <c r="K13" s="107"/>
      <c r="L13" s="100" t="s">
        <v>59</v>
      </c>
      <c r="M13" s="144"/>
      <c r="N13" s="144"/>
      <c r="O13" s="144"/>
      <c r="P13" s="144"/>
      <c r="Q13" s="144"/>
      <c r="R13" s="144"/>
      <c r="S13" s="144"/>
      <c r="T13" s="144"/>
      <c r="U13" s="144"/>
      <c r="V13" s="144"/>
      <c r="W13" s="144"/>
      <c r="X13" s="144"/>
      <c r="Y13" s="144"/>
      <c r="Z13" s="144"/>
      <c r="AA13" s="144"/>
    </row>
    <row r="14" spans="1:48" hidden="1" x14ac:dyDescent="0.3">
      <c r="A14" s="496"/>
      <c r="B14" s="495"/>
      <c r="C14" s="495"/>
      <c r="D14" s="495"/>
      <c r="E14" s="1">
        <v>2018</v>
      </c>
      <c r="F14" s="1">
        <v>2019</v>
      </c>
      <c r="G14" s="1"/>
      <c r="H14" s="1"/>
      <c r="I14" s="1"/>
      <c r="J14" s="1">
        <v>2020</v>
      </c>
      <c r="K14" s="1">
        <v>2021</v>
      </c>
      <c r="L14" s="98">
        <f>AB4</f>
        <v>2041</v>
      </c>
      <c r="M14" s="98">
        <f t="shared" ref="M14:AA20" si="12">AC4</f>
        <v>2042</v>
      </c>
      <c r="N14" s="98">
        <f t="shared" si="12"/>
        <v>2043</v>
      </c>
      <c r="O14" s="98">
        <f t="shared" si="12"/>
        <v>2044</v>
      </c>
      <c r="P14" s="98">
        <f t="shared" si="12"/>
        <v>2045</v>
      </c>
      <c r="Q14" s="98">
        <f t="shared" si="12"/>
        <v>2046</v>
      </c>
      <c r="R14" s="98">
        <f t="shared" si="12"/>
        <v>2047</v>
      </c>
      <c r="S14" s="98">
        <f t="shared" si="12"/>
        <v>2048</v>
      </c>
      <c r="T14" s="98">
        <f t="shared" si="12"/>
        <v>2049</v>
      </c>
      <c r="U14" s="98">
        <f t="shared" si="12"/>
        <v>2050</v>
      </c>
      <c r="V14" s="98">
        <f t="shared" si="12"/>
        <v>2051</v>
      </c>
      <c r="W14" s="98">
        <f t="shared" si="12"/>
        <v>2052</v>
      </c>
      <c r="X14" s="98">
        <f t="shared" si="12"/>
        <v>2053</v>
      </c>
      <c r="Y14" s="98">
        <f t="shared" si="12"/>
        <v>2054</v>
      </c>
      <c r="Z14" s="98">
        <f t="shared" si="12"/>
        <v>2055</v>
      </c>
      <c r="AA14" s="98">
        <f t="shared" si="12"/>
        <v>2056</v>
      </c>
    </row>
    <row r="15" spans="1:48" hidden="1" x14ac:dyDescent="0.3">
      <c r="A15" s="199" t="str">
        <f t="shared" ref="A15:F15" si="13">A5</f>
        <v>Income Qualified - Multifamily</v>
      </c>
      <c r="B15" s="330">
        <f t="shared" si="13"/>
        <v>14.295532954166697</v>
      </c>
      <c r="C15" s="331">
        <f t="shared" si="13"/>
        <v>8588.9679509236285</v>
      </c>
      <c r="D15" s="221">
        <f t="shared" si="13"/>
        <v>1</v>
      </c>
      <c r="E15" s="203">
        <f t="shared" si="13"/>
        <v>0</v>
      </c>
      <c r="F15" s="203">
        <f t="shared" si="13"/>
        <v>0</v>
      </c>
      <c r="G15" s="203"/>
      <c r="H15" s="203"/>
      <c r="I15" s="203"/>
      <c r="J15" s="203">
        <f>J5</f>
        <v>0</v>
      </c>
      <c r="K15" s="203">
        <f>K5</f>
        <v>0</v>
      </c>
      <c r="L15" s="177">
        <f t="shared" ref="L15:L20" si="14">AB5</f>
        <v>360.6303406237156</v>
      </c>
      <c r="M15" s="177">
        <f t="shared" si="12"/>
        <v>360.6303406237156</v>
      </c>
      <c r="N15" s="177">
        <f t="shared" si="12"/>
        <v>360.6303406237156</v>
      </c>
      <c r="O15" s="177">
        <f t="shared" si="12"/>
        <v>360.6303406237156</v>
      </c>
      <c r="P15" s="177">
        <f t="shared" si="12"/>
        <v>154.63508250554798</v>
      </c>
      <c r="Q15" s="177">
        <f t="shared" si="12"/>
        <v>154.63508250554798</v>
      </c>
      <c r="R15" s="177">
        <f t="shared" si="12"/>
        <v>154.63508250554798</v>
      </c>
      <c r="S15" s="177">
        <f t="shared" si="12"/>
        <v>154.63508250554798</v>
      </c>
      <c r="T15" s="177">
        <f t="shared" si="12"/>
        <v>154.63508250554798</v>
      </c>
      <c r="U15" s="177">
        <f t="shared" si="12"/>
        <v>154.63508250554798</v>
      </c>
      <c r="V15" s="177">
        <f t="shared" si="12"/>
        <v>154.63508250554798</v>
      </c>
      <c r="W15" s="177">
        <f t="shared" si="12"/>
        <v>154.63508250554798</v>
      </c>
      <c r="X15" s="177">
        <f t="shared" si="12"/>
        <v>154.63508250554798</v>
      </c>
      <c r="Y15" s="177">
        <f t="shared" si="12"/>
        <v>154.63508250554798</v>
      </c>
      <c r="Z15" s="177">
        <f t="shared" si="12"/>
        <v>0</v>
      </c>
      <c r="AA15" s="177">
        <f t="shared" si="12"/>
        <v>0</v>
      </c>
    </row>
    <row r="16" spans="1:48" hidden="1" x14ac:dyDescent="0.3">
      <c r="A16" s="199" t="str">
        <f t="shared" ref="A16:F16" si="15">A6</f>
        <v>Multifamily Market Rate</v>
      </c>
      <c r="B16" s="330">
        <f t="shared" si="15"/>
        <v>12.192865912901709</v>
      </c>
      <c r="C16" s="331">
        <f t="shared" si="15"/>
        <v>2227.2372348062345</v>
      </c>
      <c r="D16" s="221">
        <f t="shared" si="15"/>
        <v>0.9414738054618963</v>
      </c>
      <c r="E16" s="203">
        <f t="shared" si="15"/>
        <v>0</v>
      </c>
      <c r="F16" s="203">
        <f t="shared" si="15"/>
        <v>0</v>
      </c>
      <c r="G16" s="203"/>
      <c r="H16" s="203"/>
      <c r="I16" s="203"/>
      <c r="J16" s="203">
        <f t="shared" ref="J16:K16" si="16">J6</f>
        <v>0</v>
      </c>
      <c r="K16" s="203">
        <f t="shared" si="16"/>
        <v>0</v>
      </c>
      <c r="L16" s="177">
        <f t="shared" si="14"/>
        <v>42.292686400000001</v>
      </c>
      <c r="M16" s="177">
        <f t="shared" si="12"/>
        <v>42.292686400000001</v>
      </c>
      <c r="N16" s="177">
        <f t="shared" si="12"/>
        <v>42.292686400000001</v>
      </c>
      <c r="O16" s="177">
        <f t="shared" si="12"/>
        <v>42.292686400000001</v>
      </c>
      <c r="P16" s="177">
        <f t="shared" si="12"/>
        <v>0</v>
      </c>
      <c r="Q16" s="177">
        <f t="shared" si="12"/>
        <v>0</v>
      </c>
      <c r="R16" s="177">
        <f t="shared" si="12"/>
        <v>0</v>
      </c>
      <c r="S16" s="177">
        <f t="shared" si="12"/>
        <v>0</v>
      </c>
      <c r="T16" s="177">
        <f t="shared" si="12"/>
        <v>0</v>
      </c>
      <c r="U16" s="177">
        <f t="shared" si="12"/>
        <v>0</v>
      </c>
      <c r="V16" s="177">
        <f t="shared" si="12"/>
        <v>0</v>
      </c>
      <c r="W16" s="177">
        <f t="shared" si="12"/>
        <v>0</v>
      </c>
      <c r="X16" s="177">
        <f t="shared" si="12"/>
        <v>0</v>
      </c>
      <c r="Y16" s="177">
        <f t="shared" si="12"/>
        <v>0</v>
      </c>
      <c r="Z16" s="177">
        <f t="shared" si="12"/>
        <v>0</v>
      </c>
      <c r="AA16" s="177">
        <f t="shared" si="12"/>
        <v>0</v>
      </c>
    </row>
    <row r="17" spans="1:27" hidden="1" x14ac:dyDescent="0.3">
      <c r="A17" s="199" t="str">
        <f t="shared" ref="A17:F17" si="17">A7</f>
        <v>Public Housing</v>
      </c>
      <c r="B17" s="330">
        <f t="shared" si="17"/>
        <v>13.749777149951969</v>
      </c>
      <c r="C17" s="331">
        <f t="shared" si="17"/>
        <v>382.13174129686331</v>
      </c>
      <c r="D17" s="221">
        <f t="shared" si="17"/>
        <v>1</v>
      </c>
      <c r="E17" s="203">
        <f t="shared" si="17"/>
        <v>0</v>
      </c>
      <c r="F17" s="203">
        <f t="shared" si="17"/>
        <v>0</v>
      </c>
      <c r="G17" s="203"/>
      <c r="H17" s="203"/>
      <c r="I17" s="203"/>
      <c r="J17" s="203">
        <f t="shared" ref="J17:K17" si="18">J7</f>
        <v>0</v>
      </c>
      <c r="K17" s="203">
        <f t="shared" si="18"/>
        <v>0</v>
      </c>
      <c r="L17" s="177">
        <f t="shared" si="14"/>
        <v>5.483681929946326</v>
      </c>
      <c r="M17" s="177">
        <f t="shared" si="12"/>
        <v>5.483681929946326</v>
      </c>
      <c r="N17" s="177">
        <f t="shared" si="12"/>
        <v>5.483681929946326</v>
      </c>
      <c r="O17" s="177">
        <f t="shared" si="12"/>
        <v>5.483681929946326</v>
      </c>
      <c r="P17" s="177">
        <f t="shared" si="12"/>
        <v>2.2995786207578757</v>
      </c>
      <c r="Q17" s="177">
        <f t="shared" si="12"/>
        <v>2.2995786207578757</v>
      </c>
      <c r="R17" s="177">
        <f t="shared" si="12"/>
        <v>2.2995786207578757</v>
      </c>
      <c r="S17" s="177">
        <f t="shared" si="12"/>
        <v>2.2995786207578757</v>
      </c>
      <c r="T17" s="177">
        <f t="shared" si="12"/>
        <v>2.2995786207578757</v>
      </c>
      <c r="U17" s="177">
        <f t="shared" si="12"/>
        <v>2.2995786207578757</v>
      </c>
      <c r="V17" s="177">
        <f t="shared" si="12"/>
        <v>2.2995786207578757</v>
      </c>
      <c r="W17" s="177">
        <f t="shared" si="12"/>
        <v>2.2995786207578757</v>
      </c>
      <c r="X17" s="177">
        <f t="shared" si="12"/>
        <v>2.2995786207578757</v>
      </c>
      <c r="Y17" s="177">
        <f t="shared" si="12"/>
        <v>2.2995786207578757</v>
      </c>
      <c r="Z17" s="177">
        <f t="shared" si="12"/>
        <v>0</v>
      </c>
      <c r="AA17" s="177">
        <f t="shared" si="12"/>
        <v>0</v>
      </c>
    </row>
    <row r="18" spans="1:27" hidden="1" x14ac:dyDescent="0.3">
      <c r="A18" s="180" t="str">
        <f>A8</f>
        <v>2025 CPAS</v>
      </c>
      <c r="B18" s="196"/>
      <c r="C18" s="182">
        <f t="shared" ref="C18:D18" si="19">C8</f>
        <v>11198.336927026727</v>
      </c>
      <c r="D18" s="205">
        <f t="shared" si="19"/>
        <v>0.98835972515059989</v>
      </c>
      <c r="E18" s="85"/>
      <c r="F18" s="74"/>
      <c r="G18" s="74"/>
      <c r="H18" s="74"/>
      <c r="I18" s="74"/>
      <c r="J18" s="74"/>
      <c r="K18" s="74"/>
      <c r="L18" s="182">
        <f t="shared" si="14"/>
        <v>408.40670895366191</v>
      </c>
      <c r="M18" s="182">
        <f t="shared" si="12"/>
        <v>408.40670895366191</v>
      </c>
      <c r="N18" s="182">
        <f t="shared" si="12"/>
        <v>408.40670895366191</v>
      </c>
      <c r="O18" s="182">
        <f t="shared" si="12"/>
        <v>408.40670895366191</v>
      </c>
      <c r="P18" s="182">
        <f t="shared" si="12"/>
        <v>156.93466112630585</v>
      </c>
      <c r="Q18" s="182">
        <f t="shared" si="12"/>
        <v>156.93466112630585</v>
      </c>
      <c r="R18" s="182">
        <f t="shared" si="12"/>
        <v>156.93466112630585</v>
      </c>
      <c r="S18" s="182">
        <f t="shared" si="12"/>
        <v>156.93466112630585</v>
      </c>
      <c r="T18" s="182">
        <f t="shared" si="12"/>
        <v>156.93466112630585</v>
      </c>
      <c r="U18" s="182">
        <f t="shared" si="12"/>
        <v>156.93466112630585</v>
      </c>
      <c r="V18" s="182">
        <f t="shared" si="12"/>
        <v>156.93466112630585</v>
      </c>
      <c r="W18" s="182">
        <f t="shared" si="12"/>
        <v>156.93466112630585</v>
      </c>
      <c r="X18" s="182">
        <f t="shared" si="12"/>
        <v>156.93466112630585</v>
      </c>
      <c r="Y18" s="182">
        <f t="shared" si="12"/>
        <v>156.93466112630585</v>
      </c>
      <c r="Z18" s="182">
        <f t="shared" si="12"/>
        <v>0</v>
      </c>
      <c r="AA18" s="182">
        <f t="shared" si="12"/>
        <v>0</v>
      </c>
    </row>
    <row r="19" spans="1:27" hidden="1" x14ac:dyDescent="0.3">
      <c r="A19" s="180" t="str">
        <f>A9</f>
        <v>Expiring 2025 CPAS</v>
      </c>
      <c r="B19" s="185"/>
      <c r="C19" s="186"/>
      <c r="D19" s="197"/>
      <c r="E19" s="77"/>
      <c r="F19" s="77"/>
      <c r="G19" s="77"/>
      <c r="H19" s="77"/>
      <c r="I19" s="77"/>
      <c r="J19" s="77"/>
      <c r="K19" s="78"/>
      <c r="L19" s="174">
        <f t="shared" si="14"/>
        <v>5731.906663462034</v>
      </c>
      <c r="M19" s="174">
        <f t="shared" si="12"/>
        <v>0</v>
      </c>
      <c r="N19" s="174">
        <f t="shared" si="12"/>
        <v>0</v>
      </c>
      <c r="O19" s="174">
        <f t="shared" si="12"/>
        <v>0</v>
      </c>
      <c r="P19" s="174">
        <f t="shared" si="12"/>
        <v>251.47204782735605</v>
      </c>
      <c r="Q19" s="174">
        <f t="shared" si="12"/>
        <v>0</v>
      </c>
      <c r="R19" s="174">
        <f t="shared" si="12"/>
        <v>0</v>
      </c>
      <c r="S19" s="174">
        <f t="shared" si="12"/>
        <v>0</v>
      </c>
      <c r="T19" s="174">
        <f t="shared" si="12"/>
        <v>0</v>
      </c>
      <c r="U19" s="174">
        <f t="shared" si="12"/>
        <v>0</v>
      </c>
      <c r="V19" s="174">
        <f t="shared" si="12"/>
        <v>0</v>
      </c>
      <c r="W19" s="174">
        <f t="shared" si="12"/>
        <v>0</v>
      </c>
      <c r="X19" s="174">
        <f t="shared" si="12"/>
        <v>0</v>
      </c>
      <c r="Y19" s="174">
        <f t="shared" si="12"/>
        <v>0</v>
      </c>
      <c r="Z19" s="174">
        <f t="shared" si="12"/>
        <v>156.93466112630585</v>
      </c>
      <c r="AA19" s="174">
        <f t="shared" si="12"/>
        <v>0</v>
      </c>
    </row>
    <row r="20" spans="1:27" hidden="1" x14ac:dyDescent="0.3">
      <c r="A20" s="180" t="str">
        <f>A10</f>
        <v>Expired 2025 CPAS</v>
      </c>
      <c r="B20" s="185"/>
      <c r="C20" s="186"/>
      <c r="D20" s="186"/>
      <c r="E20" s="74"/>
      <c r="F20" s="74"/>
      <c r="G20" s="74"/>
      <c r="H20" s="74"/>
      <c r="I20" s="74"/>
      <c r="J20" s="74"/>
      <c r="K20" s="79"/>
      <c r="L20" s="174">
        <f t="shared" si="14"/>
        <v>10659.578498386287</v>
      </c>
      <c r="M20" s="174">
        <f t="shared" si="12"/>
        <v>10659.578498386287</v>
      </c>
      <c r="N20" s="174">
        <f t="shared" si="12"/>
        <v>10659.578498386287</v>
      </c>
      <c r="O20" s="174">
        <f t="shared" si="12"/>
        <v>10659.578498386287</v>
      </c>
      <c r="P20" s="174">
        <f t="shared" si="12"/>
        <v>10911.050546213643</v>
      </c>
      <c r="Q20" s="174">
        <f t="shared" si="12"/>
        <v>10911.050546213643</v>
      </c>
      <c r="R20" s="174">
        <f t="shared" si="12"/>
        <v>10911.050546213643</v>
      </c>
      <c r="S20" s="174">
        <f t="shared" si="12"/>
        <v>10911.050546213643</v>
      </c>
      <c r="T20" s="174">
        <f t="shared" si="12"/>
        <v>10911.050546213643</v>
      </c>
      <c r="U20" s="174">
        <f t="shared" si="12"/>
        <v>10911.050546213643</v>
      </c>
      <c r="V20" s="174">
        <f t="shared" si="12"/>
        <v>10911.050546213643</v>
      </c>
      <c r="W20" s="174">
        <f t="shared" si="12"/>
        <v>10911.050546213643</v>
      </c>
      <c r="X20" s="174">
        <f t="shared" si="12"/>
        <v>10911.050546213643</v>
      </c>
      <c r="Y20" s="174">
        <f t="shared" si="12"/>
        <v>10911.050546213643</v>
      </c>
      <c r="Z20" s="174">
        <f t="shared" si="12"/>
        <v>11067.985207339949</v>
      </c>
      <c r="AA20" s="174">
        <f t="shared" si="12"/>
        <v>11067.985207339949</v>
      </c>
    </row>
    <row r="21" spans="1:27" hidden="1" x14ac:dyDescent="0.3">
      <c r="A21" s="193" t="str">
        <f>A11</f>
        <v>WAML</v>
      </c>
      <c r="B21" s="206">
        <f>B11</f>
        <v>13.858710149640537</v>
      </c>
      <c r="C21" s="56"/>
      <c r="D21" s="30"/>
      <c r="E21" s="30"/>
      <c r="F21" s="30"/>
      <c r="G21" s="30"/>
      <c r="H21" s="30"/>
      <c r="I21" s="30"/>
      <c r="J21" s="30"/>
      <c r="K21" s="30"/>
      <c r="L21" s="30"/>
      <c r="M21" s="30"/>
      <c r="N21" s="30"/>
      <c r="O21" s="30"/>
      <c r="P21" s="30"/>
      <c r="Q21" s="30"/>
      <c r="R21" s="30"/>
      <c r="S21" s="30"/>
      <c r="T21" s="30"/>
      <c r="U21" s="30"/>
      <c r="V21" s="30"/>
      <c r="W21" s="30"/>
      <c r="X21" s="30"/>
      <c r="Y21" s="30"/>
    </row>
    <row r="22" spans="1:27" x14ac:dyDescent="0.3">
      <c r="A22" s="163"/>
      <c r="B22" s="30"/>
      <c r="C22" s="30"/>
      <c r="D22" s="30"/>
      <c r="E22" s="30"/>
      <c r="F22" s="30"/>
      <c r="G22" s="30"/>
      <c r="H22" s="30"/>
      <c r="I22" s="30"/>
      <c r="J22" s="30"/>
      <c r="K22" s="30"/>
      <c r="L22" s="30"/>
      <c r="M22" s="30"/>
      <c r="N22" s="30"/>
      <c r="O22" s="30"/>
      <c r="P22" s="30"/>
      <c r="Q22" s="30"/>
      <c r="R22" s="30"/>
      <c r="S22" s="30"/>
      <c r="T22" s="30"/>
      <c r="U22" s="30"/>
      <c r="V22" s="30"/>
      <c r="W22" s="30"/>
      <c r="X22" s="30"/>
      <c r="Y22" s="30"/>
    </row>
    <row r="23" spans="1:27" x14ac:dyDescent="0.3">
      <c r="W23" s="30"/>
      <c r="X23" s="30"/>
      <c r="Y23" s="30"/>
    </row>
  </sheetData>
  <mergeCells count="9">
    <mergeCell ref="A13:A14"/>
    <mergeCell ref="B13:B14"/>
    <mergeCell ref="C13:C14"/>
    <mergeCell ref="D13:D14"/>
    <mergeCell ref="AV3:AV4"/>
    <mergeCell ref="A3:A4"/>
    <mergeCell ref="B3:B4"/>
    <mergeCell ref="C3:C4"/>
    <mergeCell ref="D3:D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3CFB2-FB82-479B-8774-797B12504F3D}">
  <dimension ref="A1:AV20"/>
  <sheetViews>
    <sheetView workbookViewId="0">
      <selection activeCell="L1" sqref="L1:AA1048576"/>
    </sheetView>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88671875" customWidth="1"/>
  </cols>
  <sheetData>
    <row r="1" spans="1:48" ht="15.75" customHeight="1" x14ac:dyDescent="0.3">
      <c r="A1" s="292" t="s">
        <v>529</v>
      </c>
    </row>
    <row r="2" spans="1:48" ht="15.75" customHeight="1" x14ac:dyDescent="0.3">
      <c r="A2" s="28"/>
    </row>
    <row r="3" spans="1:48" ht="15.75" customHeight="1" x14ac:dyDescent="0.3">
      <c r="A3" s="491" t="s">
        <v>77</v>
      </c>
      <c r="B3" s="493" t="s">
        <v>66</v>
      </c>
      <c r="C3" s="493" t="s">
        <v>264</v>
      </c>
      <c r="D3" s="493" t="s">
        <v>57</v>
      </c>
      <c r="E3" s="24"/>
      <c r="F3" s="24"/>
      <c r="G3" s="24"/>
      <c r="H3" s="24"/>
      <c r="I3" s="24"/>
      <c r="J3" s="24"/>
      <c r="K3" s="24"/>
      <c r="L3" s="435" t="s">
        <v>265</v>
      </c>
      <c r="M3" s="89"/>
      <c r="N3" s="89"/>
      <c r="O3" s="89"/>
      <c r="P3" s="89"/>
      <c r="Q3" s="89"/>
      <c r="R3" s="89"/>
      <c r="S3" s="89"/>
      <c r="T3" s="89"/>
      <c r="U3" s="89"/>
      <c r="V3" s="89"/>
      <c r="W3" s="89"/>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8" ht="15.75" customHeight="1" x14ac:dyDescent="0.3">
      <c r="A4" s="496"/>
      <c r="B4" s="495"/>
      <c r="C4" s="495"/>
      <c r="D4" s="495"/>
      <c r="E4" s="24">
        <v>2018</v>
      </c>
      <c r="F4" s="24">
        <f>E4+1</f>
        <v>2019</v>
      </c>
      <c r="G4" s="24">
        <f t="shared" ref="G4:AU4" si="0">F4+1</f>
        <v>2020</v>
      </c>
      <c r="H4" s="24">
        <f t="shared" si="0"/>
        <v>2021</v>
      </c>
      <c r="I4" s="24">
        <f t="shared" si="0"/>
        <v>2022</v>
      </c>
      <c r="J4" s="24">
        <f t="shared" si="0"/>
        <v>2023</v>
      </c>
      <c r="K4" s="24">
        <f t="shared" si="0"/>
        <v>2024</v>
      </c>
      <c r="L4" s="24">
        <f t="shared" si="0"/>
        <v>2025</v>
      </c>
      <c r="M4" s="24">
        <f t="shared" si="0"/>
        <v>2026</v>
      </c>
      <c r="N4" s="24">
        <f t="shared" si="0"/>
        <v>2027</v>
      </c>
      <c r="O4" s="24">
        <f t="shared" si="0"/>
        <v>2028</v>
      </c>
      <c r="P4" s="24">
        <f t="shared" si="0"/>
        <v>2029</v>
      </c>
      <c r="Q4" s="24">
        <f t="shared" si="0"/>
        <v>2030</v>
      </c>
      <c r="R4" s="24">
        <f t="shared" si="0"/>
        <v>2031</v>
      </c>
      <c r="S4" s="24">
        <f t="shared" si="0"/>
        <v>2032</v>
      </c>
      <c r="T4" s="24">
        <f t="shared" si="0"/>
        <v>2033</v>
      </c>
      <c r="U4" s="24">
        <f t="shared" si="0"/>
        <v>2034</v>
      </c>
      <c r="V4" s="24">
        <f t="shared" si="0"/>
        <v>2035</v>
      </c>
      <c r="W4" s="24">
        <f t="shared" si="0"/>
        <v>2036</v>
      </c>
      <c r="X4" s="24">
        <f t="shared" si="0"/>
        <v>2037</v>
      </c>
      <c r="Y4" s="24">
        <f t="shared" si="0"/>
        <v>2038</v>
      </c>
      <c r="Z4" s="24">
        <f t="shared" si="0"/>
        <v>2039</v>
      </c>
      <c r="AA4" s="24">
        <f t="shared" si="0"/>
        <v>2040</v>
      </c>
      <c r="AB4" s="24">
        <f t="shared" si="0"/>
        <v>2041</v>
      </c>
      <c r="AC4" s="24">
        <f t="shared" si="0"/>
        <v>2042</v>
      </c>
      <c r="AD4" s="24">
        <f t="shared" si="0"/>
        <v>2043</v>
      </c>
      <c r="AE4" s="24">
        <f t="shared" si="0"/>
        <v>2044</v>
      </c>
      <c r="AF4" s="24">
        <f t="shared" si="0"/>
        <v>2045</v>
      </c>
      <c r="AG4" s="24">
        <f t="shared" si="0"/>
        <v>2046</v>
      </c>
      <c r="AH4" s="24">
        <f t="shared" si="0"/>
        <v>2047</v>
      </c>
      <c r="AI4" s="24">
        <f t="shared" si="0"/>
        <v>2048</v>
      </c>
      <c r="AJ4" s="24">
        <f t="shared" si="0"/>
        <v>2049</v>
      </c>
      <c r="AK4" s="24">
        <f t="shared" si="0"/>
        <v>2050</v>
      </c>
      <c r="AL4" s="24">
        <f t="shared" si="0"/>
        <v>2051</v>
      </c>
      <c r="AM4" s="24">
        <f t="shared" si="0"/>
        <v>2052</v>
      </c>
      <c r="AN4" s="24">
        <f t="shared" si="0"/>
        <v>2053</v>
      </c>
      <c r="AO4" s="24">
        <f t="shared" si="0"/>
        <v>2054</v>
      </c>
      <c r="AP4" s="24">
        <f t="shared" si="0"/>
        <v>2055</v>
      </c>
      <c r="AQ4" s="24">
        <f t="shared" si="0"/>
        <v>2056</v>
      </c>
      <c r="AR4" s="24">
        <f t="shared" si="0"/>
        <v>2057</v>
      </c>
      <c r="AS4" s="24">
        <f t="shared" si="0"/>
        <v>2058</v>
      </c>
      <c r="AT4" s="24">
        <f t="shared" si="0"/>
        <v>2059</v>
      </c>
      <c r="AU4" s="24">
        <f t="shared" si="0"/>
        <v>2060</v>
      </c>
      <c r="AV4" s="476"/>
    </row>
    <row r="5" spans="1:48" ht="15.75" customHeight="1" x14ac:dyDescent="0.3">
      <c r="A5" s="199" t="s">
        <v>156</v>
      </c>
      <c r="B5" s="200">
        <f>'MRSF - Midstream HVAC'!B15</f>
        <v>15.910277806350953</v>
      </c>
      <c r="C5" s="201">
        <f>'MRSF - Midstream HVAC'!C12</f>
        <v>9387.1690741709572</v>
      </c>
      <c r="D5" s="202">
        <f>'MRSF - Midstream HVAC'!D12</f>
        <v>0.54126801677883196</v>
      </c>
      <c r="E5" s="203"/>
      <c r="F5" s="203"/>
      <c r="G5" s="203"/>
      <c r="H5" s="203"/>
      <c r="I5" s="203"/>
      <c r="J5" s="203"/>
      <c r="K5" s="203"/>
      <c r="L5" s="177">
        <f>'MRSF - Midstream HVAC'!L12</f>
        <v>5080.9743879440985</v>
      </c>
      <c r="M5" s="177">
        <f>'MRSF - Midstream HVAC'!M12</f>
        <v>5080.9743879440985</v>
      </c>
      <c r="N5" s="177">
        <f>'MRSF - Midstream HVAC'!N12</f>
        <v>5080.9743879440985</v>
      </c>
      <c r="O5" s="177">
        <f>'MRSF - Midstream HVAC'!O12</f>
        <v>5080.9743879440985</v>
      </c>
      <c r="P5" s="177">
        <f>'MRSF - Midstream HVAC'!P12</f>
        <v>5080.9743879440985</v>
      </c>
      <c r="Q5" s="177">
        <f>'MRSF - Midstream HVAC'!Q12</f>
        <v>5080.9743879440985</v>
      </c>
      <c r="R5" s="177">
        <f>'MRSF - Midstream HVAC'!R12</f>
        <v>5080.9743879440985</v>
      </c>
      <c r="S5" s="177">
        <f>'MRSF - Midstream HVAC'!S12</f>
        <v>5080.9743879440985</v>
      </c>
      <c r="T5" s="177">
        <f>'MRSF - Midstream HVAC'!T12</f>
        <v>5080.9743879440985</v>
      </c>
      <c r="U5" s="177">
        <f>'MRSF - Midstream HVAC'!U12</f>
        <v>5080.9743879440985</v>
      </c>
      <c r="V5" s="177">
        <f>'MRSF - Midstream HVAC'!V12</f>
        <v>5080.9743879440985</v>
      </c>
      <c r="W5" s="177">
        <f>'MRSF - Midstream HVAC'!W12</f>
        <v>4977.4459399793786</v>
      </c>
      <c r="X5" s="177">
        <f>'MRSF - Midstream HVAC'!X12</f>
        <v>4977.4459399793786</v>
      </c>
      <c r="Y5" s="177">
        <f>'MRSF - Midstream HVAC'!Y12</f>
        <v>4977.4459399793786</v>
      </c>
      <c r="Z5" s="177">
        <f>'MRSF - Midstream HVAC'!Z12</f>
        <v>4977.4459399793786</v>
      </c>
      <c r="AA5" s="177">
        <f>'MRSF - Midstream HVAC'!AA12</f>
        <v>4791.4990990690058</v>
      </c>
      <c r="AB5" s="177">
        <f>'MRSF - Midstream HVAC'!AB12</f>
        <v>46.042934101203478</v>
      </c>
      <c r="AC5" s="177">
        <f>'MRSF - Midstream HVAC'!AC12</f>
        <v>46.042934101203478</v>
      </c>
      <c r="AD5" s="177">
        <f>'MRSF - Midstream HVAC'!AD12</f>
        <v>15.620165344319345</v>
      </c>
      <c r="AE5" s="177">
        <f>'MRSF - Midstream HVAC'!AE12</f>
        <v>15.620165344319345</v>
      </c>
      <c r="AF5" s="177">
        <f>'MRSF - Midstream HVAC'!AF12</f>
        <v>15.620165344319345</v>
      </c>
      <c r="AG5" s="177">
        <f>'MRSF - Midstream HVAC'!AG12</f>
        <v>15.620165344319345</v>
      </c>
      <c r="AH5" s="177">
        <f>'MRSF - Midstream HVAC'!AH12</f>
        <v>15.620165344319345</v>
      </c>
      <c r="AI5" s="177">
        <f>'MRSF - Midstream HVAC'!AI12</f>
        <v>15.620165344319345</v>
      </c>
      <c r="AJ5" s="177">
        <f>'MRSF - Midstream HVAC'!AJ12</f>
        <v>15.620165344319345</v>
      </c>
      <c r="AK5" s="177">
        <f>'MRSF - Midstream HVAC'!AK12</f>
        <v>0</v>
      </c>
      <c r="AL5" s="177">
        <f>'MRSF - Midstream HVAC'!AL12</f>
        <v>0</v>
      </c>
      <c r="AM5" s="177">
        <f>'MRSF - Midstream HVAC'!AM12</f>
        <v>0</v>
      </c>
      <c r="AN5" s="177">
        <f>'MRSF - Midstream HVAC'!AN12</f>
        <v>0</v>
      </c>
      <c r="AO5" s="177">
        <f>'MRSF - Midstream HVAC'!AO12</f>
        <v>0</v>
      </c>
      <c r="AP5" s="177">
        <f>'MRSF - Midstream HVAC'!AP12</f>
        <v>0</v>
      </c>
      <c r="AQ5" s="177">
        <f>'MRSF - Midstream HVAC'!AQ12</f>
        <v>0</v>
      </c>
      <c r="AR5" s="177">
        <f>'MRSF - Midstream HVAC'!AR12</f>
        <v>0</v>
      </c>
      <c r="AS5" s="177">
        <f>'MRSF - Midstream HVAC'!AS12</f>
        <v>0</v>
      </c>
      <c r="AT5" s="177">
        <f>'MRSF - Midstream HVAC'!AT12</f>
        <v>0</v>
      </c>
      <c r="AU5" s="177">
        <f>'MRSF - Midstream HVAC'!AU12</f>
        <v>0</v>
      </c>
      <c r="AV5" s="208">
        <f>SUM(E5:AU5)</f>
        <v>80793.428151984219</v>
      </c>
    </row>
    <row r="6" spans="1:48" ht="15.75" customHeight="1" x14ac:dyDescent="0.3">
      <c r="A6" s="199" t="s">
        <v>157</v>
      </c>
      <c r="B6" s="200">
        <f>'MRSF - Home Efficiency'!B14</f>
        <v>25.695269756425244</v>
      </c>
      <c r="C6" s="201">
        <f>'MRSF - Home Efficiency'!C11</f>
        <v>226.4056369126283</v>
      </c>
      <c r="D6" s="202">
        <f>'MRSF - Home Efficiency'!D11</f>
        <v>0.8560028538832507</v>
      </c>
      <c r="E6" s="203"/>
      <c r="F6" s="203"/>
      <c r="G6" s="203"/>
      <c r="H6" s="203"/>
      <c r="I6" s="203"/>
      <c r="J6" s="203"/>
      <c r="K6" s="203"/>
      <c r="L6" s="177">
        <f>'MRSF - Home Efficiency'!L11</f>
        <v>193.80387133246487</v>
      </c>
      <c r="M6" s="177">
        <f>'MRSF - Home Efficiency'!M11</f>
        <v>193.80387133246487</v>
      </c>
      <c r="N6" s="177">
        <f>'MRSF - Home Efficiency'!N11</f>
        <v>193.80387133246487</v>
      </c>
      <c r="O6" s="177">
        <f>'MRSF - Home Efficiency'!O11</f>
        <v>193.80387133246487</v>
      </c>
      <c r="P6" s="177">
        <f>'MRSF - Home Efficiency'!P11</f>
        <v>193.80387133246487</v>
      </c>
      <c r="Q6" s="177">
        <f>'MRSF - Home Efficiency'!Q11</f>
        <v>193.80387133246487</v>
      </c>
      <c r="R6" s="177">
        <f>'MRSF - Home Efficiency'!R11</f>
        <v>193.80387133246487</v>
      </c>
      <c r="S6" s="177">
        <f>'MRSF - Home Efficiency'!S11</f>
        <v>193.80387133246487</v>
      </c>
      <c r="T6" s="177">
        <f>'MRSF - Home Efficiency'!T11</f>
        <v>193.80387133246487</v>
      </c>
      <c r="U6" s="177">
        <f>'MRSF - Home Efficiency'!U11</f>
        <v>193.80387133246487</v>
      </c>
      <c r="V6" s="177">
        <f>'MRSF - Home Efficiency'!V11</f>
        <v>168.6053904124025</v>
      </c>
      <c r="W6" s="177">
        <f>'MRSF - Home Efficiency'!W11</f>
        <v>168.6053904124025</v>
      </c>
      <c r="X6" s="177">
        <f>'MRSF - Home Efficiency'!X11</f>
        <v>168.6053904124025</v>
      </c>
      <c r="Y6" s="177">
        <f>'MRSF - Home Efficiency'!Y11</f>
        <v>168.6053904124025</v>
      </c>
      <c r="Z6" s="177">
        <f>'MRSF - Home Efficiency'!Z11</f>
        <v>168.6053904124025</v>
      </c>
      <c r="AA6" s="177">
        <f>'MRSF - Home Efficiency'!AA11</f>
        <v>168.6053904124025</v>
      </c>
      <c r="AB6" s="177">
        <f>'MRSF - Home Efficiency'!AB11</f>
        <v>168.6053904124025</v>
      </c>
      <c r="AC6" s="177">
        <f>'MRSF - Home Efficiency'!AC11</f>
        <v>168.6053904124025</v>
      </c>
      <c r="AD6" s="177">
        <f>'MRSF - Home Efficiency'!AD11</f>
        <v>168.6053904124025</v>
      </c>
      <c r="AE6" s="177">
        <f>'MRSF - Home Efficiency'!AE11</f>
        <v>152.19558636091261</v>
      </c>
      <c r="AF6" s="177">
        <f>'MRSF - Home Efficiency'!AF11</f>
        <v>94.083014828823167</v>
      </c>
      <c r="AG6" s="177">
        <f>'MRSF - Home Efficiency'!AG11</f>
        <v>94.083014828823167</v>
      </c>
      <c r="AH6" s="177">
        <f>'MRSF - Home Efficiency'!AH11</f>
        <v>94.083014828823167</v>
      </c>
      <c r="AI6" s="177">
        <f>'MRSF - Home Efficiency'!AI11</f>
        <v>94.083014828823167</v>
      </c>
      <c r="AJ6" s="177">
        <f>'MRSF - Home Efficiency'!AJ11</f>
        <v>94.083014828823167</v>
      </c>
      <c r="AK6" s="177">
        <f>'MRSF - Home Efficiency'!AK11</f>
        <v>94.083014828823167</v>
      </c>
      <c r="AL6" s="177">
        <f>'MRSF - Home Efficiency'!AL11</f>
        <v>94.083014828823167</v>
      </c>
      <c r="AM6" s="177">
        <f>'MRSF - Home Efficiency'!AM11</f>
        <v>94.083014828823167</v>
      </c>
      <c r="AN6" s="177">
        <f>'MRSF - Home Efficiency'!AN11</f>
        <v>94.083014828823167</v>
      </c>
      <c r="AO6" s="177">
        <f>'MRSF - Home Efficiency'!AO11</f>
        <v>94.083014828823167</v>
      </c>
      <c r="AP6" s="177">
        <f>'MRSF - Home Efficiency'!AP11</f>
        <v>0</v>
      </c>
      <c r="AQ6" s="177">
        <f>'MRSF - Home Efficiency'!AQ11</f>
        <v>0</v>
      </c>
      <c r="AR6" s="177">
        <f>'MRSF - Home Efficiency'!AR11</f>
        <v>0</v>
      </c>
      <c r="AS6" s="177">
        <f>'MRSF - Home Efficiency'!AS11</f>
        <v>0</v>
      </c>
      <c r="AT6" s="177">
        <f>'MRSF - Home Efficiency'!AT11</f>
        <v>0</v>
      </c>
      <c r="AU6" s="177">
        <f>'MRSF - Home Efficiency'!AU11</f>
        <v>0</v>
      </c>
      <c r="AV6" s="179">
        <f>SUM(E6:AU6)</f>
        <v>4548.5129616854156</v>
      </c>
    </row>
    <row r="7" spans="1:48" ht="15.75" customHeight="1" x14ac:dyDescent="0.3">
      <c r="A7" s="180" t="s">
        <v>422</v>
      </c>
      <c r="B7" s="196"/>
      <c r="C7" s="182">
        <f>SUM(C5:C6)</f>
        <v>9613.5747110835855</v>
      </c>
      <c r="D7" s="205">
        <f>L7/C7</f>
        <v>0.54868021706797776</v>
      </c>
      <c r="E7" s="85"/>
      <c r="F7" s="74"/>
      <c r="G7" s="74"/>
      <c r="H7" s="74"/>
      <c r="I7" s="74"/>
      <c r="J7" s="74"/>
      <c r="K7" s="74"/>
      <c r="L7" s="182">
        <f t="shared" ref="L7:AV7" si="1">SUM(L5:L6)</f>
        <v>5274.7782592765634</v>
      </c>
      <c r="M7" s="182">
        <f t="shared" si="1"/>
        <v>5274.7782592765634</v>
      </c>
      <c r="N7" s="182">
        <f t="shared" si="1"/>
        <v>5274.7782592765634</v>
      </c>
      <c r="O7" s="182">
        <f t="shared" si="1"/>
        <v>5274.7782592765634</v>
      </c>
      <c r="P7" s="182">
        <f t="shared" si="1"/>
        <v>5274.7782592765634</v>
      </c>
      <c r="Q7" s="182">
        <f t="shared" si="1"/>
        <v>5274.7782592765634</v>
      </c>
      <c r="R7" s="182">
        <f t="shared" si="1"/>
        <v>5274.7782592765634</v>
      </c>
      <c r="S7" s="182">
        <f t="shared" si="1"/>
        <v>5274.7782592765634</v>
      </c>
      <c r="T7" s="182">
        <f t="shared" si="1"/>
        <v>5274.7782592765634</v>
      </c>
      <c r="U7" s="182">
        <f t="shared" si="1"/>
        <v>5274.7782592765634</v>
      </c>
      <c r="V7" s="182">
        <f t="shared" si="1"/>
        <v>5249.5797783565013</v>
      </c>
      <c r="W7" s="182">
        <f t="shared" si="1"/>
        <v>5146.0513303917814</v>
      </c>
      <c r="X7" s="182">
        <f t="shared" si="1"/>
        <v>5146.0513303917814</v>
      </c>
      <c r="Y7" s="182">
        <f t="shared" si="1"/>
        <v>5146.0513303917814</v>
      </c>
      <c r="Z7" s="182">
        <f t="shared" si="1"/>
        <v>5146.0513303917814</v>
      </c>
      <c r="AA7" s="182">
        <f t="shared" si="1"/>
        <v>4960.1044894814086</v>
      </c>
      <c r="AB7" s="182">
        <f t="shared" si="1"/>
        <v>214.64832451360598</v>
      </c>
      <c r="AC7" s="182">
        <f t="shared" si="1"/>
        <v>214.64832451360598</v>
      </c>
      <c r="AD7" s="182">
        <f t="shared" si="1"/>
        <v>184.22555575672183</v>
      </c>
      <c r="AE7" s="182">
        <f t="shared" si="1"/>
        <v>167.81575170523195</v>
      </c>
      <c r="AF7" s="182">
        <f t="shared" si="1"/>
        <v>109.70318017314251</v>
      </c>
      <c r="AG7" s="182">
        <f t="shared" si="1"/>
        <v>109.70318017314251</v>
      </c>
      <c r="AH7" s="182">
        <f t="shared" si="1"/>
        <v>109.70318017314251</v>
      </c>
      <c r="AI7" s="182">
        <f t="shared" si="1"/>
        <v>109.70318017314251</v>
      </c>
      <c r="AJ7" s="182">
        <f t="shared" si="1"/>
        <v>109.70318017314251</v>
      </c>
      <c r="AK7" s="182">
        <f t="shared" si="1"/>
        <v>94.083014828823167</v>
      </c>
      <c r="AL7" s="182">
        <f t="shared" si="1"/>
        <v>94.083014828823167</v>
      </c>
      <c r="AM7" s="182">
        <f t="shared" si="1"/>
        <v>94.083014828823167</v>
      </c>
      <c r="AN7" s="182">
        <f t="shared" si="1"/>
        <v>94.083014828823167</v>
      </c>
      <c r="AO7" s="182">
        <f t="shared" si="1"/>
        <v>94.083014828823167</v>
      </c>
      <c r="AP7" s="182">
        <f t="shared" si="1"/>
        <v>0</v>
      </c>
      <c r="AQ7" s="182">
        <f t="shared" si="1"/>
        <v>0</v>
      </c>
      <c r="AR7" s="182">
        <f t="shared" si="1"/>
        <v>0</v>
      </c>
      <c r="AS7" s="182">
        <f t="shared" si="1"/>
        <v>0</v>
      </c>
      <c r="AT7" s="182">
        <f t="shared" si="1"/>
        <v>0</v>
      </c>
      <c r="AU7" s="182">
        <f t="shared" si="1"/>
        <v>0</v>
      </c>
      <c r="AV7" s="174">
        <f t="shared" si="1"/>
        <v>85341.941113669629</v>
      </c>
    </row>
    <row r="8" spans="1:48" ht="15.75" customHeight="1" x14ac:dyDescent="0.3">
      <c r="A8" s="180" t="s">
        <v>423</v>
      </c>
      <c r="B8" s="185"/>
      <c r="C8" s="186"/>
      <c r="D8" s="197"/>
      <c r="E8" s="77"/>
      <c r="F8" s="77"/>
      <c r="G8" s="77"/>
      <c r="H8" s="77"/>
      <c r="I8" s="77"/>
      <c r="J8" s="77"/>
      <c r="K8" s="78"/>
      <c r="L8" s="174">
        <f>L7-L7</f>
        <v>0</v>
      </c>
      <c r="M8" s="188">
        <f>L7-M7</f>
        <v>0</v>
      </c>
      <c r="N8" s="188">
        <f t="shared" ref="N8:AS8" si="2">M7-N7</f>
        <v>0</v>
      </c>
      <c r="O8" s="188">
        <f t="shared" si="2"/>
        <v>0</v>
      </c>
      <c r="P8" s="188">
        <f t="shared" si="2"/>
        <v>0</v>
      </c>
      <c r="Q8" s="188">
        <f t="shared" si="2"/>
        <v>0</v>
      </c>
      <c r="R8" s="188">
        <f t="shared" si="2"/>
        <v>0</v>
      </c>
      <c r="S8" s="188">
        <f t="shared" si="2"/>
        <v>0</v>
      </c>
      <c r="T8" s="188">
        <f t="shared" si="2"/>
        <v>0</v>
      </c>
      <c r="U8" s="188">
        <f t="shared" si="2"/>
        <v>0</v>
      </c>
      <c r="V8" s="188">
        <f t="shared" si="2"/>
        <v>25.198480920062138</v>
      </c>
      <c r="W8" s="188">
        <f t="shared" si="2"/>
        <v>103.52844796471982</v>
      </c>
      <c r="X8" s="188">
        <f t="shared" si="2"/>
        <v>0</v>
      </c>
      <c r="Y8" s="188">
        <f t="shared" si="2"/>
        <v>0</v>
      </c>
      <c r="Z8" s="188">
        <f t="shared" si="2"/>
        <v>0</v>
      </c>
      <c r="AA8" s="188">
        <f t="shared" si="2"/>
        <v>185.94684091037288</v>
      </c>
      <c r="AB8" s="188">
        <f t="shared" si="2"/>
        <v>4745.4561649678026</v>
      </c>
      <c r="AC8" s="188">
        <f t="shared" si="2"/>
        <v>0</v>
      </c>
      <c r="AD8" s="188">
        <f t="shared" si="2"/>
        <v>30.422768756884153</v>
      </c>
      <c r="AE8" s="188">
        <f t="shared" si="2"/>
        <v>16.409804051489886</v>
      </c>
      <c r="AF8" s="188">
        <f t="shared" si="2"/>
        <v>58.112571532089433</v>
      </c>
      <c r="AG8" s="188">
        <f t="shared" si="2"/>
        <v>0</v>
      </c>
      <c r="AH8" s="188">
        <f t="shared" si="2"/>
        <v>0</v>
      </c>
      <c r="AI8" s="188">
        <f t="shared" si="2"/>
        <v>0</v>
      </c>
      <c r="AJ8" s="188">
        <f t="shared" si="2"/>
        <v>0</v>
      </c>
      <c r="AK8" s="188">
        <f t="shared" si="2"/>
        <v>15.620165344319346</v>
      </c>
      <c r="AL8" s="188">
        <f t="shared" si="2"/>
        <v>0</v>
      </c>
      <c r="AM8" s="188">
        <f t="shared" si="2"/>
        <v>0</v>
      </c>
      <c r="AN8" s="188">
        <f t="shared" si="2"/>
        <v>0</v>
      </c>
      <c r="AO8" s="188">
        <f t="shared" si="2"/>
        <v>0</v>
      </c>
      <c r="AP8" s="188">
        <f t="shared" si="2"/>
        <v>94.083014828823167</v>
      </c>
      <c r="AQ8" s="188">
        <f t="shared" si="2"/>
        <v>0</v>
      </c>
      <c r="AR8" s="188">
        <f t="shared" si="2"/>
        <v>0</v>
      </c>
      <c r="AS8" s="188">
        <f t="shared" si="2"/>
        <v>0</v>
      </c>
      <c r="AT8" s="188">
        <f t="shared" ref="AT8" si="3">AS7-AT7</f>
        <v>0</v>
      </c>
      <c r="AU8" s="188">
        <f t="shared" ref="AU8" si="4">AT7-AU7</f>
        <v>0</v>
      </c>
      <c r="AV8" s="84"/>
    </row>
    <row r="9" spans="1:48" ht="15.75" customHeight="1" x14ac:dyDescent="0.3">
      <c r="A9" s="180" t="s">
        <v>424</v>
      </c>
      <c r="B9" s="185"/>
      <c r="C9" s="186"/>
      <c r="D9" s="186"/>
      <c r="E9" s="74"/>
      <c r="F9" s="74"/>
      <c r="G9" s="74"/>
      <c r="H9" s="74"/>
      <c r="I9" s="74"/>
      <c r="J9" s="74"/>
      <c r="K9" s="79"/>
      <c r="L9" s="174">
        <f>$L$7-L7</f>
        <v>0</v>
      </c>
      <c r="M9" s="190">
        <f>$L$7-M7</f>
        <v>0</v>
      </c>
      <c r="N9" s="190">
        <f t="shared" ref="N9:AS9" si="5">$L$7-N7</f>
        <v>0</v>
      </c>
      <c r="O9" s="190">
        <f t="shared" si="5"/>
        <v>0</v>
      </c>
      <c r="P9" s="190">
        <f t="shared" si="5"/>
        <v>0</v>
      </c>
      <c r="Q9" s="190">
        <f t="shared" si="5"/>
        <v>0</v>
      </c>
      <c r="R9" s="190">
        <f t="shared" si="5"/>
        <v>0</v>
      </c>
      <c r="S9" s="190">
        <f t="shared" si="5"/>
        <v>0</v>
      </c>
      <c r="T9" s="190">
        <f t="shared" si="5"/>
        <v>0</v>
      </c>
      <c r="U9" s="190">
        <f t="shared" si="5"/>
        <v>0</v>
      </c>
      <c r="V9" s="190">
        <f t="shared" si="5"/>
        <v>25.198480920062138</v>
      </c>
      <c r="W9" s="190">
        <f t="shared" si="5"/>
        <v>128.72692888478196</v>
      </c>
      <c r="X9" s="190">
        <f t="shared" si="5"/>
        <v>128.72692888478196</v>
      </c>
      <c r="Y9" s="190">
        <f t="shared" si="5"/>
        <v>128.72692888478196</v>
      </c>
      <c r="Z9" s="190">
        <f t="shared" si="5"/>
        <v>128.72692888478196</v>
      </c>
      <c r="AA9" s="190">
        <f t="shared" si="5"/>
        <v>314.67376979515484</v>
      </c>
      <c r="AB9" s="190">
        <f t="shared" si="5"/>
        <v>5060.1299347629574</v>
      </c>
      <c r="AC9" s="190">
        <f t="shared" si="5"/>
        <v>5060.1299347629574</v>
      </c>
      <c r="AD9" s="190">
        <f t="shared" si="5"/>
        <v>5090.552703519842</v>
      </c>
      <c r="AE9" s="190">
        <f t="shared" si="5"/>
        <v>5106.9625075713311</v>
      </c>
      <c r="AF9" s="190">
        <f t="shared" si="5"/>
        <v>5165.0750791034206</v>
      </c>
      <c r="AG9" s="190">
        <f t="shared" si="5"/>
        <v>5165.0750791034206</v>
      </c>
      <c r="AH9" s="190">
        <f t="shared" si="5"/>
        <v>5165.0750791034206</v>
      </c>
      <c r="AI9" s="190">
        <f t="shared" si="5"/>
        <v>5165.0750791034206</v>
      </c>
      <c r="AJ9" s="190">
        <f t="shared" si="5"/>
        <v>5165.0750791034206</v>
      </c>
      <c r="AK9" s="190">
        <f t="shared" si="5"/>
        <v>5180.6952444477402</v>
      </c>
      <c r="AL9" s="190">
        <f t="shared" si="5"/>
        <v>5180.6952444477402</v>
      </c>
      <c r="AM9" s="190">
        <f t="shared" si="5"/>
        <v>5180.6952444477402</v>
      </c>
      <c r="AN9" s="190">
        <f t="shared" si="5"/>
        <v>5180.6952444477402</v>
      </c>
      <c r="AO9" s="190">
        <f t="shared" si="5"/>
        <v>5180.6952444477402</v>
      </c>
      <c r="AP9" s="190">
        <f t="shared" si="5"/>
        <v>5274.7782592765634</v>
      </c>
      <c r="AQ9" s="190">
        <f t="shared" si="5"/>
        <v>5274.7782592765634</v>
      </c>
      <c r="AR9" s="190">
        <f t="shared" si="5"/>
        <v>5274.7782592765634</v>
      </c>
      <c r="AS9" s="190">
        <f t="shared" si="5"/>
        <v>5274.7782592765634</v>
      </c>
      <c r="AT9" s="190">
        <f t="shared" ref="AT9:AU9" si="6">$L$7-AT7</f>
        <v>5274.7782592765634</v>
      </c>
      <c r="AU9" s="190">
        <f t="shared" si="6"/>
        <v>5274.7782592765634</v>
      </c>
      <c r="AV9" s="80"/>
    </row>
    <row r="10" spans="1:48" ht="15.6" hidden="1" customHeight="1" x14ac:dyDescent="0.3">
      <c r="A10" s="193" t="s">
        <v>66</v>
      </c>
      <c r="B10" s="206">
        <f>SUMPRODUCT(B5:B6,C5:C6)/C7</f>
        <v>16.140720425378753</v>
      </c>
      <c r="C10" s="56"/>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row>
    <row r="11" spans="1:48" ht="15.75" customHeight="1" x14ac:dyDescent="0.3">
      <c r="A11" s="101"/>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row>
    <row r="12" spans="1:48" ht="15.75" customHeight="1" x14ac:dyDescent="0.3">
      <c r="A12" s="491" t="s">
        <v>77</v>
      </c>
      <c r="B12" s="493" t="s">
        <v>66</v>
      </c>
      <c r="C12" s="493" t="str">
        <f>C3</f>
        <v>Annual Verified Gross Savings (MWh)</v>
      </c>
      <c r="D12" s="497" t="s">
        <v>57</v>
      </c>
      <c r="E12" s="24"/>
      <c r="F12" s="24"/>
      <c r="G12" s="24"/>
      <c r="H12" s="24"/>
      <c r="I12" s="24"/>
      <c r="J12" s="24"/>
      <c r="K12" s="24"/>
      <c r="L12" s="100" t="s">
        <v>265</v>
      </c>
      <c r="M12" s="144"/>
      <c r="N12" s="144"/>
      <c r="O12" s="144"/>
      <c r="P12" s="144"/>
      <c r="Q12" s="144"/>
      <c r="R12" s="144"/>
      <c r="S12" s="144"/>
      <c r="T12" s="144"/>
      <c r="U12" s="144"/>
      <c r="V12" s="144"/>
      <c r="W12" s="144"/>
      <c r="X12" s="144"/>
      <c r="Y12" s="144"/>
      <c r="Z12" s="144"/>
      <c r="AA12" s="234"/>
      <c r="AB12" s="30"/>
      <c r="AC12" s="30"/>
      <c r="AD12" s="30"/>
      <c r="AE12" s="30"/>
      <c r="AF12" s="30"/>
      <c r="AG12" s="30"/>
      <c r="AH12" s="30"/>
      <c r="AI12" s="30"/>
      <c r="AJ12" s="30"/>
      <c r="AK12" s="30"/>
      <c r="AL12" s="30"/>
      <c r="AM12" s="30"/>
      <c r="AN12" s="30"/>
      <c r="AO12" s="30"/>
      <c r="AP12" s="30"/>
      <c r="AQ12" s="30"/>
      <c r="AR12" s="30"/>
      <c r="AS12" s="30"/>
      <c r="AT12" s="30"/>
      <c r="AU12" s="30"/>
      <c r="AV12" s="30"/>
    </row>
    <row r="13" spans="1:48" ht="15.75" customHeight="1" x14ac:dyDescent="0.3">
      <c r="A13" s="496"/>
      <c r="B13" s="495"/>
      <c r="C13" s="495"/>
      <c r="D13" s="498"/>
      <c r="E13" s="24"/>
      <c r="F13" s="24"/>
      <c r="G13" s="24"/>
      <c r="H13" s="24"/>
      <c r="I13" s="24"/>
      <c r="J13" s="24"/>
      <c r="K13" s="24"/>
      <c r="L13" s="166">
        <f t="shared" ref="L13:AA14" si="7">AB4</f>
        <v>2041</v>
      </c>
      <c r="M13" s="166">
        <f t="shared" si="7"/>
        <v>2042</v>
      </c>
      <c r="N13" s="166">
        <f t="shared" si="7"/>
        <v>2043</v>
      </c>
      <c r="O13" s="166">
        <f t="shared" si="7"/>
        <v>2044</v>
      </c>
      <c r="P13" s="166">
        <f t="shared" si="7"/>
        <v>2045</v>
      </c>
      <c r="Q13" s="166">
        <f t="shared" si="7"/>
        <v>2046</v>
      </c>
      <c r="R13" s="166">
        <f t="shared" si="7"/>
        <v>2047</v>
      </c>
      <c r="S13" s="166">
        <f t="shared" si="7"/>
        <v>2048</v>
      </c>
      <c r="T13" s="166">
        <f t="shared" si="7"/>
        <v>2049</v>
      </c>
      <c r="U13" s="166">
        <f t="shared" si="7"/>
        <v>2050</v>
      </c>
      <c r="V13" s="166">
        <f t="shared" si="7"/>
        <v>2051</v>
      </c>
      <c r="W13" s="166">
        <f t="shared" si="7"/>
        <v>2052</v>
      </c>
      <c r="X13" s="166">
        <f t="shared" si="7"/>
        <v>2053</v>
      </c>
      <c r="Y13" s="166">
        <f t="shared" si="7"/>
        <v>2054</v>
      </c>
      <c r="Z13" s="166">
        <f t="shared" si="7"/>
        <v>2055</v>
      </c>
      <c r="AA13" s="166">
        <f t="shared" si="7"/>
        <v>2056</v>
      </c>
      <c r="AB13" s="30"/>
      <c r="AC13" s="30"/>
      <c r="AD13" s="30"/>
      <c r="AE13" s="30"/>
      <c r="AF13" s="30"/>
      <c r="AG13" s="30"/>
      <c r="AH13" s="30"/>
      <c r="AI13" s="30"/>
      <c r="AJ13" s="30"/>
      <c r="AK13" s="30"/>
      <c r="AL13" s="30"/>
      <c r="AM13" s="30"/>
      <c r="AN13" s="30"/>
      <c r="AO13" s="30"/>
      <c r="AP13" s="30"/>
      <c r="AQ13" s="30"/>
      <c r="AR13" s="30"/>
      <c r="AS13" s="30"/>
      <c r="AT13" s="30"/>
      <c r="AU13" s="30"/>
      <c r="AV13" s="30"/>
    </row>
    <row r="14" spans="1:48" ht="15.75" customHeight="1" x14ac:dyDescent="0.3">
      <c r="A14" s="199" t="str">
        <f>A5</f>
        <v>Midstream HVAC</v>
      </c>
      <c r="B14" s="200">
        <f>B5</f>
        <v>15.910277806350953</v>
      </c>
      <c r="C14" s="201">
        <f>C5</f>
        <v>9387.1690741709572</v>
      </c>
      <c r="D14" s="202">
        <f>D5</f>
        <v>0.54126801677883196</v>
      </c>
      <c r="E14" s="203"/>
      <c r="F14" s="203"/>
      <c r="G14" s="203"/>
      <c r="H14" s="203"/>
      <c r="I14" s="203"/>
      <c r="J14" s="203"/>
      <c r="K14" s="203"/>
      <c r="L14" s="177">
        <f t="shared" si="7"/>
        <v>46.042934101203478</v>
      </c>
      <c r="M14" s="177">
        <f t="shared" si="7"/>
        <v>46.042934101203478</v>
      </c>
      <c r="N14" s="177">
        <f t="shared" si="7"/>
        <v>15.620165344319345</v>
      </c>
      <c r="O14" s="177">
        <f t="shared" si="7"/>
        <v>15.620165344319345</v>
      </c>
      <c r="P14" s="177">
        <f t="shared" si="7"/>
        <v>15.620165344319345</v>
      </c>
      <c r="Q14" s="177">
        <f t="shared" si="7"/>
        <v>15.620165344319345</v>
      </c>
      <c r="R14" s="177">
        <f t="shared" si="7"/>
        <v>15.620165344319345</v>
      </c>
      <c r="S14" s="177">
        <f t="shared" si="7"/>
        <v>15.620165344319345</v>
      </c>
      <c r="T14" s="177">
        <f t="shared" si="7"/>
        <v>15.620165344319345</v>
      </c>
      <c r="U14" s="177">
        <f t="shared" si="7"/>
        <v>0</v>
      </c>
      <c r="V14" s="177">
        <f t="shared" si="7"/>
        <v>0</v>
      </c>
      <c r="W14" s="177">
        <f t="shared" si="7"/>
        <v>0</v>
      </c>
      <c r="X14" s="177">
        <f t="shared" si="7"/>
        <v>0</v>
      </c>
      <c r="Y14" s="177">
        <f t="shared" si="7"/>
        <v>0</v>
      </c>
      <c r="Z14" s="177">
        <f t="shared" si="7"/>
        <v>0</v>
      </c>
      <c r="AA14" s="177">
        <f t="shared" si="7"/>
        <v>0</v>
      </c>
      <c r="AB14" s="30"/>
      <c r="AC14" s="30"/>
      <c r="AD14" s="30"/>
      <c r="AE14" s="30"/>
      <c r="AF14" s="30"/>
      <c r="AG14" s="30"/>
      <c r="AH14" s="30"/>
      <c r="AI14" s="30"/>
      <c r="AJ14" s="30"/>
      <c r="AK14" s="30"/>
      <c r="AL14" s="30"/>
      <c r="AM14" s="30"/>
      <c r="AN14" s="30"/>
      <c r="AO14" s="30"/>
      <c r="AP14" s="30"/>
      <c r="AQ14" s="30"/>
      <c r="AR14" s="30"/>
      <c r="AS14" s="30"/>
      <c r="AT14" s="30"/>
      <c r="AU14" s="30"/>
      <c r="AV14" s="30"/>
    </row>
    <row r="15" spans="1:48" ht="15.75" customHeight="1" x14ac:dyDescent="0.3">
      <c r="A15" s="199" t="str">
        <f t="shared" ref="A15:D15" si="8">A6</f>
        <v>Home Efficiency</v>
      </c>
      <c r="B15" s="200">
        <f t="shared" si="8"/>
        <v>25.695269756425244</v>
      </c>
      <c r="C15" s="201">
        <f t="shared" si="8"/>
        <v>226.4056369126283</v>
      </c>
      <c r="D15" s="202">
        <f t="shared" si="8"/>
        <v>0.8560028538832507</v>
      </c>
      <c r="E15" s="203"/>
      <c r="F15" s="203"/>
      <c r="G15" s="203"/>
      <c r="H15" s="203"/>
      <c r="I15" s="203"/>
      <c r="J15" s="203"/>
      <c r="K15" s="203"/>
      <c r="L15" s="177">
        <f t="shared" ref="L15:L18" si="9">AB6</f>
        <v>168.6053904124025</v>
      </c>
      <c r="M15" s="177">
        <f t="shared" ref="M15:M18" si="10">AC6</f>
        <v>168.6053904124025</v>
      </c>
      <c r="N15" s="177">
        <f t="shared" ref="N15:N18" si="11">AD6</f>
        <v>168.6053904124025</v>
      </c>
      <c r="O15" s="177">
        <f t="shared" ref="O15:O18" si="12">AE6</f>
        <v>152.19558636091261</v>
      </c>
      <c r="P15" s="177">
        <f t="shared" ref="P15:P18" si="13">AF6</f>
        <v>94.083014828823167</v>
      </c>
      <c r="Q15" s="177">
        <f t="shared" ref="Q15:Q18" si="14">AG6</f>
        <v>94.083014828823167</v>
      </c>
      <c r="R15" s="177">
        <f t="shared" ref="R15:R18" si="15">AH6</f>
        <v>94.083014828823167</v>
      </c>
      <c r="S15" s="177">
        <f t="shared" ref="S15:S18" si="16">AI6</f>
        <v>94.083014828823167</v>
      </c>
      <c r="T15" s="177">
        <f t="shared" ref="T15:T18" si="17">AJ6</f>
        <v>94.083014828823167</v>
      </c>
      <c r="U15" s="177">
        <f t="shared" ref="U15:U18" si="18">AK6</f>
        <v>94.083014828823167</v>
      </c>
      <c r="V15" s="177">
        <f t="shared" ref="V15:V18" si="19">AL6</f>
        <v>94.083014828823167</v>
      </c>
      <c r="W15" s="177">
        <f t="shared" ref="W15:W18" si="20">AM6</f>
        <v>94.083014828823167</v>
      </c>
      <c r="X15" s="177">
        <f t="shared" ref="X15:X18" si="21">AN6</f>
        <v>94.083014828823167</v>
      </c>
      <c r="Y15" s="177">
        <f t="shared" ref="Y15:Y18" si="22">AO6</f>
        <v>94.083014828823167</v>
      </c>
      <c r="Z15" s="177">
        <f t="shared" ref="Z15:Z18" si="23">AP6</f>
        <v>0</v>
      </c>
      <c r="AA15" s="177">
        <f t="shared" ref="AA15:AA18" si="24">AQ6</f>
        <v>0</v>
      </c>
      <c r="AB15" s="30"/>
      <c r="AC15" s="30"/>
      <c r="AD15" s="30"/>
      <c r="AE15" s="30"/>
      <c r="AF15" s="30"/>
      <c r="AG15" s="30"/>
      <c r="AH15" s="30"/>
      <c r="AI15" s="30"/>
      <c r="AJ15" s="30"/>
      <c r="AK15" s="30"/>
      <c r="AL15" s="30"/>
      <c r="AM15" s="30"/>
      <c r="AN15" s="30"/>
      <c r="AO15" s="30"/>
      <c r="AP15" s="30"/>
      <c r="AQ15" s="30"/>
      <c r="AR15" s="30"/>
      <c r="AS15" s="30"/>
      <c r="AT15" s="30"/>
      <c r="AU15" s="30"/>
      <c r="AV15" s="30"/>
    </row>
    <row r="16" spans="1:48" ht="15.75" customHeight="1" x14ac:dyDescent="0.3">
      <c r="A16" s="180" t="str">
        <f>A7</f>
        <v>2025 CPAS</v>
      </c>
      <c r="B16" s="196"/>
      <c r="C16" s="182">
        <f>C7</f>
        <v>9613.5747110835855</v>
      </c>
      <c r="D16" s="205">
        <f>D7</f>
        <v>0.54868021706797776</v>
      </c>
      <c r="E16" s="85"/>
      <c r="F16" s="74"/>
      <c r="G16" s="74"/>
      <c r="H16" s="74"/>
      <c r="I16" s="74"/>
      <c r="J16" s="74"/>
      <c r="K16" s="74"/>
      <c r="L16" s="182">
        <f t="shared" si="9"/>
        <v>214.64832451360598</v>
      </c>
      <c r="M16" s="182">
        <f t="shared" si="10"/>
        <v>214.64832451360598</v>
      </c>
      <c r="N16" s="182">
        <f t="shared" si="11"/>
        <v>184.22555575672183</v>
      </c>
      <c r="O16" s="182">
        <f t="shared" si="12"/>
        <v>167.81575170523195</v>
      </c>
      <c r="P16" s="182">
        <f t="shared" si="13"/>
        <v>109.70318017314251</v>
      </c>
      <c r="Q16" s="182">
        <f t="shared" si="14"/>
        <v>109.70318017314251</v>
      </c>
      <c r="R16" s="182">
        <f t="shared" si="15"/>
        <v>109.70318017314251</v>
      </c>
      <c r="S16" s="182">
        <f t="shared" si="16"/>
        <v>109.70318017314251</v>
      </c>
      <c r="T16" s="182">
        <f t="shared" si="17"/>
        <v>109.70318017314251</v>
      </c>
      <c r="U16" s="182">
        <f t="shared" si="18"/>
        <v>94.083014828823167</v>
      </c>
      <c r="V16" s="182">
        <f t="shared" si="19"/>
        <v>94.083014828823167</v>
      </c>
      <c r="W16" s="182">
        <f t="shared" si="20"/>
        <v>94.083014828823167</v>
      </c>
      <c r="X16" s="182">
        <f t="shared" si="21"/>
        <v>94.083014828823167</v>
      </c>
      <c r="Y16" s="182">
        <f t="shared" si="22"/>
        <v>94.083014828823167</v>
      </c>
      <c r="Z16" s="182">
        <f t="shared" si="23"/>
        <v>0</v>
      </c>
      <c r="AA16" s="182">
        <f t="shared" si="24"/>
        <v>0</v>
      </c>
      <c r="AB16" s="30"/>
      <c r="AC16" s="30"/>
      <c r="AD16" s="30"/>
      <c r="AE16" s="30"/>
      <c r="AF16" s="30"/>
      <c r="AG16" s="30"/>
      <c r="AH16" s="30"/>
      <c r="AI16" s="30"/>
      <c r="AJ16" s="30"/>
      <c r="AK16" s="30"/>
      <c r="AL16" s="30"/>
      <c r="AM16" s="30"/>
      <c r="AN16" s="30"/>
      <c r="AO16" s="30"/>
      <c r="AP16" s="30"/>
      <c r="AQ16" s="30"/>
      <c r="AR16" s="30"/>
      <c r="AS16" s="30"/>
      <c r="AT16" s="30"/>
      <c r="AU16" s="30"/>
      <c r="AV16" s="30"/>
    </row>
    <row r="17" spans="1:48" ht="15.75" customHeight="1" x14ac:dyDescent="0.3">
      <c r="A17" s="180" t="str">
        <f t="shared" ref="A17:A19" si="25">A8</f>
        <v>Expiring 2025 CPAS</v>
      </c>
      <c r="B17" s="185"/>
      <c r="C17" s="186"/>
      <c r="D17" s="197"/>
      <c r="E17" s="77"/>
      <c r="F17" s="77"/>
      <c r="G17" s="77"/>
      <c r="H17" s="77"/>
      <c r="I17" s="77"/>
      <c r="J17" s="77"/>
      <c r="K17" s="78"/>
      <c r="L17" s="174">
        <f t="shared" si="9"/>
        <v>4745.4561649678026</v>
      </c>
      <c r="M17" s="174">
        <f t="shared" si="10"/>
        <v>0</v>
      </c>
      <c r="N17" s="174">
        <f t="shared" si="11"/>
        <v>30.422768756884153</v>
      </c>
      <c r="O17" s="174">
        <f t="shared" si="12"/>
        <v>16.409804051489886</v>
      </c>
      <c r="P17" s="174">
        <f t="shared" si="13"/>
        <v>58.112571532089433</v>
      </c>
      <c r="Q17" s="174">
        <f t="shared" si="14"/>
        <v>0</v>
      </c>
      <c r="R17" s="174">
        <f t="shared" si="15"/>
        <v>0</v>
      </c>
      <c r="S17" s="174">
        <f t="shared" si="16"/>
        <v>0</v>
      </c>
      <c r="T17" s="174">
        <f t="shared" si="17"/>
        <v>0</v>
      </c>
      <c r="U17" s="174">
        <f t="shared" si="18"/>
        <v>15.620165344319346</v>
      </c>
      <c r="V17" s="174">
        <f t="shared" si="19"/>
        <v>0</v>
      </c>
      <c r="W17" s="174">
        <f t="shared" si="20"/>
        <v>0</v>
      </c>
      <c r="X17" s="174">
        <f t="shared" si="21"/>
        <v>0</v>
      </c>
      <c r="Y17" s="174">
        <f t="shared" si="22"/>
        <v>0</v>
      </c>
      <c r="Z17" s="174">
        <f t="shared" si="23"/>
        <v>94.083014828823167</v>
      </c>
      <c r="AA17" s="174">
        <f t="shared" si="24"/>
        <v>0</v>
      </c>
      <c r="AB17" s="30"/>
      <c r="AC17" s="30"/>
      <c r="AD17" s="30"/>
      <c r="AE17" s="30"/>
      <c r="AF17" s="30"/>
      <c r="AG17" s="30"/>
      <c r="AH17" s="30"/>
      <c r="AI17" s="30"/>
      <c r="AJ17" s="30"/>
      <c r="AK17" s="30"/>
      <c r="AL17" s="30"/>
      <c r="AM17" s="30"/>
      <c r="AN17" s="30"/>
      <c r="AO17" s="30"/>
      <c r="AP17" s="30"/>
      <c r="AQ17" s="30"/>
      <c r="AR17" s="30"/>
      <c r="AS17" s="30"/>
      <c r="AT17" s="30"/>
      <c r="AU17" s="30"/>
      <c r="AV17" s="30"/>
    </row>
    <row r="18" spans="1:48" ht="15.75" customHeight="1" x14ac:dyDescent="0.3">
      <c r="A18" s="180" t="str">
        <f t="shared" si="25"/>
        <v>Expired 2025 CPAS</v>
      </c>
      <c r="B18" s="185"/>
      <c r="C18" s="186"/>
      <c r="D18" s="186"/>
      <c r="E18" s="74"/>
      <c r="F18" s="74"/>
      <c r="G18" s="74"/>
      <c r="H18" s="74"/>
      <c r="I18" s="74"/>
      <c r="J18" s="74"/>
      <c r="K18" s="79"/>
      <c r="L18" s="174">
        <f t="shared" si="9"/>
        <v>5060.1299347629574</v>
      </c>
      <c r="M18" s="174">
        <f t="shared" si="10"/>
        <v>5060.1299347629574</v>
      </c>
      <c r="N18" s="174">
        <f t="shared" si="11"/>
        <v>5090.552703519842</v>
      </c>
      <c r="O18" s="174">
        <f t="shared" si="12"/>
        <v>5106.9625075713311</v>
      </c>
      <c r="P18" s="174">
        <f t="shared" si="13"/>
        <v>5165.0750791034206</v>
      </c>
      <c r="Q18" s="174">
        <f t="shared" si="14"/>
        <v>5165.0750791034206</v>
      </c>
      <c r="R18" s="174">
        <f t="shared" si="15"/>
        <v>5165.0750791034206</v>
      </c>
      <c r="S18" s="174">
        <f t="shared" si="16"/>
        <v>5165.0750791034206</v>
      </c>
      <c r="T18" s="174">
        <f t="shared" si="17"/>
        <v>5165.0750791034206</v>
      </c>
      <c r="U18" s="174">
        <f t="shared" si="18"/>
        <v>5180.6952444477402</v>
      </c>
      <c r="V18" s="174">
        <f t="shared" si="19"/>
        <v>5180.6952444477402</v>
      </c>
      <c r="W18" s="174">
        <f t="shared" si="20"/>
        <v>5180.6952444477402</v>
      </c>
      <c r="X18" s="174">
        <f t="shared" si="21"/>
        <v>5180.6952444477402</v>
      </c>
      <c r="Y18" s="174">
        <f t="shared" si="22"/>
        <v>5180.6952444477402</v>
      </c>
      <c r="Z18" s="174">
        <f t="shared" si="23"/>
        <v>5274.7782592765634</v>
      </c>
      <c r="AA18" s="174">
        <f t="shared" si="24"/>
        <v>5274.7782592765634</v>
      </c>
      <c r="AB18" s="30"/>
      <c r="AC18" s="30"/>
      <c r="AD18" s="30"/>
      <c r="AE18" s="30"/>
      <c r="AF18" s="30"/>
      <c r="AG18" s="30"/>
      <c r="AH18" s="30"/>
      <c r="AI18" s="30"/>
      <c r="AJ18" s="30"/>
      <c r="AK18" s="30"/>
      <c r="AL18" s="30"/>
      <c r="AM18" s="30"/>
      <c r="AN18" s="30"/>
      <c r="AO18" s="30"/>
      <c r="AP18" s="30"/>
      <c r="AQ18" s="30"/>
      <c r="AR18" s="30"/>
      <c r="AS18" s="30"/>
      <c r="AT18" s="30"/>
      <c r="AU18" s="30"/>
      <c r="AV18" s="30"/>
    </row>
    <row r="19" spans="1:48" ht="15.75" customHeight="1" x14ac:dyDescent="0.3">
      <c r="A19" s="193" t="str">
        <f t="shared" si="25"/>
        <v>WAML</v>
      </c>
      <c r="B19" s="206">
        <f>B10</f>
        <v>16.140720425378753</v>
      </c>
      <c r="C19" s="56"/>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row>
    <row r="20" spans="1:48" ht="15.6" customHeight="1" x14ac:dyDescent="0.3">
      <c r="A20" s="30"/>
      <c r="B20" s="99"/>
      <c r="C20" s="30"/>
      <c r="D20" s="30"/>
      <c r="E20" s="30"/>
      <c r="F20" s="30"/>
      <c r="G20" s="30"/>
      <c r="H20" s="30"/>
      <c r="I20" s="30"/>
      <c r="J20" s="30"/>
      <c r="K20" s="30"/>
      <c r="L20" s="30"/>
      <c r="M20" s="30"/>
      <c r="N20" s="30"/>
      <c r="O20" s="30"/>
      <c r="P20" s="30"/>
      <c r="Q20" s="30"/>
      <c r="R20" s="30"/>
      <c r="S20" s="30"/>
      <c r="T20" s="30"/>
      <c r="U20" s="30"/>
      <c r="V20" s="30"/>
    </row>
  </sheetData>
  <mergeCells count="9">
    <mergeCell ref="AV3:AV4"/>
    <mergeCell ref="A12:A13"/>
    <mergeCell ref="B12:B13"/>
    <mergeCell ref="C12:C13"/>
    <mergeCell ref="D12:D13"/>
    <mergeCell ref="A3:A4"/>
    <mergeCell ref="B3:B4"/>
    <mergeCell ref="C3:C4"/>
    <mergeCell ref="D3:D4"/>
  </mergeCells>
  <pageMargins left="0.7" right="0.7" top="0.75" bottom="0.75" header="0.3" footer="0.3"/>
  <pageSetup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0D4A-37D0-468B-8629-5A6D88B2CF77}">
  <dimension ref="A1:AY32"/>
  <sheetViews>
    <sheetView workbookViewId="0">
      <selection activeCell="D37" sqref="D37"/>
    </sheetView>
  </sheetViews>
  <sheetFormatPr defaultColWidth="8.88671875" defaultRowHeight="15" x14ac:dyDescent="0.25"/>
  <cols>
    <col min="1" max="1" width="32.77734375" style="82" customWidth="1"/>
    <col min="2" max="2" width="8.77734375" style="82" customWidth="1"/>
    <col min="3" max="3" width="14.77734375" style="82" customWidth="1"/>
    <col min="4" max="4" width="5.77734375" style="82" customWidth="1"/>
    <col min="5" max="11" width="7.77734375" style="82" hidden="1" customWidth="1"/>
    <col min="12" max="47" width="7.77734375" style="82" customWidth="1"/>
    <col min="48" max="48" width="9.88671875" style="82" customWidth="1"/>
    <col min="49" max="16384" width="8.88671875" style="82"/>
  </cols>
  <sheetData>
    <row r="1" spans="1:49" ht="15.75" customHeight="1" x14ac:dyDescent="0.3">
      <c r="A1" s="374" t="s">
        <v>556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ht="15.75" customHeight="1" x14ac:dyDescent="0.25">
      <c r="A2" s="164"/>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ht="15.75" customHeight="1" x14ac:dyDescent="0.25">
      <c r="A3" s="506" t="s">
        <v>77</v>
      </c>
      <c r="B3" s="508" t="s">
        <v>66</v>
      </c>
      <c r="C3" s="493" t="s">
        <v>264</v>
      </c>
      <c r="D3" s="493" t="s">
        <v>57</v>
      </c>
      <c r="E3" s="111"/>
      <c r="F3" s="112"/>
      <c r="G3" s="112"/>
      <c r="H3" s="112"/>
      <c r="I3" s="112"/>
      <c r="J3" s="112"/>
      <c r="K3" s="299"/>
      <c r="L3" s="435" t="s">
        <v>265</v>
      </c>
      <c r="M3" s="89"/>
      <c r="N3" s="89"/>
      <c r="O3" s="89"/>
      <c r="P3" s="89"/>
      <c r="Q3" s="89"/>
      <c r="R3" s="89"/>
      <c r="S3" s="89"/>
      <c r="T3" s="89"/>
      <c r="U3" s="89"/>
      <c r="V3" s="89"/>
      <c r="W3" s="90"/>
      <c r="X3" s="29"/>
      <c r="Y3" s="29"/>
      <c r="Z3" s="29"/>
      <c r="AA3" s="29"/>
      <c r="AB3" s="29"/>
      <c r="AC3" s="29"/>
      <c r="AD3" s="29"/>
      <c r="AE3" s="29"/>
      <c r="AF3" s="29"/>
      <c r="AG3" s="29"/>
      <c r="AH3" s="29"/>
      <c r="AI3" s="29"/>
      <c r="AJ3" s="29"/>
      <c r="AK3" s="29"/>
      <c r="AL3" s="29"/>
      <c r="AM3" s="29"/>
      <c r="AN3" s="29"/>
      <c r="AO3" s="29"/>
      <c r="AP3" s="29"/>
      <c r="AQ3" s="29"/>
      <c r="AR3" s="29"/>
      <c r="AS3" s="29"/>
      <c r="AT3" s="29"/>
      <c r="AU3" s="29"/>
      <c r="AV3" s="511" t="s">
        <v>1</v>
      </c>
      <c r="AW3" s="2"/>
    </row>
    <row r="4" spans="1:49" ht="15.75" customHeight="1" x14ac:dyDescent="0.25">
      <c r="A4" s="507"/>
      <c r="B4" s="509"/>
      <c r="C4" s="495"/>
      <c r="D4" s="494"/>
      <c r="E4" s="298">
        <v>2018</v>
      </c>
      <c r="F4" s="298">
        <f>E4+1</f>
        <v>2019</v>
      </c>
      <c r="G4" s="298">
        <f t="shared" ref="G4:AU4" si="0">F4+1</f>
        <v>2020</v>
      </c>
      <c r="H4" s="298">
        <f t="shared" si="0"/>
        <v>2021</v>
      </c>
      <c r="I4" s="298">
        <f t="shared" si="0"/>
        <v>2022</v>
      </c>
      <c r="J4" s="298">
        <f t="shared" si="0"/>
        <v>2023</v>
      </c>
      <c r="K4" s="298">
        <f t="shared" si="0"/>
        <v>2024</v>
      </c>
      <c r="L4" s="298">
        <f t="shared" si="0"/>
        <v>2025</v>
      </c>
      <c r="M4" s="298">
        <f t="shared" si="0"/>
        <v>2026</v>
      </c>
      <c r="N4" s="298">
        <f t="shared" si="0"/>
        <v>2027</v>
      </c>
      <c r="O4" s="298">
        <f t="shared" si="0"/>
        <v>2028</v>
      </c>
      <c r="P4" s="298">
        <f t="shared" si="0"/>
        <v>2029</v>
      </c>
      <c r="Q4" s="298">
        <f t="shared" si="0"/>
        <v>2030</v>
      </c>
      <c r="R4" s="298">
        <f t="shared" si="0"/>
        <v>2031</v>
      </c>
      <c r="S4" s="298">
        <f t="shared" si="0"/>
        <v>2032</v>
      </c>
      <c r="T4" s="298">
        <f t="shared" si="0"/>
        <v>2033</v>
      </c>
      <c r="U4" s="298">
        <f t="shared" si="0"/>
        <v>2034</v>
      </c>
      <c r="V4" s="298">
        <f t="shared" si="0"/>
        <v>2035</v>
      </c>
      <c r="W4" s="298">
        <f t="shared" si="0"/>
        <v>2036</v>
      </c>
      <c r="X4" s="298">
        <f t="shared" si="0"/>
        <v>2037</v>
      </c>
      <c r="Y4" s="298">
        <f t="shared" si="0"/>
        <v>2038</v>
      </c>
      <c r="Z4" s="298">
        <f t="shared" si="0"/>
        <v>2039</v>
      </c>
      <c r="AA4" s="298">
        <f t="shared" si="0"/>
        <v>2040</v>
      </c>
      <c r="AB4" s="298">
        <f t="shared" si="0"/>
        <v>2041</v>
      </c>
      <c r="AC4" s="298">
        <f t="shared" si="0"/>
        <v>2042</v>
      </c>
      <c r="AD4" s="298">
        <f t="shared" si="0"/>
        <v>2043</v>
      </c>
      <c r="AE4" s="298">
        <f t="shared" si="0"/>
        <v>2044</v>
      </c>
      <c r="AF4" s="298">
        <f t="shared" si="0"/>
        <v>2045</v>
      </c>
      <c r="AG4" s="298">
        <f t="shared" si="0"/>
        <v>2046</v>
      </c>
      <c r="AH4" s="298">
        <f t="shared" si="0"/>
        <v>2047</v>
      </c>
      <c r="AI4" s="298">
        <f t="shared" si="0"/>
        <v>2048</v>
      </c>
      <c r="AJ4" s="298">
        <f t="shared" si="0"/>
        <v>2049</v>
      </c>
      <c r="AK4" s="298">
        <f t="shared" si="0"/>
        <v>2050</v>
      </c>
      <c r="AL4" s="298">
        <f t="shared" si="0"/>
        <v>2051</v>
      </c>
      <c r="AM4" s="298">
        <f t="shared" si="0"/>
        <v>2052</v>
      </c>
      <c r="AN4" s="298">
        <f t="shared" si="0"/>
        <v>2053</v>
      </c>
      <c r="AO4" s="298">
        <f t="shared" si="0"/>
        <v>2054</v>
      </c>
      <c r="AP4" s="298">
        <f t="shared" si="0"/>
        <v>2055</v>
      </c>
      <c r="AQ4" s="298">
        <f t="shared" si="0"/>
        <v>2056</v>
      </c>
      <c r="AR4" s="298">
        <f t="shared" si="0"/>
        <v>2057</v>
      </c>
      <c r="AS4" s="298">
        <f t="shared" si="0"/>
        <v>2058</v>
      </c>
      <c r="AT4" s="298">
        <f t="shared" si="0"/>
        <v>2059</v>
      </c>
      <c r="AU4" s="298">
        <f t="shared" si="0"/>
        <v>2060</v>
      </c>
      <c r="AV4" s="512"/>
      <c r="AW4" s="2"/>
    </row>
    <row r="5" spans="1:49" customFormat="1" ht="15.75" customHeight="1" x14ac:dyDescent="0.3">
      <c r="A5" s="199" t="s">
        <v>92</v>
      </c>
      <c r="B5" s="200">
        <f>'Kits - School Kits'!B18</f>
        <v>9.7267355023944333</v>
      </c>
      <c r="C5" s="201">
        <f>'Kits - School Kits'!C15</f>
        <v>8292.9160700810644</v>
      </c>
      <c r="D5" s="202">
        <f>'Kits - School Kits'!D15</f>
        <v>1</v>
      </c>
      <c r="E5" s="203"/>
      <c r="F5" s="203"/>
      <c r="G5" s="203"/>
      <c r="H5" s="203"/>
      <c r="I5" s="203"/>
      <c r="J5" s="203"/>
      <c r="K5" s="203"/>
      <c r="L5" s="177">
        <f>'Kits - School Kits'!L15</f>
        <v>8292.9160700810644</v>
      </c>
      <c r="M5" s="177">
        <f>'Kits - School Kits'!M15</f>
        <v>8292.9160700810644</v>
      </c>
      <c r="N5" s="177">
        <f>'Kits - School Kits'!N15</f>
        <v>7426.0126343223383</v>
      </c>
      <c r="O5" s="177">
        <f>'Kits - School Kits'!O15</f>
        <v>7426.0126343223383</v>
      </c>
      <c r="P5" s="177">
        <f>'Kits - School Kits'!P15</f>
        <v>7426.0126343223383</v>
      </c>
      <c r="Q5" s="177">
        <f>'Kits - School Kits'!Q15</f>
        <v>7426.0126343223383</v>
      </c>
      <c r="R5" s="177">
        <f>'Kits - School Kits'!R15</f>
        <v>7426.0126343223383</v>
      </c>
      <c r="S5" s="177">
        <f>'Kits - School Kits'!S15</f>
        <v>6904.2765068343379</v>
      </c>
      <c r="T5" s="177">
        <f>'Kits - School Kits'!T15</f>
        <v>4945.6024974485481</v>
      </c>
      <c r="U5" s="177">
        <f>'Kits - School Kits'!U15</f>
        <v>4945.6024974485481</v>
      </c>
      <c r="V5" s="177">
        <f>'Kits - School Kits'!V15</f>
        <v>1440.8312562129563</v>
      </c>
      <c r="W5" s="177">
        <f>'Kits - School Kits'!W15</f>
        <v>1440.8312562129563</v>
      </c>
      <c r="X5" s="177">
        <f>'Kits - School Kits'!X15</f>
        <v>908.74522891295624</v>
      </c>
      <c r="Y5" s="177">
        <f>'Kits - School Kits'!Y15</f>
        <v>908.74522891295624</v>
      </c>
      <c r="Z5" s="177">
        <f>'Kits - School Kits'!Z15</f>
        <v>908.74522891295624</v>
      </c>
      <c r="AA5" s="177">
        <f>'Kits - School Kits'!AA15</f>
        <v>908.74522891295624</v>
      </c>
      <c r="AB5" s="177">
        <f>'Kits - School Kits'!AB15</f>
        <v>908.74522891295624</v>
      </c>
      <c r="AC5" s="177">
        <f>'Kits - School Kits'!AC15</f>
        <v>908.74522891295624</v>
      </c>
      <c r="AD5" s="177">
        <f>'Kits - School Kits'!AD15</f>
        <v>908.74522891295624</v>
      </c>
      <c r="AE5" s="177">
        <f>'Kits - School Kits'!AE15</f>
        <v>908.74522891295624</v>
      </c>
      <c r="AF5" s="177">
        <f>'Kits - School Kits'!AF15</f>
        <v>0</v>
      </c>
      <c r="AG5" s="177">
        <f>'Kits - School Kits'!AG15</f>
        <v>0</v>
      </c>
      <c r="AH5" s="177">
        <f>'Kits - School Kits'!AH15</f>
        <v>0</v>
      </c>
      <c r="AI5" s="177">
        <f>'Kits - School Kits'!AI15</f>
        <v>0</v>
      </c>
      <c r="AJ5" s="177">
        <f>'Kits - School Kits'!AJ15</f>
        <v>0</v>
      </c>
      <c r="AK5" s="177">
        <f>'Kits - School Kits'!AK15</f>
        <v>0</v>
      </c>
      <c r="AL5" s="177">
        <f>'Kits - School Kits'!AL15</f>
        <v>0</v>
      </c>
      <c r="AM5" s="177">
        <f>'Kits - School Kits'!AM15</f>
        <v>0</v>
      </c>
      <c r="AN5" s="177">
        <f>'Kits - School Kits'!AN15</f>
        <v>0</v>
      </c>
      <c r="AO5" s="177">
        <f>'Kits - School Kits'!AO15</f>
        <v>0</v>
      </c>
      <c r="AP5" s="177">
        <f>'Kits - School Kits'!AP15</f>
        <v>0</v>
      </c>
      <c r="AQ5" s="177">
        <f>'Kits - School Kits'!AQ15</f>
        <v>0</v>
      </c>
      <c r="AR5" s="177">
        <f>'Kits - School Kits'!AR15</f>
        <v>0</v>
      </c>
      <c r="AS5" s="177">
        <f>'Kits - School Kits'!AS15</f>
        <v>0</v>
      </c>
      <c r="AT5" s="177">
        <f>'Kits - School Kits'!AT15</f>
        <v>0</v>
      </c>
      <c r="AU5" s="177">
        <f>'Kits - School Kits'!AU15</f>
        <v>0</v>
      </c>
      <c r="AV5" s="179">
        <f t="shared" ref="AV5:AV11" si="1">SUM(E5:AU5)</f>
        <v>80663.00115723483</v>
      </c>
    </row>
    <row r="6" spans="1:49" customFormat="1" ht="15.75" customHeight="1" x14ac:dyDescent="0.3">
      <c r="A6" s="199" t="s">
        <v>410</v>
      </c>
      <c r="B6" s="200">
        <f>'Kits - JU School'!B18</f>
        <v>9.5241778526987808</v>
      </c>
      <c r="C6" s="201">
        <f>'Kits - JU School'!C15</f>
        <v>778.04546436456633</v>
      </c>
      <c r="D6" s="202">
        <f>'Kits - JU School'!D15</f>
        <v>1</v>
      </c>
      <c r="E6" s="203"/>
      <c r="F6" s="203"/>
      <c r="G6" s="203"/>
      <c r="H6" s="203"/>
      <c r="I6" s="203"/>
      <c r="J6" s="203"/>
      <c r="K6" s="203"/>
      <c r="L6" s="177">
        <f>'Kits - JU School'!L15</f>
        <v>778.04546436456633</v>
      </c>
      <c r="M6" s="177">
        <f>'Kits - JU School'!M15</f>
        <v>778.04546436456633</v>
      </c>
      <c r="N6" s="177">
        <f>'Kits - JU School'!N15</f>
        <v>704.4416918444897</v>
      </c>
      <c r="O6" s="177">
        <f>'Kits - JU School'!O15</f>
        <v>704.4416918444897</v>
      </c>
      <c r="P6" s="177">
        <f>'Kits - JU School'!P15</f>
        <v>704.4416918444897</v>
      </c>
      <c r="Q6" s="177">
        <f>'Kits - JU School'!Q15</f>
        <v>704.4416918444897</v>
      </c>
      <c r="R6" s="177">
        <f>'Kits - JU School'!R15</f>
        <v>704.4416918444897</v>
      </c>
      <c r="S6" s="177">
        <f>'Kits - JU School'!S15</f>
        <v>642.58034010048971</v>
      </c>
      <c r="T6" s="177">
        <f>'Kits - JU School'!T15</f>
        <v>413.40130941407432</v>
      </c>
      <c r="U6" s="177">
        <f>'Kits - JU School'!U15</f>
        <v>413.40130941407432</v>
      </c>
      <c r="V6" s="177">
        <f>'Kits - JU School'!V15</f>
        <v>120.50748252135212</v>
      </c>
      <c r="W6" s="177">
        <f>'Kits - JU School'!W15</f>
        <v>120.50748252135212</v>
      </c>
      <c r="X6" s="177">
        <f>'Kits - JU School'!X15</f>
        <v>77.693258521352121</v>
      </c>
      <c r="Y6" s="177">
        <f>'Kits - JU School'!Y15</f>
        <v>77.693258521352121</v>
      </c>
      <c r="Z6" s="177">
        <f>'Kits - JU School'!Z15</f>
        <v>77.693258521352121</v>
      </c>
      <c r="AA6" s="177">
        <f>'Kits - JU School'!AA15</f>
        <v>77.693258521352121</v>
      </c>
      <c r="AB6" s="177">
        <f>'Kits - JU School'!AB15</f>
        <v>77.693258521352121</v>
      </c>
      <c r="AC6" s="177">
        <f>'Kits - JU School'!AC15</f>
        <v>77.693258521352121</v>
      </c>
      <c r="AD6" s="177">
        <f>'Kits - JU School'!AD15</f>
        <v>77.693258521352121</v>
      </c>
      <c r="AE6" s="177">
        <f>'Kits - JU School'!AE15</f>
        <v>77.693258521352121</v>
      </c>
      <c r="AF6" s="177">
        <f>'Kits - JU School'!AF15</f>
        <v>0</v>
      </c>
      <c r="AG6" s="177">
        <f>'Kits - JU School'!AG15</f>
        <v>0</v>
      </c>
      <c r="AH6" s="177">
        <f>'Kits - JU School'!AH15</f>
        <v>0</v>
      </c>
      <c r="AI6" s="177">
        <f>'Kits - JU School'!AI15</f>
        <v>0</v>
      </c>
      <c r="AJ6" s="177">
        <f>'Kits - JU School'!AJ15</f>
        <v>0</v>
      </c>
      <c r="AK6" s="177">
        <f>'Kits - JU School'!AK15</f>
        <v>0</v>
      </c>
      <c r="AL6" s="177">
        <f>'Kits - JU School'!AL15</f>
        <v>0</v>
      </c>
      <c r="AM6" s="177">
        <f>'Kits - JU School'!AM15</f>
        <v>0</v>
      </c>
      <c r="AN6" s="177">
        <f>'Kits - JU School'!AN15</f>
        <v>0</v>
      </c>
      <c r="AO6" s="177">
        <f>'Kits - JU School'!AO15</f>
        <v>0</v>
      </c>
      <c r="AP6" s="177">
        <f>'Kits - JU School'!AP15</f>
        <v>0</v>
      </c>
      <c r="AQ6" s="177">
        <f>'Kits - JU School'!AQ15</f>
        <v>0</v>
      </c>
      <c r="AR6" s="177">
        <f>'Kits - JU School'!AR15</f>
        <v>0</v>
      </c>
      <c r="AS6" s="177">
        <f>'Kits - JU School'!AS15</f>
        <v>0</v>
      </c>
      <c r="AT6" s="177">
        <f>'Kits - JU School'!AT15</f>
        <v>0</v>
      </c>
      <c r="AU6" s="177">
        <f>'Kits - JU School'!AU15</f>
        <v>0</v>
      </c>
      <c r="AV6" s="179">
        <f t="shared" si="1"/>
        <v>7410.2433800937379</v>
      </c>
    </row>
    <row r="7" spans="1:49" customFormat="1" ht="15.75" customHeight="1" x14ac:dyDescent="0.3">
      <c r="A7" s="199" t="s">
        <v>288</v>
      </c>
      <c r="B7" s="200">
        <f>'Kits - High School Innovation'!B15</f>
        <v>10.769440339058189</v>
      </c>
      <c r="C7" s="201">
        <f>'Kits - High School Innovation'!C12</f>
        <v>1453.7271825102089</v>
      </c>
      <c r="D7" s="202">
        <f>'Kits - High School Innovation'!D12</f>
        <v>1</v>
      </c>
      <c r="E7" s="203"/>
      <c r="F7" s="203"/>
      <c r="G7" s="203"/>
      <c r="H7" s="203"/>
      <c r="I7" s="203"/>
      <c r="J7" s="203"/>
      <c r="K7" s="203"/>
      <c r="L7" s="177">
        <f>'Kits - High School Innovation'!L12</f>
        <v>1453.7271825102089</v>
      </c>
      <c r="M7" s="177">
        <f>'Kits - High School Innovation'!M12</f>
        <v>1453.7271825102089</v>
      </c>
      <c r="N7" s="177">
        <f>'Kits - High School Innovation'!N12</f>
        <v>1453.7271825102089</v>
      </c>
      <c r="O7" s="177">
        <f>'Kits - High School Innovation'!O12</f>
        <v>1453.7271825102089</v>
      </c>
      <c r="P7" s="177">
        <f>'Kits - High School Innovation'!P12</f>
        <v>1453.7271825102089</v>
      </c>
      <c r="Q7" s="177">
        <f>'Kits - High School Innovation'!Q12</f>
        <v>1453.7271825102089</v>
      </c>
      <c r="R7" s="177">
        <f>'Kits - High School Innovation'!R12</f>
        <v>1453.7271825102089</v>
      </c>
      <c r="S7" s="177">
        <f>'Kits - High School Innovation'!S12</f>
        <v>1453.7271825102089</v>
      </c>
      <c r="T7" s="177">
        <f>'Kits - High School Innovation'!T12</f>
        <v>892.35909362105826</v>
      </c>
      <c r="U7" s="177">
        <f>'Kits - High School Innovation'!U12</f>
        <v>892.35909362105826</v>
      </c>
      <c r="V7" s="177">
        <f>'Kits - High School Innovation'!V12</f>
        <v>364.92120391870571</v>
      </c>
      <c r="W7" s="177">
        <f>'Kits - High School Innovation'!W12</f>
        <v>364.92120391870571</v>
      </c>
      <c r="X7" s="177">
        <f>'Kits - High School Innovation'!X12</f>
        <v>188.93126326870572</v>
      </c>
      <c r="Y7" s="177">
        <f>'Kits - High School Innovation'!Y12</f>
        <v>188.93126326870572</v>
      </c>
      <c r="Z7" s="177">
        <f>'Kits - High School Innovation'!Z12</f>
        <v>188.93126326870572</v>
      </c>
      <c r="AA7" s="177">
        <f>'Kits - High School Innovation'!AA12</f>
        <v>188.93126326870572</v>
      </c>
      <c r="AB7" s="177">
        <f>'Kits - High School Innovation'!AB12</f>
        <v>188.93126326870572</v>
      </c>
      <c r="AC7" s="177">
        <f>'Kits - High School Innovation'!AC12</f>
        <v>188.93126326870572</v>
      </c>
      <c r="AD7" s="177">
        <f>'Kits - High School Innovation'!AD12</f>
        <v>188.93126326870572</v>
      </c>
      <c r="AE7" s="177">
        <f>'Kits - High School Innovation'!AE12</f>
        <v>188.93126326870572</v>
      </c>
      <c r="AF7" s="177">
        <f>'Kits - High School Innovation'!AF12</f>
        <v>0</v>
      </c>
      <c r="AG7" s="177">
        <f>'Kits - High School Innovation'!AG12</f>
        <v>0</v>
      </c>
      <c r="AH7" s="177">
        <f>'Kits - High School Innovation'!AH12</f>
        <v>0</v>
      </c>
      <c r="AI7" s="177">
        <f>'Kits - High School Innovation'!AI12</f>
        <v>0</v>
      </c>
      <c r="AJ7" s="177">
        <f>'Kits - High School Innovation'!AJ12</f>
        <v>0</v>
      </c>
      <c r="AK7" s="177">
        <f>'Kits - High School Innovation'!AK12</f>
        <v>0</v>
      </c>
      <c r="AL7" s="177">
        <f>'Kits - High School Innovation'!AL12</f>
        <v>0</v>
      </c>
      <c r="AM7" s="177">
        <f>'Kits - High School Innovation'!AM12</f>
        <v>0</v>
      </c>
      <c r="AN7" s="177">
        <f>'Kits - High School Innovation'!AN12</f>
        <v>0</v>
      </c>
      <c r="AO7" s="177">
        <f>'Kits - High School Innovation'!AO12</f>
        <v>0</v>
      </c>
      <c r="AP7" s="177">
        <f>'Kits - High School Innovation'!AP12</f>
        <v>0</v>
      </c>
      <c r="AQ7" s="177">
        <f>'Kits - High School Innovation'!AQ12</f>
        <v>0</v>
      </c>
      <c r="AR7" s="177">
        <f>'Kits - High School Innovation'!AR12</f>
        <v>0</v>
      </c>
      <c r="AS7" s="177">
        <f>'Kits - High School Innovation'!AS12</f>
        <v>0</v>
      </c>
      <c r="AT7" s="177">
        <f>'Kits - High School Innovation'!AT12</f>
        <v>0</v>
      </c>
      <c r="AU7" s="177">
        <f>'Kits - High School Innovation'!AU12</f>
        <v>0</v>
      </c>
      <c r="AV7" s="179">
        <f t="shared" si="1"/>
        <v>15655.828161310841</v>
      </c>
    </row>
    <row r="8" spans="1:49" customFormat="1" ht="15.75" customHeight="1" x14ac:dyDescent="0.3">
      <c r="A8" s="199" t="s">
        <v>555</v>
      </c>
      <c r="B8" s="200">
        <f>'Kits - JU High School Innov.'!B18</f>
        <v>9.7961196520709102</v>
      </c>
      <c r="C8" s="201">
        <f>'Kits - JU High School Innov.'!C15</f>
        <v>237.39304797453124</v>
      </c>
      <c r="D8" s="202">
        <f>'Kits - JU High School Innov.'!D15</f>
        <v>1</v>
      </c>
      <c r="E8" s="203"/>
      <c r="F8" s="203"/>
      <c r="G8" s="203"/>
      <c r="H8" s="203"/>
      <c r="I8" s="203"/>
      <c r="J8" s="203"/>
      <c r="K8" s="203"/>
      <c r="L8" s="177">
        <f>'Kits - JU High School Innov.'!L15</f>
        <v>237.39304797453124</v>
      </c>
      <c r="M8" s="177">
        <f>'Kits - JU High School Innov.'!M15</f>
        <v>237.39304797453124</v>
      </c>
      <c r="N8" s="177">
        <f>'Kits - JU High School Innov.'!N15</f>
        <v>212.24067966731079</v>
      </c>
      <c r="O8" s="177">
        <f>'Kits - JU High School Innov.'!O15</f>
        <v>212.24067966731079</v>
      </c>
      <c r="P8" s="177">
        <f>'Kits - JU High School Innov.'!P15</f>
        <v>212.24067966731079</v>
      </c>
      <c r="Q8" s="177">
        <f>'Kits - JU High School Innov.'!Q15</f>
        <v>212.24067966731079</v>
      </c>
      <c r="R8" s="177">
        <f>'Kits - JU High School Innov.'!R15</f>
        <v>212.24067966731079</v>
      </c>
      <c r="S8" s="177">
        <f>'Kits - JU High School Innov.'!S15</f>
        <v>212.24067966731079</v>
      </c>
      <c r="T8" s="177">
        <f>'Kits - JU High School Innov.'!T15</f>
        <v>141.27023163430596</v>
      </c>
      <c r="U8" s="177">
        <f>'Kits - JU High School Innov.'!U15</f>
        <v>141.27023163430596</v>
      </c>
      <c r="V8" s="177">
        <f>'Kits - JU High School Innov.'!V15</f>
        <v>41.180614530677879</v>
      </c>
      <c r="W8" s="177">
        <f>'Kits - JU High School Innov.'!W15</f>
        <v>41.180614530677879</v>
      </c>
      <c r="X8" s="177">
        <f>'Kits - JU High School Innov.'!X15</f>
        <v>26.549854530677884</v>
      </c>
      <c r="Y8" s="177">
        <f>'Kits - JU High School Innov.'!Y15</f>
        <v>26.549854530677884</v>
      </c>
      <c r="Z8" s="177">
        <f>'Kits - JU High School Innov.'!Z15</f>
        <v>26.549854530677884</v>
      </c>
      <c r="AA8" s="177">
        <f>'Kits - JU High School Innov.'!AA15</f>
        <v>26.549854530677884</v>
      </c>
      <c r="AB8" s="177">
        <f>'Kits - JU High School Innov.'!AB15</f>
        <v>26.549854530677884</v>
      </c>
      <c r="AC8" s="177">
        <f>'Kits - JU High School Innov.'!AC15</f>
        <v>26.549854530677884</v>
      </c>
      <c r="AD8" s="177">
        <f>'Kits - JU High School Innov.'!AD15</f>
        <v>26.549854530677884</v>
      </c>
      <c r="AE8" s="177">
        <f>'Kits - JU High School Innov.'!AE15</f>
        <v>26.549854530677884</v>
      </c>
      <c r="AF8" s="177">
        <f>'Kits - JU High School Innov.'!AF15</f>
        <v>0</v>
      </c>
      <c r="AG8" s="177">
        <f>'Kits - JU High School Innov.'!AG15</f>
        <v>0</v>
      </c>
      <c r="AH8" s="177">
        <f>'Kits - JU High School Innov.'!AH15</f>
        <v>0</v>
      </c>
      <c r="AI8" s="177">
        <f>'Kits - JU High School Innov.'!AI15</f>
        <v>0</v>
      </c>
      <c r="AJ8" s="177">
        <f>'Kits - JU High School Innov.'!AJ15</f>
        <v>0</v>
      </c>
      <c r="AK8" s="177">
        <f>'Kits - JU High School Innov.'!AK15</f>
        <v>0</v>
      </c>
      <c r="AL8" s="177">
        <f>'Kits - JU High School Innov.'!AL15</f>
        <v>0</v>
      </c>
      <c r="AM8" s="177">
        <f>'Kits - JU High School Innov.'!AM15</f>
        <v>0</v>
      </c>
      <c r="AN8" s="177">
        <f>'Kits - JU High School Innov.'!AN15</f>
        <v>0</v>
      </c>
      <c r="AO8" s="177">
        <f>'Kits - JU High School Innov.'!AO15</f>
        <v>0</v>
      </c>
      <c r="AP8" s="177">
        <f>'Kits - JU High School Innov.'!AP15</f>
        <v>0</v>
      </c>
      <c r="AQ8" s="177">
        <f>'Kits - JU High School Innov.'!AQ15</f>
        <v>0</v>
      </c>
      <c r="AR8" s="177">
        <f>'Kits - JU High School Innov.'!AR15</f>
        <v>0</v>
      </c>
      <c r="AS8" s="177">
        <f>'Kits - JU High School Innov.'!AS15</f>
        <v>0</v>
      </c>
      <c r="AT8" s="177">
        <f>'Kits - JU High School Innov.'!AT15</f>
        <v>0</v>
      </c>
      <c r="AU8" s="177">
        <f>'Kits - JU High School Innov.'!AU15</f>
        <v>0</v>
      </c>
      <c r="AV8" s="179">
        <f t="shared" si="1"/>
        <v>2325.5307025283169</v>
      </c>
    </row>
    <row r="9" spans="1:49" customFormat="1" ht="15.75" customHeight="1" x14ac:dyDescent="0.3">
      <c r="A9" s="199" t="s">
        <v>618</v>
      </c>
      <c r="B9" s="200">
        <f>'Kits - IQ Community Kits'!B15</f>
        <v>9.2610622555490067</v>
      </c>
      <c r="C9" s="201">
        <f>'Kits - IQ Community Kits'!C12</f>
        <v>2295.6494869749499</v>
      </c>
      <c r="D9" s="202">
        <f>'Kits - IQ Community Kits'!D12</f>
        <v>1</v>
      </c>
      <c r="E9" s="203"/>
      <c r="F9" s="203"/>
      <c r="G9" s="203"/>
      <c r="H9" s="203"/>
      <c r="I9" s="203"/>
      <c r="J9" s="203"/>
      <c r="K9" s="203"/>
      <c r="L9" s="177">
        <f>'Kits - IQ Community Kits'!L12</f>
        <v>2295.6494869749499</v>
      </c>
      <c r="M9" s="177">
        <f>'Kits - IQ Community Kits'!M12</f>
        <v>2295.6494869749499</v>
      </c>
      <c r="N9" s="177">
        <f>'Kits - IQ Community Kits'!N12</f>
        <v>2295.6494869749499</v>
      </c>
      <c r="O9" s="177">
        <f>'Kits - IQ Community Kits'!O12</f>
        <v>2295.6494869749499</v>
      </c>
      <c r="P9" s="177">
        <f>'Kits - IQ Community Kits'!P12</f>
        <v>2295.6494869749499</v>
      </c>
      <c r="Q9" s="177">
        <f>'Kits - IQ Community Kits'!Q12</f>
        <v>2295.6494869749499</v>
      </c>
      <c r="R9" s="177">
        <f>'Kits - IQ Community Kits'!R12</f>
        <v>2295.6494869749499</v>
      </c>
      <c r="S9" s="177">
        <f>'Kits - IQ Community Kits'!S12</f>
        <v>1906.9511769749495</v>
      </c>
      <c r="T9" s="177">
        <f>'Kits - IQ Community Kits'!T12</f>
        <v>927.97086011754959</v>
      </c>
      <c r="U9" s="177">
        <f>'Kits - IQ Community Kits'!U12</f>
        <v>927.97086011754959</v>
      </c>
      <c r="V9" s="177">
        <f>'Kits - IQ Community Kits'!V12</f>
        <v>363.48464377594519</v>
      </c>
      <c r="W9" s="177">
        <f>'Kits - IQ Community Kits'!W12</f>
        <v>363.48464377594519</v>
      </c>
      <c r="X9" s="177">
        <f>'Kits - IQ Community Kits'!X12</f>
        <v>87.593027775945131</v>
      </c>
      <c r="Y9" s="177">
        <f>'Kits - IQ Community Kits'!Y12</f>
        <v>87.593027775945131</v>
      </c>
      <c r="Z9" s="177">
        <f>'Kits - IQ Community Kits'!Z12</f>
        <v>87.593027775945131</v>
      </c>
      <c r="AA9" s="177">
        <f>'Kits - IQ Community Kits'!AA12</f>
        <v>87.593027775945131</v>
      </c>
      <c r="AB9" s="177">
        <f>'Kits - IQ Community Kits'!AB12</f>
        <v>87.593027775945131</v>
      </c>
      <c r="AC9" s="177">
        <f>'Kits - IQ Community Kits'!AC12</f>
        <v>87.593027775945131</v>
      </c>
      <c r="AD9" s="177">
        <f>'Kits - IQ Community Kits'!AD12</f>
        <v>87.593027775945131</v>
      </c>
      <c r="AE9" s="177">
        <f>'Kits - IQ Community Kits'!AE12</f>
        <v>87.593027775945131</v>
      </c>
      <c r="AF9" s="177">
        <f>'Kits - IQ Community Kits'!AF12</f>
        <v>0</v>
      </c>
      <c r="AG9" s="177">
        <f>'Kits - IQ Community Kits'!AG12</f>
        <v>0</v>
      </c>
      <c r="AH9" s="177">
        <f>'Kits - IQ Community Kits'!AH12</f>
        <v>0</v>
      </c>
      <c r="AI9" s="177">
        <f>'Kits - IQ Community Kits'!AI12</f>
        <v>0</v>
      </c>
      <c r="AJ9" s="177">
        <f>'Kits - IQ Community Kits'!AJ12</f>
        <v>0</v>
      </c>
      <c r="AK9" s="177">
        <f>'Kits - IQ Community Kits'!AK12</f>
        <v>0</v>
      </c>
      <c r="AL9" s="177">
        <f>'Kits - IQ Community Kits'!AL12</f>
        <v>0</v>
      </c>
      <c r="AM9" s="177">
        <f>'Kits - IQ Community Kits'!AM12</f>
        <v>0</v>
      </c>
      <c r="AN9" s="177">
        <f>'Kits - IQ Community Kits'!AN12</f>
        <v>0</v>
      </c>
      <c r="AO9" s="177">
        <f>'Kits - IQ Community Kits'!AO12</f>
        <v>0</v>
      </c>
      <c r="AP9" s="177">
        <f>'Kits - IQ Community Kits'!AP12</f>
        <v>0</v>
      </c>
      <c r="AQ9" s="177">
        <f>'Kits - IQ Community Kits'!AQ12</f>
        <v>0</v>
      </c>
      <c r="AR9" s="177">
        <f>'Kits - IQ Community Kits'!AR12</f>
        <v>0</v>
      </c>
      <c r="AS9" s="177">
        <f>'Kits - IQ Community Kits'!AS12</f>
        <v>0</v>
      </c>
      <c r="AT9" s="177">
        <f>'Kits - IQ Community Kits'!AT12</f>
        <v>0</v>
      </c>
      <c r="AU9" s="177">
        <f>'Kits - IQ Community Kits'!AU12</f>
        <v>0</v>
      </c>
      <c r="AV9" s="179">
        <f t="shared" si="1"/>
        <v>21260.152815794128</v>
      </c>
    </row>
    <row r="10" spans="1:49" customFormat="1" ht="15.75" customHeight="1" x14ac:dyDescent="0.3">
      <c r="A10" s="199" t="s">
        <v>607</v>
      </c>
      <c r="B10" s="200">
        <f>'Kits - HEIQ Comm. Engag. Kit'!B11</f>
        <v>7.9200373651481684</v>
      </c>
      <c r="C10" s="201">
        <f>'Kits - HEIQ Comm. Engag. Kit'!C8</f>
        <v>2294.7184535728002</v>
      </c>
      <c r="D10" s="202">
        <f>'Kits - HEIQ Comm. Engag. Kit'!D8</f>
        <v>1</v>
      </c>
      <c r="E10" s="203"/>
      <c r="F10" s="203"/>
      <c r="G10" s="203"/>
      <c r="H10" s="203"/>
      <c r="I10" s="203"/>
      <c r="J10" s="203"/>
      <c r="K10" s="203"/>
      <c r="L10" s="177">
        <f>'Kits - HEIQ Comm. Engag. Kit'!L8</f>
        <v>2294.7184535728002</v>
      </c>
      <c r="M10" s="177">
        <f>'Kits - HEIQ Comm. Engag. Kit'!M8</f>
        <v>2294.7184535728002</v>
      </c>
      <c r="N10" s="177">
        <f>'Kits - HEIQ Comm. Engag. Kit'!N8</f>
        <v>2294.7184535728002</v>
      </c>
      <c r="O10" s="177">
        <f>'Kits - HEIQ Comm. Engag. Kit'!O8</f>
        <v>2294.7184535728002</v>
      </c>
      <c r="P10" s="177">
        <f>'Kits - HEIQ Comm. Engag. Kit'!P8</f>
        <v>2294.7184535728002</v>
      </c>
      <c r="Q10" s="177">
        <f>'Kits - HEIQ Comm. Engag. Kit'!Q8</f>
        <v>2294.7184535728002</v>
      </c>
      <c r="R10" s="177">
        <f>'Kits - HEIQ Comm. Engag. Kit'!R8</f>
        <v>2294.7184535728002</v>
      </c>
      <c r="S10" s="177">
        <f>'Kits - HEIQ Comm. Engag. Kit'!S8</f>
        <v>2111.2267197820001</v>
      </c>
      <c r="T10" s="177">
        <f>'Kits - HEIQ Comm. Engag. Kit'!T8</f>
        <v>0</v>
      </c>
      <c r="U10" s="177">
        <f>'Kits - HEIQ Comm. Engag. Kit'!U8</f>
        <v>0</v>
      </c>
      <c r="V10" s="177">
        <f>'Kits - HEIQ Comm. Engag. Kit'!V8</f>
        <v>0</v>
      </c>
      <c r="W10" s="177">
        <f>'Kits - HEIQ Comm. Engag. Kit'!W8</f>
        <v>0</v>
      </c>
      <c r="X10" s="177">
        <f>'Kits - HEIQ Comm. Engag. Kit'!X8</f>
        <v>0</v>
      </c>
      <c r="Y10" s="177">
        <f>'Kits - HEIQ Comm. Engag. Kit'!Y8</f>
        <v>0</v>
      </c>
      <c r="Z10" s="177">
        <f>'Kits - HEIQ Comm. Engag. Kit'!Z8</f>
        <v>0</v>
      </c>
      <c r="AA10" s="177">
        <f>'Kits - HEIQ Comm. Engag. Kit'!AA8</f>
        <v>0</v>
      </c>
      <c r="AB10" s="177">
        <f>'Kits - HEIQ Comm. Engag. Kit'!AB8</f>
        <v>0</v>
      </c>
      <c r="AC10" s="177">
        <f>'Kits - HEIQ Comm. Engag. Kit'!AC8</f>
        <v>0</v>
      </c>
      <c r="AD10" s="177">
        <f>'Kits - HEIQ Comm. Engag. Kit'!AD8</f>
        <v>0</v>
      </c>
      <c r="AE10" s="177">
        <f>'Kits - HEIQ Comm. Engag. Kit'!AE8</f>
        <v>0</v>
      </c>
      <c r="AF10" s="177">
        <f>'Kits - HEIQ Comm. Engag. Kit'!AF8</f>
        <v>0</v>
      </c>
      <c r="AG10" s="177">
        <f>'Kits - HEIQ Comm. Engag. Kit'!AG8</f>
        <v>0</v>
      </c>
      <c r="AH10" s="177">
        <f>'Kits - HEIQ Comm. Engag. Kit'!AH8</f>
        <v>0</v>
      </c>
      <c r="AI10" s="177">
        <f>'Kits - HEIQ Comm. Engag. Kit'!AI8</f>
        <v>0</v>
      </c>
      <c r="AJ10" s="177">
        <f>'Kits - HEIQ Comm. Engag. Kit'!AJ8</f>
        <v>0</v>
      </c>
      <c r="AK10" s="177">
        <f>'Kits - HEIQ Comm. Engag. Kit'!AK8</f>
        <v>0</v>
      </c>
      <c r="AL10" s="177">
        <f>'Kits - HEIQ Comm. Engag. Kit'!AL8</f>
        <v>0</v>
      </c>
      <c r="AM10" s="177">
        <f>'Kits - HEIQ Comm. Engag. Kit'!AM8</f>
        <v>0</v>
      </c>
      <c r="AN10" s="177">
        <f>'Kits - HEIQ Comm. Engag. Kit'!AN8</f>
        <v>0</v>
      </c>
      <c r="AO10" s="177">
        <f>'Kits - HEIQ Comm. Engag. Kit'!AO8</f>
        <v>0</v>
      </c>
      <c r="AP10" s="177">
        <f>'Kits - HEIQ Comm. Engag. Kit'!AP8</f>
        <v>0</v>
      </c>
      <c r="AQ10" s="177">
        <f>'Kits - HEIQ Comm. Engag. Kit'!AQ8</f>
        <v>0</v>
      </c>
      <c r="AR10" s="177">
        <f>'Kits - HEIQ Comm. Engag. Kit'!AR8</f>
        <v>0</v>
      </c>
      <c r="AS10" s="177">
        <f>'Kits - HEIQ Comm. Engag. Kit'!AS8</f>
        <v>0</v>
      </c>
      <c r="AT10" s="177">
        <f>'Kits - HEIQ Comm. Engag. Kit'!AT8</f>
        <v>0</v>
      </c>
      <c r="AU10" s="177">
        <f>'Kits - HEIQ Comm. Engag. Kit'!AU8</f>
        <v>0</v>
      </c>
      <c r="AV10" s="179">
        <f t="shared" si="1"/>
        <v>18174.255894791604</v>
      </c>
    </row>
    <row r="11" spans="1:49" customFormat="1" ht="15.75" customHeight="1" x14ac:dyDescent="0.3">
      <c r="A11" s="199" t="s">
        <v>287</v>
      </c>
      <c r="B11" s="200">
        <f>'Kits - Mobile Homes'!B14</f>
        <v>8.2033901178267357</v>
      </c>
      <c r="C11" s="201">
        <f>'Kits - Mobile Homes'!C11</f>
        <v>96.858239216129277</v>
      </c>
      <c r="D11" s="202">
        <f>'Kits - Mobile Homes'!D11</f>
        <v>1</v>
      </c>
      <c r="E11" s="203"/>
      <c r="F11" s="203"/>
      <c r="G11" s="203"/>
      <c r="H11" s="203"/>
      <c r="I11" s="203"/>
      <c r="J11" s="203"/>
      <c r="K11" s="203"/>
      <c r="L11" s="177">
        <f>'Kits - Mobile Homes'!L11</f>
        <v>96.858239216129277</v>
      </c>
      <c r="M11" s="177">
        <f>'Kits - Mobile Homes'!M11</f>
        <v>96.858239216129277</v>
      </c>
      <c r="N11" s="177">
        <f>'Kits - Mobile Homes'!N11</f>
        <v>96.858239216129277</v>
      </c>
      <c r="O11" s="177">
        <f>'Kits - Mobile Homes'!O11</f>
        <v>96.858239216129277</v>
      </c>
      <c r="P11" s="177">
        <f>'Kits - Mobile Homes'!P11</f>
        <v>96.858239216129277</v>
      </c>
      <c r="Q11" s="177">
        <f>'Kits - Mobile Homes'!Q11</f>
        <v>96.858239216129277</v>
      </c>
      <c r="R11" s="177">
        <f>'Kits - Mobile Homes'!R11</f>
        <v>96.858239216129277</v>
      </c>
      <c r="S11" s="177">
        <f>'Kits - Mobile Homes'!S11</f>
        <v>83.548579216129284</v>
      </c>
      <c r="T11" s="177">
        <f>'Kits - Mobile Homes'!T11</f>
        <v>16.504834343329289</v>
      </c>
      <c r="U11" s="177">
        <f>'Kits - Mobile Homes'!U11</f>
        <v>16.504834343329289</v>
      </c>
      <c r="V11" s="177">
        <f>'Kits - Mobile Homes'!V11</f>
        <v>0</v>
      </c>
      <c r="W11" s="177">
        <f>'Kits - Mobile Homes'!W11</f>
        <v>0</v>
      </c>
      <c r="X11" s="177">
        <f>'Kits - Mobile Homes'!X11</f>
        <v>0</v>
      </c>
      <c r="Y11" s="177">
        <f>'Kits - Mobile Homes'!Y11</f>
        <v>0</v>
      </c>
      <c r="Z11" s="177">
        <f>'Kits - Mobile Homes'!Z11</f>
        <v>0</v>
      </c>
      <c r="AA11" s="177">
        <f>'Kits - Mobile Homes'!AA11</f>
        <v>0</v>
      </c>
      <c r="AB11" s="177">
        <f>'Kits - Mobile Homes'!AB11</f>
        <v>0</v>
      </c>
      <c r="AC11" s="177">
        <f>'Kits - Mobile Homes'!AC11</f>
        <v>0</v>
      </c>
      <c r="AD11" s="177">
        <f>'Kits - Mobile Homes'!AD11</f>
        <v>0</v>
      </c>
      <c r="AE11" s="177">
        <f>'Kits - Mobile Homes'!AE11</f>
        <v>0</v>
      </c>
      <c r="AF11" s="177">
        <f>'Kits - Mobile Homes'!AF11</f>
        <v>0</v>
      </c>
      <c r="AG11" s="177">
        <f>'Kits - Mobile Homes'!AG11</f>
        <v>0</v>
      </c>
      <c r="AH11" s="177">
        <f>'Kits - Mobile Homes'!AH11</f>
        <v>0</v>
      </c>
      <c r="AI11" s="177">
        <f>'Kits - Mobile Homes'!AI11</f>
        <v>0</v>
      </c>
      <c r="AJ11" s="177">
        <f>'Kits - Mobile Homes'!AJ11</f>
        <v>0</v>
      </c>
      <c r="AK11" s="177">
        <f>'Kits - Mobile Homes'!AK11</f>
        <v>0</v>
      </c>
      <c r="AL11" s="177">
        <f>'Kits - Mobile Homes'!AL11</f>
        <v>0</v>
      </c>
      <c r="AM11" s="177">
        <f>'Kits - Mobile Homes'!AM11</f>
        <v>0</v>
      </c>
      <c r="AN11" s="177">
        <f>'Kits - Mobile Homes'!AN11</f>
        <v>0</v>
      </c>
      <c r="AO11" s="177">
        <f>'Kits - Mobile Homes'!AO11</f>
        <v>0</v>
      </c>
      <c r="AP11" s="177">
        <f>'Kits - Mobile Homes'!AP11</f>
        <v>0</v>
      </c>
      <c r="AQ11" s="177">
        <f>'Kits - Mobile Homes'!AQ11</f>
        <v>0</v>
      </c>
      <c r="AR11" s="177">
        <f>'Kits - Mobile Homes'!AR11</f>
        <v>0</v>
      </c>
      <c r="AS11" s="177">
        <f>'Kits - Mobile Homes'!AS11</f>
        <v>0</v>
      </c>
      <c r="AT11" s="177">
        <f>'Kits - Mobile Homes'!AT11</f>
        <v>0</v>
      </c>
      <c r="AU11" s="177">
        <f>'Kits - Mobile Homes'!AU11</f>
        <v>0</v>
      </c>
      <c r="AV11" s="179">
        <f t="shared" si="1"/>
        <v>794.56592241569285</v>
      </c>
    </row>
    <row r="12" spans="1:49" customFormat="1" ht="15.75" customHeight="1" x14ac:dyDescent="0.3">
      <c r="A12" s="180" t="s">
        <v>422</v>
      </c>
      <c r="B12" s="196"/>
      <c r="C12" s="182">
        <f>SUM(C5:C11)</f>
        <v>15449.30794469425</v>
      </c>
      <c r="D12" s="205">
        <f>L12/C12</f>
        <v>1</v>
      </c>
      <c r="E12" s="85"/>
      <c r="F12" s="74"/>
      <c r="G12" s="77"/>
      <c r="H12" s="77"/>
      <c r="I12" s="77"/>
      <c r="J12" s="77"/>
      <c r="K12" s="74"/>
      <c r="L12" s="182">
        <f t="shared" ref="L12:AV12" si="2">SUM(L5:L11)</f>
        <v>15449.30794469425</v>
      </c>
      <c r="M12" s="182">
        <f t="shared" si="2"/>
        <v>15449.30794469425</v>
      </c>
      <c r="N12" s="182">
        <f t="shared" si="2"/>
        <v>14483.648368108228</v>
      </c>
      <c r="O12" s="182">
        <f t="shared" si="2"/>
        <v>14483.648368108228</v>
      </c>
      <c r="P12" s="182">
        <f t="shared" si="2"/>
        <v>14483.648368108228</v>
      </c>
      <c r="Q12" s="182">
        <f t="shared" si="2"/>
        <v>14483.648368108228</v>
      </c>
      <c r="R12" s="182">
        <f t="shared" si="2"/>
        <v>14483.648368108228</v>
      </c>
      <c r="S12" s="182">
        <f t="shared" si="2"/>
        <v>13314.551185085425</v>
      </c>
      <c r="T12" s="182">
        <f t="shared" si="2"/>
        <v>7337.1088265788658</v>
      </c>
      <c r="U12" s="182">
        <f t="shared" si="2"/>
        <v>7337.1088265788658</v>
      </c>
      <c r="V12" s="182">
        <f t="shared" si="2"/>
        <v>2330.9252009596376</v>
      </c>
      <c r="W12" s="182">
        <f t="shared" si="2"/>
        <v>2330.9252009596376</v>
      </c>
      <c r="X12" s="182">
        <f t="shared" si="2"/>
        <v>1289.5126330096373</v>
      </c>
      <c r="Y12" s="182">
        <f t="shared" si="2"/>
        <v>1289.5126330096373</v>
      </c>
      <c r="Z12" s="182">
        <f t="shared" si="2"/>
        <v>1289.5126330096373</v>
      </c>
      <c r="AA12" s="182">
        <f t="shared" si="2"/>
        <v>1289.5126330096373</v>
      </c>
      <c r="AB12" s="182">
        <f t="shared" si="2"/>
        <v>1289.5126330096373</v>
      </c>
      <c r="AC12" s="182">
        <f t="shared" si="2"/>
        <v>1289.5126330096373</v>
      </c>
      <c r="AD12" s="182">
        <f t="shared" si="2"/>
        <v>1289.5126330096373</v>
      </c>
      <c r="AE12" s="182">
        <f t="shared" si="2"/>
        <v>1289.5126330096373</v>
      </c>
      <c r="AF12" s="182">
        <f t="shared" si="2"/>
        <v>0</v>
      </c>
      <c r="AG12" s="182">
        <f t="shared" si="2"/>
        <v>0</v>
      </c>
      <c r="AH12" s="182">
        <f t="shared" si="2"/>
        <v>0</v>
      </c>
      <c r="AI12" s="182">
        <f t="shared" si="2"/>
        <v>0</v>
      </c>
      <c r="AJ12" s="182">
        <f t="shared" si="2"/>
        <v>0</v>
      </c>
      <c r="AK12" s="182">
        <f t="shared" si="2"/>
        <v>0</v>
      </c>
      <c r="AL12" s="182">
        <f t="shared" si="2"/>
        <v>0</v>
      </c>
      <c r="AM12" s="182">
        <f t="shared" si="2"/>
        <v>0</v>
      </c>
      <c r="AN12" s="182">
        <f t="shared" si="2"/>
        <v>0</v>
      </c>
      <c r="AO12" s="182">
        <f t="shared" si="2"/>
        <v>0</v>
      </c>
      <c r="AP12" s="182">
        <f t="shared" si="2"/>
        <v>0</v>
      </c>
      <c r="AQ12" s="182">
        <f t="shared" si="2"/>
        <v>0</v>
      </c>
      <c r="AR12" s="182">
        <f t="shared" si="2"/>
        <v>0</v>
      </c>
      <c r="AS12" s="182">
        <f t="shared" si="2"/>
        <v>0</v>
      </c>
      <c r="AT12" s="182">
        <f t="shared" si="2"/>
        <v>0</v>
      </c>
      <c r="AU12" s="182">
        <f t="shared" si="2"/>
        <v>0</v>
      </c>
      <c r="AV12" s="174">
        <f t="shared" si="2"/>
        <v>146283.57803416916</v>
      </c>
    </row>
    <row r="13" spans="1:49" customFormat="1" ht="15.75" customHeight="1" x14ac:dyDescent="0.3">
      <c r="A13" s="180" t="s">
        <v>423</v>
      </c>
      <c r="B13" s="185"/>
      <c r="C13" s="186"/>
      <c r="D13" s="197"/>
      <c r="E13" s="77"/>
      <c r="F13" s="77"/>
      <c r="G13" s="77"/>
      <c r="H13" s="77"/>
      <c r="I13" s="77"/>
      <c r="J13" s="77"/>
      <c r="K13" s="78"/>
      <c r="L13" s="174">
        <f>L12-L12</f>
        <v>0</v>
      </c>
      <c r="M13" s="188">
        <f>L12-M12</f>
        <v>0</v>
      </c>
      <c r="N13" s="188">
        <f t="shared" ref="N13:AQ13" si="3">M12-N12</f>
        <v>965.65957658602201</v>
      </c>
      <c r="O13" s="188">
        <f t="shared" si="3"/>
        <v>0</v>
      </c>
      <c r="P13" s="188">
        <f t="shared" si="3"/>
        <v>0</v>
      </c>
      <c r="Q13" s="188">
        <f t="shared" si="3"/>
        <v>0</v>
      </c>
      <c r="R13" s="188">
        <f t="shared" si="3"/>
        <v>0</v>
      </c>
      <c r="S13" s="188">
        <f t="shared" si="3"/>
        <v>1169.0971830228027</v>
      </c>
      <c r="T13" s="188">
        <f t="shared" si="3"/>
        <v>5977.4423585065597</v>
      </c>
      <c r="U13" s="188">
        <f t="shared" si="3"/>
        <v>0</v>
      </c>
      <c r="V13" s="188">
        <f t="shared" si="3"/>
        <v>5006.1836256192282</v>
      </c>
      <c r="W13" s="188">
        <f t="shared" si="3"/>
        <v>0</v>
      </c>
      <c r="X13" s="188">
        <f t="shared" si="3"/>
        <v>1041.4125679500003</v>
      </c>
      <c r="Y13" s="188">
        <f t="shared" si="3"/>
        <v>0</v>
      </c>
      <c r="Z13" s="188">
        <f t="shared" si="3"/>
        <v>0</v>
      </c>
      <c r="AA13" s="188">
        <f t="shared" si="3"/>
        <v>0</v>
      </c>
      <c r="AB13" s="188">
        <f t="shared" si="3"/>
        <v>0</v>
      </c>
      <c r="AC13" s="188">
        <f t="shared" si="3"/>
        <v>0</v>
      </c>
      <c r="AD13" s="188">
        <f t="shared" si="3"/>
        <v>0</v>
      </c>
      <c r="AE13" s="188">
        <f t="shared" si="3"/>
        <v>0</v>
      </c>
      <c r="AF13" s="188">
        <f t="shared" si="3"/>
        <v>1289.5126330096373</v>
      </c>
      <c r="AG13" s="188">
        <f t="shared" si="3"/>
        <v>0</v>
      </c>
      <c r="AH13" s="188">
        <f t="shared" si="3"/>
        <v>0</v>
      </c>
      <c r="AI13" s="188">
        <f t="shared" si="3"/>
        <v>0</v>
      </c>
      <c r="AJ13" s="188">
        <f t="shared" si="3"/>
        <v>0</v>
      </c>
      <c r="AK13" s="188">
        <f t="shared" si="3"/>
        <v>0</v>
      </c>
      <c r="AL13" s="188">
        <f t="shared" si="3"/>
        <v>0</v>
      </c>
      <c r="AM13" s="188">
        <f t="shared" si="3"/>
        <v>0</v>
      </c>
      <c r="AN13" s="188">
        <f t="shared" si="3"/>
        <v>0</v>
      </c>
      <c r="AO13" s="188">
        <f t="shared" si="3"/>
        <v>0</v>
      </c>
      <c r="AP13" s="188">
        <f t="shared" si="3"/>
        <v>0</v>
      </c>
      <c r="AQ13" s="188">
        <f t="shared" si="3"/>
        <v>0</v>
      </c>
      <c r="AR13" s="188">
        <f t="shared" ref="AR13" si="4">AQ12-AR12</f>
        <v>0</v>
      </c>
      <c r="AS13" s="188">
        <f t="shared" ref="AS13" si="5">AR12-AS12</f>
        <v>0</v>
      </c>
      <c r="AT13" s="188">
        <f t="shared" ref="AT13" si="6">AS12-AT12</f>
        <v>0</v>
      </c>
      <c r="AU13" s="188">
        <f t="shared" ref="AU13" si="7">AT12-AU12</f>
        <v>0</v>
      </c>
      <c r="AV13" s="84"/>
    </row>
    <row r="14" spans="1:49" customFormat="1" ht="15.75" customHeight="1" x14ac:dyDescent="0.3">
      <c r="A14" s="180" t="s">
        <v>424</v>
      </c>
      <c r="B14" s="185"/>
      <c r="C14" s="186"/>
      <c r="D14" s="186"/>
      <c r="E14" s="74"/>
      <c r="F14" s="74"/>
      <c r="G14" s="74"/>
      <c r="H14" s="74"/>
      <c r="I14" s="74"/>
      <c r="J14" s="74"/>
      <c r="K14" s="79"/>
      <c r="L14" s="174">
        <f t="shared" ref="L14:AQ14" si="8">$L$12-L12</f>
        <v>0</v>
      </c>
      <c r="M14" s="190">
        <f t="shared" si="8"/>
        <v>0</v>
      </c>
      <c r="N14" s="190">
        <f t="shared" si="8"/>
        <v>965.65957658602201</v>
      </c>
      <c r="O14" s="190">
        <f t="shared" si="8"/>
        <v>965.65957658602201</v>
      </c>
      <c r="P14" s="190">
        <f t="shared" si="8"/>
        <v>965.65957658602201</v>
      </c>
      <c r="Q14" s="190">
        <f t="shared" si="8"/>
        <v>965.65957658602201</v>
      </c>
      <c r="R14" s="190">
        <f t="shared" si="8"/>
        <v>965.65957658602201</v>
      </c>
      <c r="S14" s="190">
        <f t="shared" si="8"/>
        <v>2134.7567596088247</v>
      </c>
      <c r="T14" s="190">
        <f t="shared" si="8"/>
        <v>8112.1991181153844</v>
      </c>
      <c r="U14" s="190">
        <f t="shared" si="8"/>
        <v>8112.1991181153844</v>
      </c>
      <c r="V14" s="190">
        <f t="shared" si="8"/>
        <v>13118.382743734612</v>
      </c>
      <c r="W14" s="190">
        <f t="shared" si="8"/>
        <v>13118.382743734612</v>
      </c>
      <c r="X14" s="190">
        <f t="shared" si="8"/>
        <v>14159.795311684613</v>
      </c>
      <c r="Y14" s="190">
        <f t="shared" si="8"/>
        <v>14159.795311684613</v>
      </c>
      <c r="Z14" s="190">
        <f t="shared" si="8"/>
        <v>14159.795311684613</v>
      </c>
      <c r="AA14" s="190">
        <f t="shared" si="8"/>
        <v>14159.795311684613</v>
      </c>
      <c r="AB14" s="190">
        <f t="shared" si="8"/>
        <v>14159.795311684613</v>
      </c>
      <c r="AC14" s="190">
        <f t="shared" si="8"/>
        <v>14159.795311684613</v>
      </c>
      <c r="AD14" s="190">
        <f t="shared" si="8"/>
        <v>14159.795311684613</v>
      </c>
      <c r="AE14" s="190">
        <f t="shared" si="8"/>
        <v>14159.795311684613</v>
      </c>
      <c r="AF14" s="190">
        <f t="shared" si="8"/>
        <v>15449.30794469425</v>
      </c>
      <c r="AG14" s="190">
        <f t="shared" si="8"/>
        <v>15449.30794469425</v>
      </c>
      <c r="AH14" s="190">
        <f t="shared" si="8"/>
        <v>15449.30794469425</v>
      </c>
      <c r="AI14" s="190">
        <f t="shared" si="8"/>
        <v>15449.30794469425</v>
      </c>
      <c r="AJ14" s="190">
        <f t="shared" si="8"/>
        <v>15449.30794469425</v>
      </c>
      <c r="AK14" s="190">
        <f t="shared" si="8"/>
        <v>15449.30794469425</v>
      </c>
      <c r="AL14" s="190">
        <f t="shared" si="8"/>
        <v>15449.30794469425</v>
      </c>
      <c r="AM14" s="190">
        <f t="shared" si="8"/>
        <v>15449.30794469425</v>
      </c>
      <c r="AN14" s="190">
        <f t="shared" si="8"/>
        <v>15449.30794469425</v>
      </c>
      <c r="AO14" s="190">
        <f t="shared" si="8"/>
        <v>15449.30794469425</v>
      </c>
      <c r="AP14" s="190">
        <f t="shared" si="8"/>
        <v>15449.30794469425</v>
      </c>
      <c r="AQ14" s="190">
        <f t="shared" si="8"/>
        <v>15449.30794469425</v>
      </c>
      <c r="AR14" s="190">
        <f t="shared" ref="AR14:AU14" si="9">$L$12-AR12</f>
        <v>15449.30794469425</v>
      </c>
      <c r="AS14" s="190">
        <f t="shared" si="9"/>
        <v>15449.30794469425</v>
      </c>
      <c r="AT14" s="190">
        <f t="shared" si="9"/>
        <v>15449.30794469425</v>
      </c>
      <c r="AU14" s="190">
        <f t="shared" si="9"/>
        <v>15449.30794469425</v>
      </c>
      <c r="AV14" s="80"/>
    </row>
    <row r="15" spans="1:49" customFormat="1" ht="15.75" customHeight="1" x14ac:dyDescent="0.3">
      <c r="A15" s="193" t="s">
        <v>66</v>
      </c>
      <c r="B15" s="206">
        <f>SUMPRODUCT(B5:B11,C5:C11)/C12</f>
        <v>9.4686168828945707</v>
      </c>
      <c r="C15" s="56"/>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row>
    <row r="16" spans="1:49" ht="15.75" hidden="1"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row>
    <row r="17" spans="1:51" ht="15.75" hidden="1" customHeight="1" x14ac:dyDescent="0.25">
      <c r="A17" s="506" t="s">
        <v>77</v>
      </c>
      <c r="B17" s="508" t="s">
        <v>66</v>
      </c>
      <c r="C17" s="493" t="s">
        <v>264</v>
      </c>
      <c r="D17" s="508" t="s">
        <v>57</v>
      </c>
      <c r="E17" s="111"/>
      <c r="F17" s="112"/>
      <c r="G17" s="112"/>
      <c r="H17" s="112"/>
      <c r="I17" s="112"/>
      <c r="J17" s="112"/>
      <c r="K17" s="299"/>
      <c r="L17" s="300" t="str">
        <f>L3</f>
        <v>CPAS - Verified Net Savings (MWh)</v>
      </c>
      <c r="M17" s="301"/>
      <c r="N17" s="301"/>
      <c r="O17" s="301"/>
      <c r="P17" s="301"/>
      <c r="Q17" s="301"/>
      <c r="R17" s="301"/>
      <c r="S17" s="301"/>
      <c r="T17" s="301"/>
      <c r="U17" s="301"/>
      <c r="V17" s="30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row>
    <row r="18" spans="1:51" ht="15.75" hidden="1" customHeight="1" x14ac:dyDescent="0.25">
      <c r="A18" s="507"/>
      <c r="B18" s="509"/>
      <c r="C18" s="495"/>
      <c r="D18" s="510"/>
      <c r="E18" s="83"/>
      <c r="F18" s="83"/>
      <c r="G18" s="83"/>
      <c r="H18" s="83"/>
      <c r="I18" s="83"/>
      <c r="J18" s="83"/>
      <c r="K18" s="83"/>
      <c r="L18" s="165">
        <f t="shared" ref="L18:V18" si="10">W4</f>
        <v>2036</v>
      </c>
      <c r="M18" s="165">
        <f t="shared" si="10"/>
        <v>2037</v>
      </c>
      <c r="N18" s="165">
        <f t="shared" si="10"/>
        <v>2038</v>
      </c>
      <c r="O18" s="165">
        <f t="shared" si="10"/>
        <v>2039</v>
      </c>
      <c r="P18" s="165">
        <f t="shared" si="10"/>
        <v>2040</v>
      </c>
      <c r="Q18" s="165">
        <f t="shared" si="10"/>
        <v>2041</v>
      </c>
      <c r="R18" s="165">
        <f t="shared" si="10"/>
        <v>2042</v>
      </c>
      <c r="S18" s="165">
        <f t="shared" si="10"/>
        <v>2043</v>
      </c>
      <c r="T18" s="165">
        <f t="shared" si="10"/>
        <v>2044</v>
      </c>
      <c r="U18" s="165">
        <f t="shared" si="10"/>
        <v>2045</v>
      </c>
      <c r="V18" s="165">
        <f t="shared" si="10"/>
        <v>2046</v>
      </c>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row>
    <row r="19" spans="1:51" customFormat="1" ht="15.75" hidden="1" customHeight="1" x14ac:dyDescent="0.3">
      <c r="A19" s="199" t="str">
        <f>A5</f>
        <v>School Kits</v>
      </c>
      <c r="B19" s="200">
        <f>B5</f>
        <v>9.7267355023944333</v>
      </c>
      <c r="C19" s="201">
        <f>C5</f>
        <v>8292.9160700810644</v>
      </c>
      <c r="D19" s="202">
        <f>D5</f>
        <v>1</v>
      </c>
      <c r="E19" s="203"/>
      <c r="F19" s="203"/>
      <c r="G19" s="203"/>
      <c r="H19" s="203"/>
      <c r="I19" s="203"/>
      <c r="J19" s="203"/>
      <c r="K19" s="203"/>
      <c r="L19" s="177">
        <f t="shared" ref="L19:L28" si="11">W5</f>
        <v>1440.8312562129563</v>
      </c>
      <c r="M19" s="177">
        <f t="shared" ref="M19:M28" si="12">X5</f>
        <v>908.74522891295624</v>
      </c>
      <c r="N19" s="177">
        <f t="shared" ref="N19:N28" si="13">Y5</f>
        <v>908.74522891295624</v>
      </c>
      <c r="O19" s="177">
        <f t="shared" ref="O19:O28" si="14">Z5</f>
        <v>908.74522891295624</v>
      </c>
      <c r="P19" s="177">
        <f t="shared" ref="P19:P28" si="15">AA5</f>
        <v>908.74522891295624</v>
      </c>
      <c r="Q19" s="177">
        <f t="shared" ref="Q19:Q28" si="16">AB5</f>
        <v>908.74522891295624</v>
      </c>
      <c r="R19" s="177">
        <f t="shared" ref="R19:R28" si="17">AC5</f>
        <v>908.74522891295624</v>
      </c>
      <c r="S19" s="177">
        <f t="shared" ref="S19:S28" si="18">AD5</f>
        <v>908.74522891295624</v>
      </c>
      <c r="T19" s="177">
        <f t="shared" ref="T19:T28" si="19">AE5</f>
        <v>908.74522891295624</v>
      </c>
      <c r="U19" s="177">
        <f t="shared" ref="U19:U28" si="20">AF5</f>
        <v>0</v>
      </c>
      <c r="V19" s="177">
        <f t="shared" ref="V19:V28" si="21">AG5</f>
        <v>0</v>
      </c>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82"/>
      <c r="AX19" s="82"/>
      <c r="AY19" s="82"/>
    </row>
    <row r="20" spans="1:51" customFormat="1" ht="15.75" hidden="1" customHeight="1" x14ac:dyDescent="0.3">
      <c r="A20" s="199" t="str">
        <f t="shared" ref="A20:D20" si="22">A6</f>
        <v>Joint Utility School Kits</v>
      </c>
      <c r="B20" s="200">
        <f t="shared" si="22"/>
        <v>9.5241778526987808</v>
      </c>
      <c r="C20" s="201">
        <f t="shared" si="22"/>
        <v>778.04546436456633</v>
      </c>
      <c r="D20" s="202">
        <f t="shared" si="22"/>
        <v>1</v>
      </c>
      <c r="E20" s="203"/>
      <c r="F20" s="203"/>
      <c r="G20" s="203"/>
      <c r="H20" s="203"/>
      <c r="I20" s="203"/>
      <c r="J20" s="203"/>
      <c r="K20" s="203"/>
      <c r="L20" s="177">
        <f t="shared" si="11"/>
        <v>120.50748252135212</v>
      </c>
      <c r="M20" s="177">
        <f t="shared" si="12"/>
        <v>77.693258521352121</v>
      </c>
      <c r="N20" s="177">
        <f t="shared" si="13"/>
        <v>77.693258521352121</v>
      </c>
      <c r="O20" s="177">
        <f t="shared" si="14"/>
        <v>77.693258521352121</v>
      </c>
      <c r="P20" s="177">
        <f t="shared" si="15"/>
        <v>77.693258521352121</v>
      </c>
      <c r="Q20" s="177">
        <f t="shared" si="16"/>
        <v>77.693258521352121</v>
      </c>
      <c r="R20" s="177">
        <f t="shared" si="17"/>
        <v>77.693258521352121</v>
      </c>
      <c r="S20" s="177">
        <f t="shared" si="18"/>
        <v>77.693258521352121</v>
      </c>
      <c r="T20" s="177">
        <f t="shared" si="19"/>
        <v>77.693258521352121</v>
      </c>
      <c r="U20" s="177">
        <f t="shared" si="20"/>
        <v>0</v>
      </c>
      <c r="V20" s="177">
        <f t="shared" si="21"/>
        <v>0</v>
      </c>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82"/>
      <c r="AX20" s="82"/>
      <c r="AY20" s="82"/>
    </row>
    <row r="21" spans="1:51" customFormat="1" ht="15.75" hidden="1" customHeight="1" x14ac:dyDescent="0.3">
      <c r="A21" s="199" t="str">
        <f t="shared" ref="A21:D21" si="23">A7</f>
        <v>High School Innovation</v>
      </c>
      <c r="B21" s="200">
        <f t="shared" si="23"/>
        <v>10.769440339058189</v>
      </c>
      <c r="C21" s="201">
        <f t="shared" si="23"/>
        <v>1453.7271825102089</v>
      </c>
      <c r="D21" s="202">
        <f t="shared" si="23"/>
        <v>1</v>
      </c>
      <c r="E21" s="203"/>
      <c r="F21" s="203"/>
      <c r="G21" s="203"/>
      <c r="H21" s="203"/>
      <c r="I21" s="203"/>
      <c r="J21" s="203"/>
      <c r="K21" s="203"/>
      <c r="L21" s="177">
        <f t="shared" si="11"/>
        <v>364.92120391870571</v>
      </c>
      <c r="M21" s="177">
        <f t="shared" si="12"/>
        <v>188.93126326870572</v>
      </c>
      <c r="N21" s="177">
        <f t="shared" si="13"/>
        <v>188.93126326870572</v>
      </c>
      <c r="O21" s="177">
        <f t="shared" si="14"/>
        <v>188.93126326870572</v>
      </c>
      <c r="P21" s="177">
        <f t="shared" si="15"/>
        <v>188.93126326870572</v>
      </c>
      <c r="Q21" s="177">
        <f t="shared" si="16"/>
        <v>188.93126326870572</v>
      </c>
      <c r="R21" s="177">
        <f t="shared" si="17"/>
        <v>188.93126326870572</v>
      </c>
      <c r="S21" s="177">
        <f t="shared" si="18"/>
        <v>188.93126326870572</v>
      </c>
      <c r="T21" s="177">
        <f t="shared" si="19"/>
        <v>188.93126326870572</v>
      </c>
      <c r="U21" s="177">
        <f t="shared" si="20"/>
        <v>0</v>
      </c>
      <c r="V21" s="177">
        <f t="shared" si="21"/>
        <v>0</v>
      </c>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82"/>
      <c r="AX21" s="82"/>
      <c r="AY21" s="82"/>
    </row>
    <row r="22" spans="1:51" customFormat="1" ht="15.75" hidden="1" customHeight="1" x14ac:dyDescent="0.3">
      <c r="A22" s="199" t="str">
        <f t="shared" ref="A22:D22" si="24">A8</f>
        <v>Joint Utility High School Innovation</v>
      </c>
      <c r="B22" s="200">
        <f t="shared" si="24"/>
        <v>9.7961196520709102</v>
      </c>
      <c r="C22" s="201">
        <f t="shared" si="24"/>
        <v>237.39304797453124</v>
      </c>
      <c r="D22" s="202">
        <f t="shared" si="24"/>
        <v>1</v>
      </c>
      <c r="E22" s="203"/>
      <c r="F22" s="203"/>
      <c r="G22" s="203"/>
      <c r="H22" s="203"/>
      <c r="I22" s="203"/>
      <c r="J22" s="203"/>
      <c r="K22" s="203"/>
      <c r="L22" s="177">
        <f t="shared" si="11"/>
        <v>41.180614530677879</v>
      </c>
      <c r="M22" s="177">
        <f t="shared" si="12"/>
        <v>26.549854530677884</v>
      </c>
      <c r="N22" s="177">
        <f t="shared" si="13"/>
        <v>26.549854530677884</v>
      </c>
      <c r="O22" s="177">
        <f t="shared" si="14"/>
        <v>26.549854530677884</v>
      </c>
      <c r="P22" s="177">
        <f t="shared" si="15"/>
        <v>26.549854530677884</v>
      </c>
      <c r="Q22" s="177">
        <f t="shared" si="16"/>
        <v>26.549854530677884</v>
      </c>
      <c r="R22" s="177">
        <f t="shared" si="17"/>
        <v>26.549854530677884</v>
      </c>
      <c r="S22" s="177">
        <f t="shared" si="18"/>
        <v>26.549854530677884</v>
      </c>
      <c r="T22" s="177">
        <f t="shared" si="19"/>
        <v>26.549854530677884</v>
      </c>
      <c r="U22" s="177">
        <f t="shared" si="20"/>
        <v>0</v>
      </c>
      <c r="V22" s="177">
        <f t="shared" si="21"/>
        <v>0</v>
      </c>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82"/>
      <c r="AX22" s="82"/>
      <c r="AY22" s="82"/>
    </row>
    <row r="23" spans="1:51" customFormat="1" ht="15.75" hidden="1" customHeight="1" x14ac:dyDescent="0.3">
      <c r="A23" s="199" t="str">
        <f t="shared" ref="A23:D23" si="25">A9</f>
        <v>IQ Community Kits</v>
      </c>
      <c r="B23" s="200">
        <f t="shared" si="25"/>
        <v>9.2610622555490067</v>
      </c>
      <c r="C23" s="201">
        <f t="shared" si="25"/>
        <v>2295.6494869749499</v>
      </c>
      <c r="D23" s="202">
        <f t="shared" si="25"/>
        <v>1</v>
      </c>
      <c r="E23" s="203"/>
      <c r="F23" s="203"/>
      <c r="G23" s="203"/>
      <c r="H23" s="203"/>
      <c r="I23" s="203"/>
      <c r="J23" s="203"/>
      <c r="K23" s="203"/>
      <c r="L23" s="177">
        <f t="shared" si="11"/>
        <v>363.48464377594519</v>
      </c>
      <c r="M23" s="177">
        <f t="shared" si="12"/>
        <v>87.593027775945131</v>
      </c>
      <c r="N23" s="177">
        <f t="shared" si="13"/>
        <v>87.593027775945131</v>
      </c>
      <c r="O23" s="177">
        <f t="shared" si="14"/>
        <v>87.593027775945131</v>
      </c>
      <c r="P23" s="177">
        <f t="shared" si="15"/>
        <v>87.593027775945131</v>
      </c>
      <c r="Q23" s="177">
        <f t="shared" si="16"/>
        <v>87.593027775945131</v>
      </c>
      <c r="R23" s="177">
        <f t="shared" si="17"/>
        <v>87.593027775945131</v>
      </c>
      <c r="S23" s="177">
        <f t="shared" si="18"/>
        <v>87.593027775945131</v>
      </c>
      <c r="T23" s="177">
        <f t="shared" si="19"/>
        <v>87.593027775945131</v>
      </c>
      <c r="U23" s="177">
        <f t="shared" si="20"/>
        <v>0</v>
      </c>
      <c r="V23" s="177">
        <f t="shared" si="21"/>
        <v>0</v>
      </c>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82"/>
      <c r="AX23" s="82"/>
      <c r="AY23" s="82"/>
    </row>
    <row r="24" spans="1:51" customFormat="1" ht="15.75" hidden="1" customHeight="1" x14ac:dyDescent="0.3">
      <c r="A24" s="199" t="str">
        <f t="shared" ref="A24:D24" si="26">A10</f>
        <v>HEIQ Community Engagement Kits</v>
      </c>
      <c r="B24" s="200">
        <f t="shared" si="26"/>
        <v>7.9200373651481684</v>
      </c>
      <c r="C24" s="201">
        <f t="shared" si="26"/>
        <v>2294.7184535728002</v>
      </c>
      <c r="D24" s="202">
        <f t="shared" si="26"/>
        <v>1</v>
      </c>
      <c r="E24" s="203"/>
      <c r="F24" s="203"/>
      <c r="G24" s="203"/>
      <c r="H24" s="203"/>
      <c r="I24" s="203"/>
      <c r="J24" s="203"/>
      <c r="K24" s="203"/>
      <c r="L24" s="177">
        <f t="shared" si="11"/>
        <v>0</v>
      </c>
      <c r="M24" s="177">
        <f t="shared" si="12"/>
        <v>0</v>
      </c>
      <c r="N24" s="177">
        <f t="shared" si="13"/>
        <v>0</v>
      </c>
      <c r="O24" s="177">
        <f t="shared" si="14"/>
        <v>0</v>
      </c>
      <c r="P24" s="177">
        <f t="shared" si="15"/>
        <v>0</v>
      </c>
      <c r="Q24" s="177">
        <f t="shared" si="16"/>
        <v>0</v>
      </c>
      <c r="R24" s="177">
        <f t="shared" si="17"/>
        <v>0</v>
      </c>
      <c r="S24" s="177">
        <f t="shared" si="18"/>
        <v>0</v>
      </c>
      <c r="T24" s="177">
        <f t="shared" si="19"/>
        <v>0</v>
      </c>
      <c r="U24" s="177">
        <f t="shared" si="20"/>
        <v>0</v>
      </c>
      <c r="V24" s="177">
        <f t="shared" si="21"/>
        <v>0</v>
      </c>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82"/>
      <c r="AX24" s="82"/>
      <c r="AY24" s="82"/>
    </row>
    <row r="25" spans="1:51" customFormat="1" ht="15.75" hidden="1" customHeight="1" x14ac:dyDescent="0.3">
      <c r="A25" s="199" t="str">
        <f t="shared" ref="A25:D25" si="27">A11</f>
        <v>Mobile Home Kits</v>
      </c>
      <c r="B25" s="200">
        <f t="shared" si="27"/>
        <v>8.2033901178267357</v>
      </c>
      <c r="C25" s="201">
        <f t="shared" si="27"/>
        <v>96.858239216129277</v>
      </c>
      <c r="D25" s="202">
        <f t="shared" si="27"/>
        <v>1</v>
      </c>
      <c r="E25" s="203"/>
      <c r="F25" s="203"/>
      <c r="G25" s="203"/>
      <c r="H25" s="203"/>
      <c r="I25" s="203"/>
      <c r="J25" s="203"/>
      <c r="K25" s="203"/>
      <c r="L25" s="177">
        <f t="shared" si="11"/>
        <v>0</v>
      </c>
      <c r="M25" s="177">
        <f t="shared" si="12"/>
        <v>0</v>
      </c>
      <c r="N25" s="177">
        <f t="shared" si="13"/>
        <v>0</v>
      </c>
      <c r="O25" s="177">
        <f t="shared" si="14"/>
        <v>0</v>
      </c>
      <c r="P25" s="177">
        <f t="shared" si="15"/>
        <v>0</v>
      </c>
      <c r="Q25" s="177">
        <f t="shared" si="16"/>
        <v>0</v>
      </c>
      <c r="R25" s="177">
        <f t="shared" si="17"/>
        <v>0</v>
      </c>
      <c r="S25" s="177">
        <f t="shared" si="18"/>
        <v>0</v>
      </c>
      <c r="T25" s="177">
        <f t="shared" si="19"/>
        <v>0</v>
      </c>
      <c r="U25" s="177">
        <f t="shared" si="20"/>
        <v>0</v>
      </c>
      <c r="V25" s="177">
        <f t="shared" si="21"/>
        <v>0</v>
      </c>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82"/>
      <c r="AX25" s="82"/>
      <c r="AY25" s="82"/>
    </row>
    <row r="26" spans="1:51" customFormat="1" ht="15.75" hidden="1" customHeight="1" x14ac:dyDescent="0.3">
      <c r="A26" s="180" t="str">
        <f>A12</f>
        <v>2025 CPAS</v>
      </c>
      <c r="B26" s="196"/>
      <c r="C26" s="182">
        <f>C12</f>
        <v>15449.30794469425</v>
      </c>
      <c r="D26" s="205">
        <f>D12</f>
        <v>1</v>
      </c>
      <c r="E26" s="85"/>
      <c r="F26" s="74"/>
      <c r="G26" s="77"/>
      <c r="H26" s="77"/>
      <c r="I26" s="77"/>
      <c r="J26" s="77"/>
      <c r="K26" s="74"/>
      <c r="L26" s="182">
        <f t="shared" si="11"/>
        <v>2330.9252009596376</v>
      </c>
      <c r="M26" s="182">
        <f t="shared" si="12"/>
        <v>1289.5126330096373</v>
      </c>
      <c r="N26" s="182">
        <f t="shared" si="13"/>
        <v>1289.5126330096373</v>
      </c>
      <c r="O26" s="182">
        <f t="shared" si="14"/>
        <v>1289.5126330096373</v>
      </c>
      <c r="P26" s="182">
        <f t="shared" si="15"/>
        <v>1289.5126330096373</v>
      </c>
      <c r="Q26" s="182">
        <f t="shared" si="16"/>
        <v>1289.5126330096373</v>
      </c>
      <c r="R26" s="182">
        <f t="shared" si="17"/>
        <v>1289.5126330096373</v>
      </c>
      <c r="S26" s="182">
        <f t="shared" si="18"/>
        <v>1289.5126330096373</v>
      </c>
      <c r="T26" s="182">
        <f t="shared" si="19"/>
        <v>1289.5126330096373</v>
      </c>
      <c r="U26" s="182">
        <f t="shared" si="20"/>
        <v>0</v>
      </c>
      <c r="V26" s="182">
        <f t="shared" si="21"/>
        <v>0</v>
      </c>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82"/>
      <c r="AX26" s="82"/>
      <c r="AY26" s="82"/>
    </row>
    <row r="27" spans="1:51" customFormat="1" ht="15.75" hidden="1" customHeight="1" x14ac:dyDescent="0.3">
      <c r="A27" s="180" t="str">
        <f>A13</f>
        <v>Expiring 2025 CPAS</v>
      </c>
      <c r="B27" s="185"/>
      <c r="C27" s="186"/>
      <c r="D27" s="197"/>
      <c r="E27" s="77"/>
      <c r="F27" s="77"/>
      <c r="G27" s="77"/>
      <c r="H27" s="77"/>
      <c r="I27" s="77"/>
      <c r="J27" s="77"/>
      <c r="K27" s="78"/>
      <c r="L27" s="174">
        <f t="shared" si="11"/>
        <v>0</v>
      </c>
      <c r="M27" s="174">
        <f t="shared" si="12"/>
        <v>1041.4125679500003</v>
      </c>
      <c r="N27" s="174">
        <f t="shared" si="13"/>
        <v>0</v>
      </c>
      <c r="O27" s="174">
        <f t="shared" si="14"/>
        <v>0</v>
      </c>
      <c r="P27" s="174">
        <f t="shared" si="15"/>
        <v>0</v>
      </c>
      <c r="Q27" s="174">
        <f t="shared" si="16"/>
        <v>0</v>
      </c>
      <c r="R27" s="174">
        <f t="shared" si="17"/>
        <v>0</v>
      </c>
      <c r="S27" s="174">
        <f t="shared" si="18"/>
        <v>0</v>
      </c>
      <c r="T27" s="174">
        <f t="shared" si="19"/>
        <v>0</v>
      </c>
      <c r="U27" s="174">
        <f t="shared" si="20"/>
        <v>1289.5126330096373</v>
      </c>
      <c r="V27" s="174">
        <f t="shared" si="21"/>
        <v>0</v>
      </c>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82"/>
      <c r="AX27" s="82"/>
      <c r="AY27" s="82"/>
    </row>
    <row r="28" spans="1:51" customFormat="1" ht="15.75" hidden="1" customHeight="1" x14ac:dyDescent="0.3">
      <c r="A28" s="180" t="str">
        <f>A14</f>
        <v>Expired 2025 CPAS</v>
      </c>
      <c r="B28" s="185"/>
      <c r="C28" s="186"/>
      <c r="D28" s="186"/>
      <c r="E28" s="74"/>
      <c r="F28" s="74"/>
      <c r="G28" s="74"/>
      <c r="H28" s="74"/>
      <c r="I28" s="74"/>
      <c r="J28" s="74"/>
      <c r="K28" s="79"/>
      <c r="L28" s="174">
        <f t="shared" si="11"/>
        <v>13118.382743734612</v>
      </c>
      <c r="M28" s="174">
        <f t="shared" si="12"/>
        <v>14159.795311684613</v>
      </c>
      <c r="N28" s="174">
        <f t="shared" si="13"/>
        <v>14159.795311684613</v>
      </c>
      <c r="O28" s="174">
        <f t="shared" si="14"/>
        <v>14159.795311684613</v>
      </c>
      <c r="P28" s="174">
        <f t="shared" si="15"/>
        <v>14159.795311684613</v>
      </c>
      <c r="Q28" s="174">
        <f t="shared" si="16"/>
        <v>14159.795311684613</v>
      </c>
      <c r="R28" s="174">
        <f t="shared" si="17"/>
        <v>14159.795311684613</v>
      </c>
      <c r="S28" s="174">
        <f t="shared" si="18"/>
        <v>14159.795311684613</v>
      </c>
      <c r="T28" s="174">
        <f t="shared" si="19"/>
        <v>14159.795311684613</v>
      </c>
      <c r="U28" s="174">
        <f t="shared" si="20"/>
        <v>15449.30794469425</v>
      </c>
      <c r="V28" s="174">
        <f t="shared" si="21"/>
        <v>15449.30794469425</v>
      </c>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82"/>
      <c r="AX28" s="82"/>
      <c r="AY28" s="82"/>
    </row>
    <row r="29" spans="1:51" customFormat="1" ht="15.75" hidden="1" customHeight="1" x14ac:dyDescent="0.3">
      <c r="A29" s="193" t="str">
        <f>A15</f>
        <v>WAML</v>
      </c>
      <c r="B29" s="206">
        <f>B15</f>
        <v>9.4686168828945707</v>
      </c>
      <c r="C29" s="56"/>
      <c r="D29" s="30"/>
      <c r="E29" s="30"/>
      <c r="F29" s="30"/>
      <c r="G29" s="30"/>
      <c r="H29" s="30"/>
      <c r="I29" s="30"/>
      <c r="J29" s="30"/>
      <c r="K29" s="30"/>
      <c r="L29" s="30"/>
      <c r="M29" s="30"/>
      <c r="N29" s="30"/>
      <c r="O29" s="30"/>
      <c r="P29" s="30"/>
      <c r="Q29" s="30"/>
      <c r="R29" s="30"/>
      <c r="S29" s="30"/>
      <c r="T29" s="30"/>
      <c r="U29" s="30"/>
      <c r="V29" s="30"/>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row>
    <row r="30" spans="1:51"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L30" s="2"/>
    </row>
    <row r="31" spans="1:51" ht="15.75" customHeight="1" x14ac:dyDescent="0.25">
      <c r="AW31" s="2"/>
    </row>
    <row r="32" spans="1:51" ht="15.75" customHeight="1" x14ac:dyDescent="0.25"/>
  </sheetData>
  <mergeCells count="9">
    <mergeCell ref="A17:A18"/>
    <mergeCell ref="B17:B18"/>
    <mergeCell ref="C17:C18"/>
    <mergeCell ref="D17:D18"/>
    <mergeCell ref="AV3:AV4"/>
    <mergeCell ref="A3:A4"/>
    <mergeCell ref="B3:B4"/>
    <mergeCell ref="C3:C4"/>
    <mergeCell ref="D3:D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4109A-1C3D-4561-8754-2DA69C09B48C}">
  <dimension ref="A1:AW13"/>
  <sheetViews>
    <sheetView workbookViewId="0">
      <selection activeCell="L3" sqref="L3"/>
    </sheetView>
  </sheetViews>
  <sheetFormatPr defaultColWidth="8.88671875" defaultRowHeight="15.75" x14ac:dyDescent="0.3"/>
  <cols>
    <col min="1" max="1" width="32.77734375" customWidth="1"/>
    <col min="2" max="2" width="8.77734375" customWidth="1"/>
    <col min="3" max="3" width="14.77734375" customWidth="1"/>
    <col min="4" max="4" width="5.77734375" customWidth="1"/>
    <col min="5" max="11" width="6.44140625" hidden="1" customWidth="1"/>
    <col min="12" max="47" width="7.77734375" customWidth="1"/>
    <col min="48" max="48" width="10.88671875" bestFit="1" customWidth="1"/>
  </cols>
  <sheetData>
    <row r="1" spans="1:49" ht="15.75" customHeight="1" x14ac:dyDescent="0.3">
      <c r="A1" s="292" t="s">
        <v>530</v>
      </c>
    </row>
    <row r="2" spans="1:49" x14ac:dyDescent="0.3">
      <c r="A2" s="22"/>
    </row>
    <row r="3" spans="1:49" ht="15.75" customHeight="1" x14ac:dyDescent="0.3">
      <c r="A3" s="491" t="s">
        <v>77</v>
      </c>
      <c r="B3" s="493" t="s">
        <v>66</v>
      </c>
      <c r="C3" s="493" t="s">
        <v>264</v>
      </c>
      <c r="D3" s="493" t="s">
        <v>57</v>
      </c>
      <c r="E3" s="17"/>
      <c r="F3" s="32"/>
      <c r="G3" s="32"/>
      <c r="H3" s="32"/>
      <c r="I3" s="32"/>
      <c r="J3" s="32"/>
      <c r="K3" s="32"/>
      <c r="L3" s="435" t="s">
        <v>265</v>
      </c>
      <c r="M3" s="89"/>
      <c r="N3" s="89"/>
      <c r="O3" s="89"/>
      <c r="P3" s="89"/>
      <c r="Q3" s="89"/>
      <c r="R3" s="89"/>
      <c r="S3" s="89"/>
      <c r="T3" s="89"/>
      <c r="U3" s="89"/>
      <c r="V3" s="89"/>
      <c r="W3" s="90"/>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9" x14ac:dyDescent="0.3">
      <c r="A4" s="496"/>
      <c r="B4" s="495"/>
      <c r="C4" s="495"/>
      <c r="D4" s="494"/>
      <c r="E4" s="35">
        <v>2018</v>
      </c>
      <c r="F4" s="35">
        <f>E4+1</f>
        <v>2019</v>
      </c>
      <c r="G4" s="35">
        <f t="shared" ref="G4:AU4" si="0">F4+1</f>
        <v>2020</v>
      </c>
      <c r="H4" s="35">
        <f t="shared" si="0"/>
        <v>2021</v>
      </c>
      <c r="I4" s="35">
        <f t="shared" si="0"/>
        <v>2022</v>
      </c>
      <c r="J4" s="35">
        <f t="shared" si="0"/>
        <v>2023</v>
      </c>
      <c r="K4" s="35">
        <f t="shared" si="0"/>
        <v>2024</v>
      </c>
      <c r="L4" s="35">
        <f t="shared" si="0"/>
        <v>2025</v>
      </c>
      <c r="M4" s="35">
        <f t="shared" si="0"/>
        <v>2026</v>
      </c>
      <c r="N4" s="35">
        <f t="shared" si="0"/>
        <v>2027</v>
      </c>
      <c r="O4" s="35">
        <f t="shared" si="0"/>
        <v>2028</v>
      </c>
      <c r="P4" s="35">
        <f t="shared" si="0"/>
        <v>2029</v>
      </c>
      <c r="Q4" s="35">
        <f t="shared" si="0"/>
        <v>2030</v>
      </c>
      <c r="R4" s="35">
        <f t="shared" si="0"/>
        <v>2031</v>
      </c>
      <c r="S4" s="35">
        <f t="shared" si="0"/>
        <v>2032</v>
      </c>
      <c r="T4" s="35">
        <f t="shared" si="0"/>
        <v>2033</v>
      </c>
      <c r="U4" s="35">
        <f t="shared" si="0"/>
        <v>2034</v>
      </c>
      <c r="V4" s="35">
        <f t="shared" si="0"/>
        <v>2035</v>
      </c>
      <c r="W4" s="35">
        <f t="shared" si="0"/>
        <v>2036</v>
      </c>
      <c r="X4" s="35">
        <f t="shared" si="0"/>
        <v>2037</v>
      </c>
      <c r="Y4" s="35">
        <f t="shared" si="0"/>
        <v>2038</v>
      </c>
      <c r="Z4" s="35">
        <f t="shared" si="0"/>
        <v>2039</v>
      </c>
      <c r="AA4" s="35">
        <f t="shared" si="0"/>
        <v>2040</v>
      </c>
      <c r="AB4" s="35">
        <f t="shared" si="0"/>
        <v>2041</v>
      </c>
      <c r="AC4" s="35">
        <f t="shared" si="0"/>
        <v>2042</v>
      </c>
      <c r="AD4" s="35">
        <f t="shared" si="0"/>
        <v>2043</v>
      </c>
      <c r="AE4" s="35">
        <f t="shared" si="0"/>
        <v>2044</v>
      </c>
      <c r="AF4" s="35">
        <f t="shared" si="0"/>
        <v>2045</v>
      </c>
      <c r="AG4" s="35">
        <f t="shared" si="0"/>
        <v>2046</v>
      </c>
      <c r="AH4" s="35">
        <f t="shared" si="0"/>
        <v>2047</v>
      </c>
      <c r="AI4" s="35">
        <f t="shared" si="0"/>
        <v>2048</v>
      </c>
      <c r="AJ4" s="35">
        <f t="shared" si="0"/>
        <v>2049</v>
      </c>
      <c r="AK4" s="35">
        <f t="shared" si="0"/>
        <v>2050</v>
      </c>
      <c r="AL4" s="35">
        <f t="shared" si="0"/>
        <v>2051</v>
      </c>
      <c r="AM4" s="35">
        <f t="shared" si="0"/>
        <v>2052</v>
      </c>
      <c r="AN4" s="35">
        <f t="shared" si="0"/>
        <v>2053</v>
      </c>
      <c r="AO4" s="35">
        <f t="shared" si="0"/>
        <v>2054</v>
      </c>
      <c r="AP4" s="35">
        <f t="shared" si="0"/>
        <v>2055</v>
      </c>
      <c r="AQ4" s="35">
        <f t="shared" si="0"/>
        <v>2056</v>
      </c>
      <c r="AR4" s="35">
        <f t="shared" si="0"/>
        <v>2057</v>
      </c>
      <c r="AS4" s="35">
        <f t="shared" si="0"/>
        <v>2058</v>
      </c>
      <c r="AT4" s="35">
        <f t="shared" si="0"/>
        <v>2059</v>
      </c>
      <c r="AU4" s="35">
        <f t="shared" si="0"/>
        <v>2060</v>
      </c>
      <c r="AV4" s="476"/>
    </row>
    <row r="5" spans="1:49" ht="15.75" customHeight="1" x14ac:dyDescent="0.3">
      <c r="A5" s="219" t="s">
        <v>108</v>
      </c>
      <c r="B5" s="220">
        <f>'RP - MR'!B38</f>
        <v>10.993571227377155</v>
      </c>
      <c r="C5" s="177">
        <f>'RP - MR'!C35</f>
        <v>7669.9739563747889</v>
      </c>
      <c r="D5" s="221">
        <f>'RP - MR'!D35</f>
        <v>0.77100960148126485</v>
      </c>
      <c r="E5" s="92"/>
      <c r="F5" s="135"/>
      <c r="G5" s="115"/>
      <c r="H5" s="115"/>
      <c r="I5" s="115"/>
      <c r="J5" s="115"/>
      <c r="K5" s="217"/>
      <c r="L5" s="177">
        <f>'RP - MR'!L35</f>
        <v>5913.6235634762061</v>
      </c>
      <c r="M5" s="177">
        <f>'RP - MR'!M35</f>
        <v>5913.6235634762061</v>
      </c>
      <c r="N5" s="177">
        <f>'RP - MR'!N35</f>
        <v>5913.6235634762061</v>
      </c>
      <c r="O5" s="177">
        <f>'RP - MR'!O35</f>
        <v>5913.6235634762061</v>
      </c>
      <c r="P5" s="177">
        <f>'RP - MR'!P35</f>
        <v>5913.6235634762061</v>
      </c>
      <c r="Q5" s="177">
        <f>'RP - MR'!Q35</f>
        <v>5913.6235634762061</v>
      </c>
      <c r="R5" s="177">
        <f>'RP - MR'!R35</f>
        <v>5913.6235634762061</v>
      </c>
      <c r="S5" s="177">
        <f>'RP - MR'!S35</f>
        <v>4930.4046648846388</v>
      </c>
      <c r="T5" s="177">
        <f>'RP - MR'!T35</f>
        <v>4930.4046648846388</v>
      </c>
      <c r="U5" s="177">
        <f>'RP - MR'!U35</f>
        <v>4380.314724110739</v>
      </c>
      <c r="V5" s="177">
        <f>'RP - MR'!V35</f>
        <v>3982.7143977679921</v>
      </c>
      <c r="W5" s="177">
        <f>'RP - MR'!W35</f>
        <v>1516.8701068397131</v>
      </c>
      <c r="X5" s="177">
        <f>'RP - MR'!X35</f>
        <v>1032.034995396077</v>
      </c>
      <c r="Y5" s="177">
        <f>'RP - MR'!Y35</f>
        <v>1032.034995396077</v>
      </c>
      <c r="Z5" s="177">
        <f>'RP - MR'!Z35</f>
        <v>921.41554120656235</v>
      </c>
      <c r="AA5" s="177">
        <f>'RP - MR'!AA35</f>
        <v>153.26399289185895</v>
      </c>
      <c r="AB5" s="177">
        <f>'RP - MR'!AB35</f>
        <v>78.892642039628512</v>
      </c>
      <c r="AC5" s="177">
        <f>'RP - MR'!AC35</f>
        <v>78.892642039628512</v>
      </c>
      <c r="AD5" s="177">
        <f>'RP - MR'!AD35</f>
        <v>78.892642039628512</v>
      </c>
      <c r="AE5" s="177">
        <f>'RP - MR'!AE35</f>
        <v>15.718266777259721</v>
      </c>
      <c r="AF5" s="177">
        <f>'RP - MR'!AF35</f>
        <v>6.9056465970707288</v>
      </c>
      <c r="AG5" s="177">
        <f>'RP - MR'!AG35</f>
        <v>0</v>
      </c>
      <c r="AH5" s="177">
        <f>'RP - MR'!AH35</f>
        <v>0</v>
      </c>
      <c r="AI5" s="177">
        <f>'RP - MR'!AI35</f>
        <v>0</v>
      </c>
      <c r="AJ5" s="177">
        <f>'RP - MR'!AJ35</f>
        <v>0</v>
      </c>
      <c r="AK5" s="177">
        <f>'RP - MR'!AK35</f>
        <v>0</v>
      </c>
      <c r="AL5" s="177">
        <f>'RP - MR'!AL35</f>
        <v>0</v>
      </c>
      <c r="AM5" s="177">
        <f>'RP - MR'!AM35</f>
        <v>0</v>
      </c>
      <c r="AN5" s="177">
        <f>'RP - MR'!AN35</f>
        <v>0</v>
      </c>
      <c r="AO5" s="177">
        <f>'RP - MR'!AO35</f>
        <v>0</v>
      </c>
      <c r="AP5" s="177">
        <f>'RP - MR'!AP35</f>
        <v>0</v>
      </c>
      <c r="AQ5" s="177">
        <f>'RP - MR'!AQ35</f>
        <v>0</v>
      </c>
      <c r="AR5" s="177">
        <f>'RP - MR'!AR35</f>
        <v>0</v>
      </c>
      <c r="AS5" s="177">
        <f>'RP - MR'!AS35</f>
        <v>0</v>
      </c>
      <c r="AT5" s="177">
        <f>'RP - MR'!AT35</f>
        <v>0</v>
      </c>
      <c r="AU5" s="177">
        <f>'RP - MR'!AU35</f>
        <v>0</v>
      </c>
      <c r="AV5" s="208">
        <f t="shared" ref="AV5:AV10" si="1">SUM(E5:AU5)</f>
        <v>64534.124867204962</v>
      </c>
    </row>
    <row r="6" spans="1:49" ht="15.75" customHeight="1" x14ac:dyDescent="0.3">
      <c r="A6" s="219" t="s">
        <v>209</v>
      </c>
      <c r="B6" s="220">
        <f>Multifamily!B6</f>
        <v>12.192865912901709</v>
      </c>
      <c r="C6" s="177">
        <f>Multifamily!C6</f>
        <v>2227.2372348062345</v>
      </c>
      <c r="D6" s="221">
        <f>L6/C6</f>
        <v>0.9414738054618963</v>
      </c>
      <c r="E6" s="92"/>
      <c r="F6" s="135"/>
      <c r="G6" s="115"/>
      <c r="H6" s="115"/>
      <c r="I6" s="115"/>
      <c r="J6" s="115"/>
      <c r="K6" s="217"/>
      <c r="L6" s="177">
        <f>Multifamily!L6</f>
        <v>2096.8855151194566</v>
      </c>
      <c r="M6" s="177">
        <f>Multifamily!M6</f>
        <v>2096.8855151194566</v>
      </c>
      <c r="N6" s="177">
        <f>Multifamily!N6</f>
        <v>2096.8855151194566</v>
      </c>
      <c r="O6" s="177">
        <f>Multifamily!O6</f>
        <v>2096.8855151194566</v>
      </c>
      <c r="P6" s="177">
        <f>Multifamily!P6</f>
        <v>2096.8855151194566</v>
      </c>
      <c r="Q6" s="177">
        <f>Multifamily!Q6</f>
        <v>2096.8855151194566</v>
      </c>
      <c r="R6" s="177">
        <f>Multifamily!R6</f>
        <v>2064.1786025882907</v>
      </c>
      <c r="S6" s="177">
        <f>Multifamily!S6</f>
        <v>1968.4274953882905</v>
      </c>
      <c r="T6" s="177">
        <f>Multifamily!T6</f>
        <v>1968.4274953882905</v>
      </c>
      <c r="U6" s="177">
        <f>Multifamily!U6</f>
        <v>1968.4274953882905</v>
      </c>
      <c r="V6" s="177">
        <f>Multifamily!V6</f>
        <v>1573.7752426943046</v>
      </c>
      <c r="W6" s="177">
        <f>Multifamily!W6</f>
        <v>514.8732553036931</v>
      </c>
      <c r="X6" s="177">
        <f>Multifamily!X6</f>
        <v>486.67135450369312</v>
      </c>
      <c r="Y6" s="177">
        <f>Multifamily!Y6</f>
        <v>486.67135450369312</v>
      </c>
      <c r="Z6" s="177">
        <f>Multifamily!Z6</f>
        <v>486.67135450369312</v>
      </c>
      <c r="AA6" s="177">
        <f>Multifamily!AA6</f>
        <v>486.67135450369312</v>
      </c>
      <c r="AB6" s="177">
        <f>Multifamily!AB6</f>
        <v>42.292686400000001</v>
      </c>
      <c r="AC6" s="177">
        <f>Multifamily!AC6</f>
        <v>42.292686400000001</v>
      </c>
      <c r="AD6" s="177">
        <f>Multifamily!AD6</f>
        <v>42.292686400000001</v>
      </c>
      <c r="AE6" s="177">
        <f>Multifamily!AE6</f>
        <v>42.292686400000001</v>
      </c>
      <c r="AF6" s="177">
        <f>Multifamily!AF6</f>
        <v>0</v>
      </c>
      <c r="AG6" s="177">
        <f>Multifamily!AG6</f>
        <v>0</v>
      </c>
      <c r="AH6" s="177">
        <f>Multifamily!AH6</f>
        <v>0</v>
      </c>
      <c r="AI6" s="177">
        <f>Multifamily!AI6</f>
        <v>0</v>
      </c>
      <c r="AJ6" s="177">
        <f>Multifamily!AJ6</f>
        <v>0</v>
      </c>
      <c r="AK6" s="177">
        <f>Multifamily!AK6</f>
        <v>0</v>
      </c>
      <c r="AL6" s="177">
        <f>Multifamily!AL6</f>
        <v>0</v>
      </c>
      <c r="AM6" s="177">
        <f>Multifamily!AM6</f>
        <v>0</v>
      </c>
      <c r="AN6" s="177">
        <f>Multifamily!AN6</f>
        <v>0</v>
      </c>
      <c r="AO6" s="177">
        <f>Multifamily!AO6</f>
        <v>0</v>
      </c>
      <c r="AP6" s="177">
        <f>Multifamily!AP6</f>
        <v>0</v>
      </c>
      <c r="AQ6" s="177">
        <f>Multifamily!AQ6</f>
        <v>0</v>
      </c>
      <c r="AR6" s="177">
        <f>Multifamily!AR6</f>
        <v>0</v>
      </c>
      <c r="AS6" s="177">
        <f>Multifamily!AS6</f>
        <v>0</v>
      </c>
      <c r="AT6" s="177">
        <f>Multifamily!AT6</f>
        <v>0</v>
      </c>
      <c r="AU6" s="177">
        <f>Multifamily!AU6</f>
        <v>0</v>
      </c>
      <c r="AV6" s="208">
        <f t="shared" si="1"/>
        <v>24755.27884108268</v>
      </c>
    </row>
    <row r="7" spans="1:49" ht="15.75" customHeight="1" x14ac:dyDescent="0.3">
      <c r="A7" s="219" t="s">
        <v>156</v>
      </c>
      <c r="B7" s="220">
        <f>'MRSF - Midstream HVAC'!B15</f>
        <v>15.910277806350953</v>
      </c>
      <c r="C7" s="177">
        <f>'MRSF - Midstream HVAC'!C12</f>
        <v>9387.1690741709572</v>
      </c>
      <c r="D7" s="221">
        <f>'MRSF - Midstream HVAC'!D12</f>
        <v>0.54126801677883196</v>
      </c>
      <c r="E7" s="92"/>
      <c r="F7" s="135"/>
      <c r="G7" s="115"/>
      <c r="H7" s="115"/>
      <c r="I7" s="115"/>
      <c r="J7" s="115"/>
      <c r="K7" s="217"/>
      <c r="L7" s="177">
        <f>'MRSF - Midstream HVAC'!L12</f>
        <v>5080.9743879440985</v>
      </c>
      <c r="M7" s="177">
        <f>'MRSF - Midstream HVAC'!M12</f>
        <v>5080.9743879440985</v>
      </c>
      <c r="N7" s="177">
        <f>'MRSF - Midstream HVAC'!N12</f>
        <v>5080.9743879440985</v>
      </c>
      <c r="O7" s="177">
        <f>'MRSF - Midstream HVAC'!O12</f>
        <v>5080.9743879440985</v>
      </c>
      <c r="P7" s="177">
        <f>'MRSF - Midstream HVAC'!P12</f>
        <v>5080.9743879440985</v>
      </c>
      <c r="Q7" s="177">
        <f>'MRSF - Midstream HVAC'!Q12</f>
        <v>5080.9743879440985</v>
      </c>
      <c r="R7" s="177">
        <f>'MRSF - Midstream HVAC'!R12</f>
        <v>5080.9743879440985</v>
      </c>
      <c r="S7" s="177">
        <f>'MRSF - Midstream HVAC'!S12</f>
        <v>5080.9743879440985</v>
      </c>
      <c r="T7" s="177">
        <f>'MRSF - Midstream HVAC'!T12</f>
        <v>5080.9743879440985</v>
      </c>
      <c r="U7" s="177">
        <f>'MRSF - Midstream HVAC'!U12</f>
        <v>5080.9743879440985</v>
      </c>
      <c r="V7" s="177">
        <f>'MRSF - Midstream HVAC'!V12</f>
        <v>5080.9743879440985</v>
      </c>
      <c r="W7" s="177">
        <f>'MRSF - Midstream HVAC'!W12</f>
        <v>4977.4459399793786</v>
      </c>
      <c r="X7" s="177">
        <f>'MRSF - Midstream HVAC'!X12</f>
        <v>4977.4459399793786</v>
      </c>
      <c r="Y7" s="177">
        <f>'MRSF - Midstream HVAC'!Y12</f>
        <v>4977.4459399793786</v>
      </c>
      <c r="Z7" s="177">
        <f>'MRSF - Midstream HVAC'!Z12</f>
        <v>4977.4459399793786</v>
      </c>
      <c r="AA7" s="177">
        <f>'MRSF - Midstream HVAC'!AA12</f>
        <v>4791.4990990690058</v>
      </c>
      <c r="AB7" s="177">
        <f>'MRSF - Midstream HVAC'!AB12</f>
        <v>46.042934101203478</v>
      </c>
      <c r="AC7" s="177">
        <f>'MRSF - Midstream HVAC'!AC12</f>
        <v>46.042934101203478</v>
      </c>
      <c r="AD7" s="177">
        <f>'MRSF - Midstream HVAC'!AD12</f>
        <v>15.620165344319345</v>
      </c>
      <c r="AE7" s="177">
        <f>'MRSF - Midstream HVAC'!AE12</f>
        <v>15.620165344319345</v>
      </c>
      <c r="AF7" s="177">
        <f>'MRSF - Midstream HVAC'!AF12</f>
        <v>15.620165344319345</v>
      </c>
      <c r="AG7" s="177">
        <f>'MRSF - Midstream HVAC'!AG12</f>
        <v>15.620165344319345</v>
      </c>
      <c r="AH7" s="177">
        <f>'MRSF - Midstream HVAC'!AH12</f>
        <v>15.620165344319345</v>
      </c>
      <c r="AI7" s="177">
        <f>'MRSF - Midstream HVAC'!AI12</f>
        <v>15.620165344319345</v>
      </c>
      <c r="AJ7" s="177">
        <f>'MRSF - Midstream HVAC'!AJ12</f>
        <v>15.620165344319345</v>
      </c>
      <c r="AK7" s="177">
        <f>'MRSF - Midstream HVAC'!AK12</f>
        <v>0</v>
      </c>
      <c r="AL7" s="177">
        <f>'MRSF - Midstream HVAC'!AL12</f>
        <v>0</v>
      </c>
      <c r="AM7" s="177">
        <f>'MRSF - Midstream HVAC'!AM12</f>
        <v>0</v>
      </c>
      <c r="AN7" s="177">
        <f>'MRSF - Midstream HVAC'!AN12</f>
        <v>0</v>
      </c>
      <c r="AO7" s="177">
        <f>'MRSF - Midstream HVAC'!AO12</f>
        <v>0</v>
      </c>
      <c r="AP7" s="177">
        <f>'MRSF - Midstream HVAC'!AP12</f>
        <v>0</v>
      </c>
      <c r="AQ7" s="177">
        <f>'MRSF - Midstream HVAC'!AQ12</f>
        <v>0</v>
      </c>
      <c r="AR7" s="177">
        <f>'MRSF - Midstream HVAC'!AR12</f>
        <v>0</v>
      </c>
      <c r="AS7" s="177">
        <f>'MRSF - Midstream HVAC'!AS12</f>
        <v>0</v>
      </c>
      <c r="AT7" s="177">
        <f>'MRSF - Midstream HVAC'!AT12</f>
        <v>0</v>
      </c>
      <c r="AU7" s="177">
        <f>'MRSF - Midstream HVAC'!AU12</f>
        <v>0</v>
      </c>
      <c r="AV7" s="208">
        <f t="shared" si="1"/>
        <v>80793.428151984219</v>
      </c>
    </row>
    <row r="8" spans="1:49" ht="15.75" customHeight="1" x14ac:dyDescent="0.3">
      <c r="A8" s="219" t="s">
        <v>157</v>
      </c>
      <c r="B8" s="220">
        <f>'MRSF - Home Efficiency'!B14</f>
        <v>25.695269756425244</v>
      </c>
      <c r="C8" s="177">
        <f>'MRSF - Home Efficiency'!C11</f>
        <v>226.4056369126283</v>
      </c>
      <c r="D8" s="221">
        <f>L8/C8</f>
        <v>0.8560028538832507</v>
      </c>
      <c r="E8" s="92"/>
      <c r="F8" s="135"/>
      <c r="G8" s="115"/>
      <c r="H8" s="115"/>
      <c r="I8" s="115"/>
      <c r="J8" s="115"/>
      <c r="K8" s="217"/>
      <c r="L8" s="177">
        <f>'MRSF - Home Efficiency'!L11</f>
        <v>193.80387133246487</v>
      </c>
      <c r="M8" s="177">
        <f>'MRSF - Home Efficiency'!M11</f>
        <v>193.80387133246487</v>
      </c>
      <c r="N8" s="177">
        <f>'MRSF - Home Efficiency'!N11</f>
        <v>193.80387133246487</v>
      </c>
      <c r="O8" s="177">
        <f>'MRSF - Home Efficiency'!O11</f>
        <v>193.80387133246487</v>
      </c>
      <c r="P8" s="177">
        <f>'MRSF - Home Efficiency'!P11</f>
        <v>193.80387133246487</v>
      </c>
      <c r="Q8" s="177">
        <f>'MRSF - Home Efficiency'!Q11</f>
        <v>193.80387133246487</v>
      </c>
      <c r="R8" s="177">
        <f>'MRSF - Home Efficiency'!R11</f>
        <v>193.80387133246487</v>
      </c>
      <c r="S8" s="177">
        <f>'MRSF - Home Efficiency'!S11</f>
        <v>193.80387133246487</v>
      </c>
      <c r="T8" s="177">
        <f>'MRSF - Home Efficiency'!T11</f>
        <v>193.80387133246487</v>
      </c>
      <c r="U8" s="177">
        <f>'MRSF - Home Efficiency'!U11</f>
        <v>193.80387133246487</v>
      </c>
      <c r="V8" s="177">
        <f>'MRSF - Home Efficiency'!V11</f>
        <v>168.6053904124025</v>
      </c>
      <c r="W8" s="177">
        <f>'MRSF - Home Efficiency'!W11</f>
        <v>168.6053904124025</v>
      </c>
      <c r="X8" s="177">
        <f>'MRSF - Home Efficiency'!X11</f>
        <v>168.6053904124025</v>
      </c>
      <c r="Y8" s="177">
        <f>'MRSF - Home Efficiency'!Y11</f>
        <v>168.6053904124025</v>
      </c>
      <c r="Z8" s="177">
        <f>'MRSF - Home Efficiency'!Z11</f>
        <v>168.6053904124025</v>
      </c>
      <c r="AA8" s="177">
        <f>'MRSF - Home Efficiency'!AA11</f>
        <v>168.6053904124025</v>
      </c>
      <c r="AB8" s="177">
        <f>'MRSF - Home Efficiency'!AB11</f>
        <v>168.6053904124025</v>
      </c>
      <c r="AC8" s="177">
        <f>'MRSF - Home Efficiency'!AC11</f>
        <v>168.6053904124025</v>
      </c>
      <c r="AD8" s="177">
        <f>'MRSF - Home Efficiency'!AD11</f>
        <v>168.6053904124025</v>
      </c>
      <c r="AE8" s="177">
        <f>'MRSF - Home Efficiency'!AE11</f>
        <v>152.19558636091261</v>
      </c>
      <c r="AF8" s="177">
        <f>'MRSF - Home Efficiency'!AF11</f>
        <v>94.083014828823167</v>
      </c>
      <c r="AG8" s="177">
        <f>'MRSF - Home Efficiency'!AG11</f>
        <v>94.083014828823167</v>
      </c>
      <c r="AH8" s="177">
        <f>'MRSF - Home Efficiency'!AH11</f>
        <v>94.083014828823167</v>
      </c>
      <c r="AI8" s="177">
        <f>'MRSF - Home Efficiency'!AI11</f>
        <v>94.083014828823167</v>
      </c>
      <c r="AJ8" s="177">
        <f>'MRSF - Home Efficiency'!AJ11</f>
        <v>94.083014828823167</v>
      </c>
      <c r="AK8" s="177">
        <f>'MRSF - Home Efficiency'!AK11</f>
        <v>94.083014828823167</v>
      </c>
      <c r="AL8" s="177">
        <f>'MRSF - Home Efficiency'!AL11</f>
        <v>94.083014828823167</v>
      </c>
      <c r="AM8" s="177">
        <f>'MRSF - Home Efficiency'!AM11</f>
        <v>94.083014828823167</v>
      </c>
      <c r="AN8" s="177">
        <f>'MRSF - Home Efficiency'!AN11</f>
        <v>94.083014828823167</v>
      </c>
      <c r="AO8" s="177">
        <f>'MRSF - Home Efficiency'!AO11</f>
        <v>94.083014828823167</v>
      </c>
      <c r="AP8" s="177">
        <f>'MRSF - Home Efficiency'!AP11</f>
        <v>0</v>
      </c>
      <c r="AQ8" s="177">
        <f>'MRSF - Home Efficiency'!AQ11</f>
        <v>0</v>
      </c>
      <c r="AR8" s="177">
        <f>'MRSF - Home Efficiency'!AR11</f>
        <v>0</v>
      </c>
      <c r="AS8" s="177">
        <f>'MRSF - Home Efficiency'!AS11</f>
        <v>0</v>
      </c>
      <c r="AT8" s="177">
        <f>'MRSF - Home Efficiency'!AT11</f>
        <v>0</v>
      </c>
      <c r="AU8" s="177">
        <f>'MRSF - Home Efficiency'!AU11</f>
        <v>0</v>
      </c>
      <c r="AV8" s="208">
        <f t="shared" si="1"/>
        <v>4548.5129616854156</v>
      </c>
    </row>
    <row r="9" spans="1:49" s="292" customFormat="1" x14ac:dyDescent="0.3">
      <c r="A9" s="286" t="s">
        <v>531</v>
      </c>
      <c r="B9" s="287"/>
      <c r="C9" s="288">
        <f>SUM(C5:C8)</f>
        <v>19510.785902264608</v>
      </c>
      <c r="D9" s="289">
        <f>L9/C9</f>
        <v>0.68092015382784798</v>
      </c>
      <c r="E9" s="290"/>
      <c r="F9" s="290"/>
      <c r="G9" s="290"/>
      <c r="H9" s="290"/>
      <c r="I9" s="290"/>
      <c r="J9" s="290"/>
      <c r="K9" s="290"/>
      <c r="L9" s="291">
        <f>SUM(L5:L8)</f>
        <v>13285.287337872225</v>
      </c>
      <c r="M9" s="291">
        <f>SUM(M5:M8)</f>
        <v>13285.287337872225</v>
      </c>
      <c r="N9" s="291">
        <f t="shared" ref="N9:AU9" si="2">SUM(N5:N8)</f>
        <v>13285.287337872225</v>
      </c>
      <c r="O9" s="291">
        <f t="shared" si="2"/>
        <v>13285.287337872225</v>
      </c>
      <c r="P9" s="291">
        <f t="shared" si="2"/>
        <v>13285.287337872225</v>
      </c>
      <c r="Q9" s="291">
        <f t="shared" si="2"/>
        <v>13285.287337872225</v>
      </c>
      <c r="R9" s="291">
        <f t="shared" si="2"/>
        <v>13252.580425341061</v>
      </c>
      <c r="S9" s="291">
        <f t="shared" si="2"/>
        <v>12173.610419549492</v>
      </c>
      <c r="T9" s="291">
        <f t="shared" si="2"/>
        <v>12173.610419549492</v>
      </c>
      <c r="U9" s="291">
        <f t="shared" si="2"/>
        <v>11623.520478775592</v>
      </c>
      <c r="V9" s="291">
        <f t="shared" si="2"/>
        <v>10806.069418818797</v>
      </c>
      <c r="W9" s="291">
        <f t="shared" si="2"/>
        <v>7177.7946925351871</v>
      </c>
      <c r="X9" s="291">
        <f t="shared" si="2"/>
        <v>6664.757680291551</v>
      </c>
      <c r="Y9" s="291">
        <f t="shared" si="2"/>
        <v>6664.757680291551</v>
      </c>
      <c r="Z9" s="291">
        <f t="shared" si="2"/>
        <v>6554.1382261020372</v>
      </c>
      <c r="AA9" s="291">
        <f t="shared" si="2"/>
        <v>5600.0398368769611</v>
      </c>
      <c r="AB9" s="291">
        <f t="shared" si="2"/>
        <v>335.83365295323449</v>
      </c>
      <c r="AC9" s="291">
        <f t="shared" si="2"/>
        <v>335.83365295323449</v>
      </c>
      <c r="AD9" s="291">
        <f t="shared" si="2"/>
        <v>305.41088419635037</v>
      </c>
      <c r="AE9" s="291">
        <f t="shared" si="2"/>
        <v>225.8267048824917</v>
      </c>
      <c r="AF9" s="291">
        <f t="shared" si="2"/>
        <v>116.60882677021324</v>
      </c>
      <c r="AG9" s="291">
        <f t="shared" si="2"/>
        <v>109.70318017314251</v>
      </c>
      <c r="AH9" s="291">
        <f t="shared" si="2"/>
        <v>109.70318017314251</v>
      </c>
      <c r="AI9" s="291">
        <f t="shared" si="2"/>
        <v>109.70318017314251</v>
      </c>
      <c r="AJ9" s="291">
        <f t="shared" si="2"/>
        <v>109.70318017314251</v>
      </c>
      <c r="AK9" s="291">
        <f t="shared" si="2"/>
        <v>94.083014828823167</v>
      </c>
      <c r="AL9" s="291">
        <f t="shared" si="2"/>
        <v>94.083014828823167</v>
      </c>
      <c r="AM9" s="291">
        <f t="shared" si="2"/>
        <v>94.083014828823167</v>
      </c>
      <c r="AN9" s="291">
        <f t="shared" si="2"/>
        <v>94.083014828823167</v>
      </c>
      <c r="AO9" s="291">
        <f t="shared" si="2"/>
        <v>94.083014828823167</v>
      </c>
      <c r="AP9" s="291">
        <f t="shared" si="2"/>
        <v>0</v>
      </c>
      <c r="AQ9" s="291">
        <f t="shared" si="2"/>
        <v>0</v>
      </c>
      <c r="AR9" s="291">
        <f t="shared" si="2"/>
        <v>0</v>
      </c>
      <c r="AS9" s="291">
        <f t="shared" si="2"/>
        <v>0</v>
      </c>
      <c r="AT9" s="291">
        <f t="shared" si="2"/>
        <v>0</v>
      </c>
      <c r="AU9" s="291">
        <f t="shared" si="2"/>
        <v>0</v>
      </c>
      <c r="AV9" s="291">
        <f t="shared" si="1"/>
        <v>174631.34482195732</v>
      </c>
    </row>
    <row r="10" spans="1:49" x14ac:dyDescent="0.3">
      <c r="A10" s="180" t="s">
        <v>532</v>
      </c>
      <c r="B10" s="196"/>
      <c r="C10" s="182">
        <f>L10</f>
        <v>411.84390747403899</v>
      </c>
      <c r="D10" s="384" t="s">
        <v>63</v>
      </c>
      <c r="E10" s="85"/>
      <c r="F10" s="74"/>
      <c r="G10" s="79"/>
      <c r="H10" s="79"/>
      <c r="I10" s="79"/>
      <c r="J10" s="79"/>
      <c r="K10" s="79"/>
      <c r="L10" s="182">
        <f>L9*0.031</f>
        <v>411.84390747403899</v>
      </c>
      <c r="M10" s="182">
        <f t="shared" ref="M10" si="3">M9*0.031</f>
        <v>411.84390747403899</v>
      </c>
      <c r="N10" s="182">
        <f t="shared" ref="N10:AU10" si="4">N9*0.031</f>
        <v>411.84390747403899</v>
      </c>
      <c r="O10" s="182">
        <f t="shared" si="4"/>
        <v>411.84390747403899</v>
      </c>
      <c r="P10" s="182">
        <f t="shared" si="4"/>
        <v>411.84390747403899</v>
      </c>
      <c r="Q10" s="182">
        <f t="shared" si="4"/>
        <v>411.84390747403899</v>
      </c>
      <c r="R10" s="182">
        <f t="shared" si="4"/>
        <v>410.8299931855729</v>
      </c>
      <c r="S10" s="182">
        <f t="shared" si="4"/>
        <v>377.38192300603424</v>
      </c>
      <c r="T10" s="182">
        <f t="shared" si="4"/>
        <v>377.38192300603424</v>
      </c>
      <c r="U10" s="182">
        <f t="shared" si="4"/>
        <v>360.32913484204335</v>
      </c>
      <c r="V10" s="182">
        <f t="shared" si="4"/>
        <v>334.98815198338269</v>
      </c>
      <c r="W10" s="182">
        <f t="shared" si="4"/>
        <v>222.51163546859081</v>
      </c>
      <c r="X10" s="182">
        <f t="shared" si="4"/>
        <v>206.60748808903807</v>
      </c>
      <c r="Y10" s="182">
        <f t="shared" si="4"/>
        <v>206.60748808903807</v>
      </c>
      <c r="Z10" s="182">
        <f t="shared" si="4"/>
        <v>203.17828500916315</v>
      </c>
      <c r="AA10" s="182">
        <f t="shared" si="4"/>
        <v>173.6012349431858</v>
      </c>
      <c r="AB10" s="182">
        <f t="shared" si="4"/>
        <v>10.410843241550269</v>
      </c>
      <c r="AC10" s="182">
        <f t="shared" si="4"/>
        <v>10.410843241550269</v>
      </c>
      <c r="AD10" s="182">
        <f t="shared" si="4"/>
        <v>9.4677374100868619</v>
      </c>
      <c r="AE10" s="182">
        <f t="shared" si="4"/>
        <v>7.0006278513572422</v>
      </c>
      <c r="AF10" s="182">
        <f t="shared" si="4"/>
        <v>3.6148736298766107</v>
      </c>
      <c r="AG10" s="182">
        <f t="shared" si="4"/>
        <v>3.4007985853674181</v>
      </c>
      <c r="AH10" s="182">
        <f t="shared" si="4"/>
        <v>3.4007985853674181</v>
      </c>
      <c r="AI10" s="182">
        <f t="shared" si="4"/>
        <v>3.4007985853674181</v>
      </c>
      <c r="AJ10" s="182">
        <f t="shared" si="4"/>
        <v>3.4007985853674181</v>
      </c>
      <c r="AK10" s="182">
        <f t="shared" si="4"/>
        <v>2.916573459693518</v>
      </c>
      <c r="AL10" s="182">
        <f t="shared" si="4"/>
        <v>2.916573459693518</v>
      </c>
      <c r="AM10" s="182">
        <f t="shared" si="4"/>
        <v>2.916573459693518</v>
      </c>
      <c r="AN10" s="182">
        <f t="shared" si="4"/>
        <v>2.916573459693518</v>
      </c>
      <c r="AO10" s="182">
        <f t="shared" si="4"/>
        <v>2.916573459693518</v>
      </c>
      <c r="AP10" s="182">
        <f t="shared" si="4"/>
        <v>0</v>
      </c>
      <c r="AQ10" s="182">
        <f t="shared" si="4"/>
        <v>0</v>
      </c>
      <c r="AR10" s="182">
        <f t="shared" si="4"/>
        <v>0</v>
      </c>
      <c r="AS10" s="182">
        <f t="shared" si="4"/>
        <v>0</v>
      </c>
      <c r="AT10" s="182">
        <f t="shared" si="4"/>
        <v>0</v>
      </c>
      <c r="AU10" s="182">
        <f t="shared" si="4"/>
        <v>0</v>
      </c>
      <c r="AV10" s="174">
        <f t="shared" si="1"/>
        <v>5413.5716894806783</v>
      </c>
      <c r="AW10" s="30"/>
    </row>
    <row r="11" spans="1:49" x14ac:dyDescent="0.3">
      <c r="A11" s="180" t="s">
        <v>423</v>
      </c>
      <c r="B11" s="185"/>
      <c r="C11" s="186"/>
      <c r="D11" s="197"/>
      <c r="E11" s="74"/>
      <c r="F11" s="74"/>
      <c r="G11" s="79"/>
      <c r="H11" s="79"/>
      <c r="I11" s="79"/>
      <c r="J11" s="79"/>
      <c r="K11" s="79"/>
      <c r="L11" s="174">
        <v>0</v>
      </c>
      <c r="M11" s="188">
        <f>L10-M10</f>
        <v>0</v>
      </c>
      <c r="N11" s="188">
        <f t="shared" ref="N11:AU11" si="5">M10-N10</f>
        <v>0</v>
      </c>
      <c r="O11" s="188">
        <f t="shared" si="5"/>
        <v>0</v>
      </c>
      <c r="P11" s="188">
        <f t="shared" si="5"/>
        <v>0</v>
      </c>
      <c r="Q11" s="188">
        <f t="shared" si="5"/>
        <v>0</v>
      </c>
      <c r="R11" s="188">
        <f t="shared" si="5"/>
        <v>1.0139142884660828</v>
      </c>
      <c r="S11" s="188">
        <f t="shared" si="5"/>
        <v>33.448070179538661</v>
      </c>
      <c r="T11" s="188">
        <f t="shared" si="5"/>
        <v>0</v>
      </c>
      <c r="U11" s="188">
        <f t="shared" si="5"/>
        <v>17.052788163990897</v>
      </c>
      <c r="V11" s="188">
        <f t="shared" si="5"/>
        <v>25.340982858660652</v>
      </c>
      <c r="W11" s="188">
        <f t="shared" si="5"/>
        <v>112.47651651479188</v>
      </c>
      <c r="X11" s="188">
        <f t="shared" si="5"/>
        <v>15.904147379552739</v>
      </c>
      <c r="Y11" s="188">
        <f t="shared" si="5"/>
        <v>0</v>
      </c>
      <c r="Z11" s="188">
        <f t="shared" si="5"/>
        <v>3.4292030798749238</v>
      </c>
      <c r="AA11" s="188">
        <f t="shared" si="5"/>
        <v>29.577050065977346</v>
      </c>
      <c r="AB11" s="188">
        <f t="shared" si="5"/>
        <v>163.19039170163552</v>
      </c>
      <c r="AC11" s="188">
        <f t="shared" si="5"/>
        <v>0</v>
      </c>
      <c r="AD11" s="188">
        <f t="shared" si="5"/>
        <v>0.94310583146340754</v>
      </c>
      <c r="AE11" s="188">
        <f t="shared" si="5"/>
        <v>2.4671095587296197</v>
      </c>
      <c r="AF11" s="188">
        <f t="shared" si="5"/>
        <v>3.3857542214806315</v>
      </c>
      <c r="AG11" s="188">
        <f t="shared" si="5"/>
        <v>0.21407504450919257</v>
      </c>
      <c r="AH11" s="188">
        <f t="shared" si="5"/>
        <v>0</v>
      </c>
      <c r="AI11" s="188">
        <f t="shared" si="5"/>
        <v>0</v>
      </c>
      <c r="AJ11" s="188">
        <f t="shared" si="5"/>
        <v>0</v>
      </c>
      <c r="AK11" s="188">
        <f t="shared" si="5"/>
        <v>0.48422512567390008</v>
      </c>
      <c r="AL11" s="188">
        <f t="shared" si="5"/>
        <v>0</v>
      </c>
      <c r="AM11" s="188">
        <f t="shared" si="5"/>
        <v>0</v>
      </c>
      <c r="AN11" s="188">
        <f t="shared" si="5"/>
        <v>0</v>
      </c>
      <c r="AO11" s="188">
        <f t="shared" si="5"/>
        <v>0</v>
      </c>
      <c r="AP11" s="188">
        <f t="shared" si="5"/>
        <v>2.916573459693518</v>
      </c>
      <c r="AQ11" s="188">
        <f t="shared" si="5"/>
        <v>0</v>
      </c>
      <c r="AR11" s="188">
        <f t="shared" si="5"/>
        <v>0</v>
      </c>
      <c r="AS11" s="188">
        <f t="shared" si="5"/>
        <v>0</v>
      </c>
      <c r="AT11" s="188">
        <f t="shared" si="5"/>
        <v>0</v>
      </c>
      <c r="AU11" s="188">
        <f t="shared" si="5"/>
        <v>0</v>
      </c>
      <c r="AV11" s="62"/>
      <c r="AW11" s="30"/>
    </row>
    <row r="12" spans="1:49" x14ac:dyDescent="0.3">
      <c r="A12" s="180" t="s">
        <v>424</v>
      </c>
      <c r="B12" s="185"/>
      <c r="C12" s="186"/>
      <c r="D12" s="186"/>
      <c r="E12" s="74"/>
      <c r="F12" s="74"/>
      <c r="G12" s="79"/>
      <c r="H12" s="79"/>
      <c r="I12" s="79"/>
      <c r="J12" s="79"/>
      <c r="K12" s="79"/>
      <c r="L12" s="174">
        <f>$L10-L10</f>
        <v>0</v>
      </c>
      <c r="M12" s="190">
        <f t="shared" ref="M12" si="6">$L10-M10</f>
        <v>0</v>
      </c>
      <c r="N12" s="190">
        <f t="shared" ref="N12:AU12" si="7">$L10-N10</f>
        <v>0</v>
      </c>
      <c r="O12" s="190">
        <f t="shared" si="7"/>
        <v>0</v>
      </c>
      <c r="P12" s="190">
        <f t="shared" si="7"/>
        <v>0</v>
      </c>
      <c r="Q12" s="190">
        <f t="shared" si="7"/>
        <v>0</v>
      </c>
      <c r="R12" s="190">
        <f t="shared" si="7"/>
        <v>1.0139142884660828</v>
      </c>
      <c r="S12" s="190">
        <f t="shared" si="7"/>
        <v>34.461984468004744</v>
      </c>
      <c r="T12" s="190">
        <f t="shared" si="7"/>
        <v>34.461984468004744</v>
      </c>
      <c r="U12" s="190">
        <f t="shared" si="7"/>
        <v>51.51477263199564</v>
      </c>
      <c r="V12" s="190">
        <f t="shared" si="7"/>
        <v>76.855755490656293</v>
      </c>
      <c r="W12" s="190">
        <f t="shared" si="7"/>
        <v>189.33227200544817</v>
      </c>
      <c r="X12" s="190">
        <f t="shared" si="7"/>
        <v>205.23641938500091</v>
      </c>
      <c r="Y12" s="190">
        <f t="shared" si="7"/>
        <v>205.23641938500091</v>
      </c>
      <c r="Z12" s="190">
        <f t="shared" si="7"/>
        <v>208.66562246487584</v>
      </c>
      <c r="AA12" s="190">
        <f t="shared" si="7"/>
        <v>238.24267253085318</v>
      </c>
      <c r="AB12" s="190">
        <f t="shared" si="7"/>
        <v>401.43306423248873</v>
      </c>
      <c r="AC12" s="190">
        <f t="shared" si="7"/>
        <v>401.43306423248873</v>
      </c>
      <c r="AD12" s="190">
        <f t="shared" si="7"/>
        <v>402.37617006395215</v>
      </c>
      <c r="AE12" s="190">
        <f t="shared" si="7"/>
        <v>404.84327962268173</v>
      </c>
      <c r="AF12" s="190">
        <f t="shared" si="7"/>
        <v>408.22903384416236</v>
      </c>
      <c r="AG12" s="190">
        <f t="shared" si="7"/>
        <v>408.44310888867159</v>
      </c>
      <c r="AH12" s="190">
        <f t="shared" si="7"/>
        <v>408.44310888867159</v>
      </c>
      <c r="AI12" s="190">
        <f t="shared" si="7"/>
        <v>408.44310888867159</v>
      </c>
      <c r="AJ12" s="190">
        <f t="shared" si="7"/>
        <v>408.44310888867159</v>
      </c>
      <c r="AK12" s="190">
        <f t="shared" si="7"/>
        <v>408.92733401434549</v>
      </c>
      <c r="AL12" s="190">
        <f t="shared" si="7"/>
        <v>408.92733401434549</v>
      </c>
      <c r="AM12" s="190">
        <f t="shared" si="7"/>
        <v>408.92733401434549</v>
      </c>
      <c r="AN12" s="190">
        <f t="shared" si="7"/>
        <v>408.92733401434549</v>
      </c>
      <c r="AO12" s="190">
        <f t="shared" si="7"/>
        <v>408.92733401434549</v>
      </c>
      <c r="AP12" s="190">
        <f t="shared" si="7"/>
        <v>411.84390747403899</v>
      </c>
      <c r="AQ12" s="190">
        <f t="shared" si="7"/>
        <v>411.84390747403899</v>
      </c>
      <c r="AR12" s="190">
        <f t="shared" si="7"/>
        <v>411.84390747403899</v>
      </c>
      <c r="AS12" s="190">
        <f t="shared" si="7"/>
        <v>411.84390747403899</v>
      </c>
      <c r="AT12" s="190">
        <f t="shared" si="7"/>
        <v>411.84390747403899</v>
      </c>
      <c r="AU12" s="190">
        <f t="shared" si="7"/>
        <v>411.84390747403899</v>
      </c>
      <c r="AV12" s="63"/>
      <c r="AW12" s="30"/>
    </row>
    <row r="13" spans="1:49" x14ac:dyDescent="0.3">
      <c r="A13" s="193" t="s">
        <v>66</v>
      </c>
      <c r="B13" s="206">
        <f>SUMPRODUCT(B5:B8,C5:C8)/C9</f>
        <v>13.666637161493853</v>
      </c>
      <c r="C13" s="56"/>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row>
  </sheetData>
  <mergeCells count="5">
    <mergeCell ref="A3:A4"/>
    <mergeCell ref="B3:B4"/>
    <mergeCell ref="C3:C4"/>
    <mergeCell ref="D3:D4"/>
    <mergeCell ref="AV3:AV4"/>
  </mergeCells>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27328-E409-49F7-81E3-F4D7170647A6}">
  <dimension ref="A1:AV32"/>
  <sheetViews>
    <sheetView workbookViewId="0">
      <selection activeCell="L3" sqref="L3"/>
    </sheetView>
  </sheetViews>
  <sheetFormatPr defaultColWidth="8.88671875"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617</v>
      </c>
    </row>
    <row r="2" spans="1:48" ht="15.75" customHeight="1" x14ac:dyDescent="0.3">
      <c r="A2" s="161"/>
      <c r="B2" s="30"/>
      <c r="C2" s="30"/>
      <c r="D2" s="30"/>
      <c r="E2" s="30"/>
      <c r="F2" s="30"/>
      <c r="G2" s="30"/>
      <c r="H2" s="30"/>
      <c r="I2" s="30"/>
      <c r="J2" s="30"/>
      <c r="K2" s="38"/>
      <c r="L2" s="30"/>
      <c r="M2" s="30"/>
      <c r="N2" s="30"/>
      <c r="O2" s="30"/>
      <c r="P2" s="30"/>
      <c r="Q2" s="30"/>
      <c r="R2" s="30"/>
      <c r="S2" s="30"/>
      <c r="T2" s="30"/>
      <c r="U2" s="30"/>
      <c r="V2" s="30"/>
      <c r="W2" s="30"/>
      <c r="X2" s="30"/>
      <c r="Y2" s="30"/>
      <c r="Z2" s="30"/>
      <c r="AA2" s="30"/>
      <c r="AB2" s="30"/>
    </row>
    <row r="3" spans="1:48" ht="15.75" customHeight="1" x14ac:dyDescent="0.3">
      <c r="A3" s="491" t="s">
        <v>77</v>
      </c>
      <c r="B3" s="493" t="s">
        <v>66</v>
      </c>
      <c r="C3" s="493" t="s">
        <v>264</v>
      </c>
      <c r="D3" s="493" t="s">
        <v>57</v>
      </c>
      <c r="E3" s="172"/>
      <c r="F3" s="133"/>
      <c r="G3" s="133"/>
      <c r="H3" s="133"/>
      <c r="I3" s="133"/>
      <c r="J3" s="133"/>
      <c r="K3" s="134"/>
      <c r="L3" s="17" t="s">
        <v>265</v>
      </c>
      <c r="M3" s="97"/>
      <c r="N3" s="97"/>
      <c r="O3" s="97"/>
      <c r="P3" s="97"/>
      <c r="Q3" s="97"/>
      <c r="R3" s="97"/>
      <c r="S3" s="97"/>
      <c r="T3" s="97"/>
      <c r="U3" s="97"/>
      <c r="V3" s="97"/>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474" t="s">
        <v>1</v>
      </c>
    </row>
    <row r="4" spans="1:48" ht="15.75" customHeight="1" x14ac:dyDescent="0.3">
      <c r="A4" s="496"/>
      <c r="B4" s="495"/>
      <c r="C4" s="495"/>
      <c r="D4" s="494"/>
      <c r="E4" s="35">
        <v>2018</v>
      </c>
      <c r="F4" s="35">
        <f>E4+1</f>
        <v>2019</v>
      </c>
      <c r="G4" s="35">
        <f t="shared" ref="G4:AU4" si="0">F4+1</f>
        <v>2020</v>
      </c>
      <c r="H4" s="35">
        <f t="shared" si="0"/>
        <v>2021</v>
      </c>
      <c r="I4" s="35">
        <f t="shared" si="0"/>
        <v>2022</v>
      </c>
      <c r="J4" s="35">
        <f t="shared" si="0"/>
        <v>2023</v>
      </c>
      <c r="K4" s="35">
        <f t="shared" si="0"/>
        <v>2024</v>
      </c>
      <c r="L4" s="35">
        <f t="shared" si="0"/>
        <v>2025</v>
      </c>
      <c r="M4" s="35">
        <f t="shared" si="0"/>
        <v>2026</v>
      </c>
      <c r="N4" s="35">
        <f t="shared" si="0"/>
        <v>2027</v>
      </c>
      <c r="O4" s="35">
        <f t="shared" si="0"/>
        <v>2028</v>
      </c>
      <c r="P4" s="35">
        <f t="shared" si="0"/>
        <v>2029</v>
      </c>
      <c r="Q4" s="35">
        <f t="shared" si="0"/>
        <v>2030</v>
      </c>
      <c r="R4" s="35">
        <f t="shared" si="0"/>
        <v>2031</v>
      </c>
      <c r="S4" s="35">
        <f t="shared" si="0"/>
        <v>2032</v>
      </c>
      <c r="T4" s="35">
        <f t="shared" si="0"/>
        <v>2033</v>
      </c>
      <c r="U4" s="35">
        <f t="shared" si="0"/>
        <v>2034</v>
      </c>
      <c r="V4" s="35">
        <f t="shared" si="0"/>
        <v>2035</v>
      </c>
      <c r="W4" s="35">
        <f t="shared" si="0"/>
        <v>2036</v>
      </c>
      <c r="X4" s="35">
        <f t="shared" si="0"/>
        <v>2037</v>
      </c>
      <c r="Y4" s="35">
        <f t="shared" si="0"/>
        <v>2038</v>
      </c>
      <c r="Z4" s="35">
        <f t="shared" si="0"/>
        <v>2039</v>
      </c>
      <c r="AA4" s="35">
        <f t="shared" si="0"/>
        <v>2040</v>
      </c>
      <c r="AB4" s="35">
        <f t="shared" si="0"/>
        <v>2041</v>
      </c>
      <c r="AC4" s="35">
        <f t="shared" si="0"/>
        <v>2042</v>
      </c>
      <c r="AD4" s="35">
        <f t="shared" si="0"/>
        <v>2043</v>
      </c>
      <c r="AE4" s="35">
        <f t="shared" si="0"/>
        <v>2044</v>
      </c>
      <c r="AF4" s="35">
        <f t="shared" si="0"/>
        <v>2045</v>
      </c>
      <c r="AG4" s="35">
        <f t="shared" si="0"/>
        <v>2046</v>
      </c>
      <c r="AH4" s="35">
        <f t="shared" si="0"/>
        <v>2047</v>
      </c>
      <c r="AI4" s="35">
        <f t="shared" si="0"/>
        <v>2048</v>
      </c>
      <c r="AJ4" s="35">
        <f t="shared" si="0"/>
        <v>2049</v>
      </c>
      <c r="AK4" s="35">
        <f t="shared" si="0"/>
        <v>2050</v>
      </c>
      <c r="AL4" s="35">
        <f t="shared" si="0"/>
        <v>2051</v>
      </c>
      <c r="AM4" s="35">
        <f t="shared" si="0"/>
        <v>2052</v>
      </c>
      <c r="AN4" s="35">
        <f t="shared" si="0"/>
        <v>2053</v>
      </c>
      <c r="AO4" s="35">
        <f t="shared" si="0"/>
        <v>2054</v>
      </c>
      <c r="AP4" s="35">
        <f t="shared" si="0"/>
        <v>2055</v>
      </c>
      <c r="AQ4" s="35">
        <f t="shared" si="0"/>
        <v>2056</v>
      </c>
      <c r="AR4" s="35">
        <f t="shared" si="0"/>
        <v>2057</v>
      </c>
      <c r="AS4" s="35">
        <f t="shared" si="0"/>
        <v>2058</v>
      </c>
      <c r="AT4" s="35">
        <f t="shared" si="0"/>
        <v>2059</v>
      </c>
      <c r="AU4" s="35">
        <f t="shared" si="0"/>
        <v>2060</v>
      </c>
      <c r="AV4" s="476"/>
    </row>
    <row r="5" spans="1:48" ht="15.75" customHeight="1" x14ac:dyDescent="0.3">
      <c r="A5" s="199" t="s">
        <v>624</v>
      </c>
      <c r="B5" s="200">
        <f>'RP - IQ (b-25)'!B10</f>
        <v>11</v>
      </c>
      <c r="C5" s="418">
        <f>'RP - IQ (b-25)'!C7</f>
        <v>341.95531900000003</v>
      </c>
      <c r="D5" s="202">
        <f>'RP - IQ (b-25)'!D7</f>
        <v>1</v>
      </c>
      <c r="E5" s="203"/>
      <c r="F5" s="203"/>
      <c r="G5" s="203"/>
      <c r="H5" s="203"/>
      <c r="I5" s="203"/>
      <c r="J5" s="203"/>
      <c r="K5" s="203"/>
      <c r="L5" s="418">
        <f>'RP - IQ (b-25)'!L7</f>
        <v>341.95531900000003</v>
      </c>
      <c r="M5" s="418">
        <f>'RP - IQ (b-25)'!M7</f>
        <v>341.95531900000003</v>
      </c>
      <c r="N5" s="418">
        <f>'RP - IQ (b-25)'!N7</f>
        <v>341.95531900000003</v>
      </c>
      <c r="O5" s="418">
        <f>'RP - IQ (b-25)'!O7</f>
        <v>341.95531900000003</v>
      </c>
      <c r="P5" s="418">
        <f>'RP - IQ (b-25)'!P7</f>
        <v>341.95531900000003</v>
      </c>
      <c r="Q5" s="418">
        <f>'RP - IQ (b-25)'!Q7</f>
        <v>341.95531900000003</v>
      </c>
      <c r="R5" s="418">
        <f>'RP - IQ (b-25)'!R7</f>
        <v>341.95531900000003</v>
      </c>
      <c r="S5" s="418">
        <f>'RP - IQ (b-25)'!S7</f>
        <v>341.95531900000003</v>
      </c>
      <c r="T5" s="418">
        <f>'RP - IQ (b-25)'!T7</f>
        <v>341.95531900000003</v>
      </c>
      <c r="U5" s="418">
        <f>'RP - IQ (b-25)'!U7</f>
        <v>341.95531900000003</v>
      </c>
      <c r="V5" s="418">
        <f>'RP - IQ (b-25)'!V7</f>
        <v>341.95531900000003</v>
      </c>
      <c r="W5" s="418">
        <f>'RP - IQ (b-25)'!W7</f>
        <v>0</v>
      </c>
      <c r="X5" s="418">
        <f>'RP - IQ (b-25)'!X7</f>
        <v>0</v>
      </c>
      <c r="Y5" s="418">
        <f>'RP - IQ (b-25)'!Y7</f>
        <v>0</v>
      </c>
      <c r="Z5" s="418">
        <f>'RP - IQ (b-25)'!Z7</f>
        <v>0</v>
      </c>
      <c r="AA5" s="418">
        <f>'RP - IQ (b-25)'!AA7</f>
        <v>0</v>
      </c>
      <c r="AB5" s="418">
        <f>'RP - IQ (b-25)'!AB7</f>
        <v>0</v>
      </c>
      <c r="AC5" s="418">
        <f>'RP - IQ (b-25)'!AC7</f>
        <v>0</v>
      </c>
      <c r="AD5" s="418">
        <f>'RP - IQ (b-25)'!AD7</f>
        <v>0</v>
      </c>
      <c r="AE5" s="418">
        <f>'RP - IQ (b-25)'!AE7</f>
        <v>0</v>
      </c>
      <c r="AF5" s="418">
        <f>'RP - IQ (b-25)'!AF7</f>
        <v>0</v>
      </c>
      <c r="AG5" s="418">
        <f>'RP - IQ (b-25)'!AG7</f>
        <v>0</v>
      </c>
      <c r="AH5" s="418">
        <f>'RP - IQ (b-25)'!AH7</f>
        <v>0</v>
      </c>
      <c r="AI5" s="418">
        <f>'RP - IQ (b-25)'!AI7</f>
        <v>0</v>
      </c>
      <c r="AJ5" s="418">
        <f>'RP - IQ (b-25)'!AJ7</f>
        <v>0</v>
      </c>
      <c r="AK5" s="418">
        <f>'RP - IQ (b-25)'!AK7</f>
        <v>0</v>
      </c>
      <c r="AL5" s="418">
        <f>'RP - IQ (b-25)'!AL7</f>
        <v>0</v>
      </c>
      <c r="AM5" s="418">
        <f>'RP - IQ (b-25)'!AM7</f>
        <v>0</v>
      </c>
      <c r="AN5" s="418">
        <f>'RP - IQ (b-25)'!AN7</f>
        <v>0</v>
      </c>
      <c r="AO5" s="418">
        <f>'RP - IQ (b-25)'!AO7</f>
        <v>0</v>
      </c>
      <c r="AP5" s="418">
        <f>'RP - IQ (b-25)'!AP7</f>
        <v>0</v>
      </c>
      <c r="AQ5" s="418">
        <f>'RP - IQ (b-25)'!AQ7</f>
        <v>0</v>
      </c>
      <c r="AR5" s="418">
        <f>'RP - IQ (b-25)'!AR7</f>
        <v>0</v>
      </c>
      <c r="AS5" s="418">
        <f>'RP - IQ (b-25)'!AS7</f>
        <v>0</v>
      </c>
      <c r="AT5" s="418">
        <f>'RP - IQ (b-25)'!AT7</f>
        <v>0</v>
      </c>
      <c r="AU5" s="418">
        <f>'RP - IQ (b-25)'!AU7</f>
        <v>0</v>
      </c>
      <c r="AV5" s="208">
        <f t="shared" ref="AV5:AV12" si="1">SUM(E5:AU5)</f>
        <v>3761.5085090000011</v>
      </c>
    </row>
    <row r="6" spans="1:48" ht="15.75" customHeight="1" x14ac:dyDescent="0.3">
      <c r="A6" s="199" t="s">
        <v>625</v>
      </c>
      <c r="B6" s="200">
        <f>'IQ - SF (b-25)'!B14</f>
        <v>26.740869763619845</v>
      </c>
      <c r="C6" s="418">
        <f>'IQ - SF (b-25)'!C11</f>
        <v>8.6144022694197133</v>
      </c>
      <c r="D6" s="202">
        <f>'IQ - SF (b-25)'!D11</f>
        <v>1</v>
      </c>
      <c r="E6" s="203"/>
      <c r="F6" s="203"/>
      <c r="G6" s="203"/>
      <c r="H6" s="203"/>
      <c r="I6" s="203"/>
      <c r="J6" s="203"/>
      <c r="K6" s="203"/>
      <c r="L6" s="418">
        <f>'IQ - SF (b-25)'!L11</f>
        <v>8.6144022694197133</v>
      </c>
      <c r="M6" s="418">
        <f>'IQ - SF (b-25)'!M11</f>
        <v>8.6144022694197133</v>
      </c>
      <c r="N6" s="418">
        <f>'IQ - SF (b-25)'!N11</f>
        <v>8.6144022694197133</v>
      </c>
      <c r="O6" s="418">
        <f>'IQ - SF (b-25)'!O11</f>
        <v>8.6144022694197133</v>
      </c>
      <c r="P6" s="418">
        <f>'IQ - SF (b-25)'!P11</f>
        <v>8.6144022694197133</v>
      </c>
      <c r="Q6" s="418">
        <f>'IQ - SF (b-25)'!Q11</f>
        <v>8.6144022694197133</v>
      </c>
      <c r="R6" s="418">
        <f>'IQ - SF (b-25)'!R11</f>
        <v>8.6144022694197133</v>
      </c>
      <c r="S6" s="418">
        <f>'IQ - SF (b-25)'!S11</f>
        <v>8.6144022694197133</v>
      </c>
      <c r="T6" s="418">
        <f>'IQ - SF (b-25)'!T11</f>
        <v>8.6144022694197133</v>
      </c>
      <c r="U6" s="418">
        <f>'IQ - SF (b-25)'!U11</f>
        <v>8.6144022694197133</v>
      </c>
      <c r="V6" s="418">
        <f>'IQ - SF (b-25)'!V11</f>
        <v>8.6144022694197133</v>
      </c>
      <c r="W6" s="418">
        <f>'IQ - SF (b-25)'!W11</f>
        <v>8.6144022694197133</v>
      </c>
      <c r="X6" s="418">
        <f>'IQ - SF (b-25)'!X11</f>
        <v>8.6144022694197133</v>
      </c>
      <c r="Y6" s="418">
        <f>'IQ - SF (b-25)'!Y11</f>
        <v>8.6144022694197133</v>
      </c>
      <c r="Z6" s="418">
        <f>'IQ - SF (b-25)'!Z11</f>
        <v>8.6144022694197133</v>
      </c>
      <c r="AA6" s="418">
        <f>'IQ - SF (b-25)'!AA11</f>
        <v>8.6144022694197133</v>
      </c>
      <c r="AB6" s="418">
        <f>'IQ - SF (b-25)'!AB11</f>
        <v>8.6144022694197133</v>
      </c>
      <c r="AC6" s="418">
        <f>'IQ - SF (b-25)'!AC11</f>
        <v>8.6144022694197133</v>
      </c>
      <c r="AD6" s="418">
        <f>'IQ - SF (b-25)'!AD11</f>
        <v>8.6144022694197133</v>
      </c>
      <c r="AE6" s="418">
        <f>'IQ - SF (b-25)'!AE11</f>
        <v>8.6144022694197133</v>
      </c>
      <c r="AF6" s="418">
        <f>'IQ - SF (b-25)'!AF11</f>
        <v>5.8068563789589485</v>
      </c>
      <c r="AG6" s="418">
        <f>'IQ - SF (b-25)'!AG11</f>
        <v>5.8068563789589485</v>
      </c>
      <c r="AH6" s="418">
        <f>'IQ - SF (b-25)'!AH11</f>
        <v>5.8068563789589485</v>
      </c>
      <c r="AI6" s="418">
        <f>'IQ - SF (b-25)'!AI11</f>
        <v>5.8068563789589485</v>
      </c>
      <c r="AJ6" s="418">
        <f>'IQ - SF (b-25)'!AJ11</f>
        <v>5.8068563789589485</v>
      </c>
      <c r="AK6" s="418">
        <f>'IQ - SF (b-25)'!AK11</f>
        <v>5.8068563789589485</v>
      </c>
      <c r="AL6" s="418">
        <f>'IQ - SF (b-25)'!AL11</f>
        <v>5.8068563789589485</v>
      </c>
      <c r="AM6" s="418">
        <f>'IQ - SF (b-25)'!AM11</f>
        <v>5.8068563789589485</v>
      </c>
      <c r="AN6" s="418">
        <f>'IQ - SF (b-25)'!AN11</f>
        <v>5.8068563789589485</v>
      </c>
      <c r="AO6" s="418">
        <f>'IQ - SF (b-25)'!AO11</f>
        <v>5.8068563789589485</v>
      </c>
      <c r="AP6" s="418">
        <f>'IQ - SF (b-25)'!AP11</f>
        <v>0</v>
      </c>
      <c r="AQ6" s="418">
        <f>'IQ - SF (b-25)'!AQ11</f>
        <v>0</v>
      </c>
      <c r="AR6" s="418">
        <f>'IQ - SF (b-25)'!AR11</f>
        <v>0</v>
      </c>
      <c r="AS6" s="418">
        <f>'IQ - SF (b-25)'!AS11</f>
        <v>0</v>
      </c>
      <c r="AT6" s="418">
        <f>'IQ - SF (b-25)'!AT11</f>
        <v>0</v>
      </c>
      <c r="AU6" s="418">
        <f>'IQ - SF (b-25)'!AU11</f>
        <v>0</v>
      </c>
      <c r="AV6" s="208">
        <f t="shared" si="1"/>
        <v>230.35660917798367</v>
      </c>
    </row>
    <row r="7" spans="1:48" ht="15.75" customHeight="1" x14ac:dyDescent="0.3">
      <c r="A7" s="199" t="s">
        <v>142</v>
      </c>
      <c r="B7" s="200">
        <f>'IQ - CAA (b-25)'!B10</f>
        <v>20</v>
      </c>
      <c r="C7" s="418">
        <f>'IQ - CAA (b-25)'!C7</f>
        <v>0.35675582859510985</v>
      </c>
      <c r="D7" s="202">
        <f>'IQ - CAA (b-25)'!D7</f>
        <v>0.98554801861145969</v>
      </c>
      <c r="E7" s="203"/>
      <c r="F7" s="203"/>
      <c r="G7" s="203"/>
      <c r="H7" s="203"/>
      <c r="I7" s="203"/>
      <c r="J7" s="203"/>
      <c r="K7" s="203"/>
      <c r="L7" s="418">
        <f>'IQ - CAA (b-25)'!L7</f>
        <v>0.35160000000000002</v>
      </c>
      <c r="M7" s="418">
        <f>'IQ - CAA (b-25)'!M7</f>
        <v>0.35160000000000002</v>
      </c>
      <c r="N7" s="418">
        <f>'IQ - CAA (b-25)'!N7</f>
        <v>0.35160000000000002</v>
      </c>
      <c r="O7" s="418">
        <f>'IQ - CAA (b-25)'!O7</f>
        <v>0.35160000000000002</v>
      </c>
      <c r="P7" s="418">
        <f>'IQ - CAA (b-25)'!P7</f>
        <v>0.35160000000000002</v>
      </c>
      <c r="Q7" s="418">
        <f>'IQ - CAA (b-25)'!Q7</f>
        <v>0.35160000000000002</v>
      </c>
      <c r="R7" s="418">
        <f>'IQ - CAA (b-25)'!R7</f>
        <v>0.35160000000000002</v>
      </c>
      <c r="S7" s="418">
        <f>'IQ - CAA (b-25)'!S7</f>
        <v>0.35160000000000002</v>
      </c>
      <c r="T7" s="418">
        <f>'IQ - CAA (b-25)'!T7</f>
        <v>0.35160000000000002</v>
      </c>
      <c r="U7" s="418">
        <f>'IQ - CAA (b-25)'!U7</f>
        <v>0.35160000000000002</v>
      </c>
      <c r="V7" s="418">
        <f>'IQ - CAA (b-25)'!V7</f>
        <v>0.35160000000000002</v>
      </c>
      <c r="W7" s="418">
        <f>'IQ - CAA (b-25)'!W7</f>
        <v>0.35160000000000002</v>
      </c>
      <c r="X7" s="418">
        <f>'IQ - CAA (b-25)'!X7</f>
        <v>0.35160000000000002</v>
      </c>
      <c r="Y7" s="418">
        <f>'IQ - CAA (b-25)'!Y7</f>
        <v>0.35160000000000002</v>
      </c>
      <c r="Z7" s="418">
        <f>'IQ - CAA (b-25)'!Z7</f>
        <v>0.35160000000000002</v>
      </c>
      <c r="AA7" s="418">
        <f>'IQ - CAA (b-25)'!AA7</f>
        <v>0.35160000000000002</v>
      </c>
      <c r="AB7" s="418">
        <f>'IQ - CAA (b-25)'!AB7</f>
        <v>0.35160000000000002</v>
      </c>
      <c r="AC7" s="418">
        <f>'IQ - CAA (b-25)'!AC7</f>
        <v>0.35160000000000002</v>
      </c>
      <c r="AD7" s="418">
        <f>'IQ - CAA (b-25)'!AD7</f>
        <v>0.35160000000000002</v>
      </c>
      <c r="AE7" s="418">
        <f>'IQ - CAA (b-25)'!AE7</f>
        <v>0.35160000000000002</v>
      </c>
      <c r="AF7" s="418">
        <f>'IQ - CAA (b-25)'!AF7</f>
        <v>0</v>
      </c>
      <c r="AG7" s="418">
        <f>'IQ - CAA (b-25)'!AG7</f>
        <v>0</v>
      </c>
      <c r="AH7" s="418">
        <f>'IQ - CAA (b-25)'!AH7</f>
        <v>0</v>
      </c>
      <c r="AI7" s="418">
        <f>'IQ - CAA (b-25)'!AI7</f>
        <v>0</v>
      </c>
      <c r="AJ7" s="418">
        <f>'IQ - CAA (b-25)'!AJ7</f>
        <v>0</v>
      </c>
      <c r="AK7" s="418">
        <f>'IQ - CAA (b-25)'!AK7</f>
        <v>0</v>
      </c>
      <c r="AL7" s="418">
        <f>'IQ - CAA (b-25)'!AL7</f>
        <v>0</v>
      </c>
      <c r="AM7" s="418">
        <f>'IQ - CAA (b-25)'!AM7</f>
        <v>0</v>
      </c>
      <c r="AN7" s="418">
        <f>'IQ - CAA (b-25)'!AN7</f>
        <v>0</v>
      </c>
      <c r="AO7" s="418">
        <f>'IQ - CAA (b-25)'!AO7</f>
        <v>0</v>
      </c>
      <c r="AP7" s="418">
        <f>'IQ - CAA (b-25)'!AP7</f>
        <v>0</v>
      </c>
      <c r="AQ7" s="418">
        <f>'IQ - CAA (b-25)'!AQ7</f>
        <v>0</v>
      </c>
      <c r="AR7" s="418">
        <f>'IQ - CAA (b-25)'!AR7</f>
        <v>0</v>
      </c>
      <c r="AS7" s="418">
        <f>'IQ - CAA (b-25)'!AS7</f>
        <v>0</v>
      </c>
      <c r="AT7" s="418">
        <f>'IQ - CAA (b-25)'!AT7</f>
        <v>0</v>
      </c>
      <c r="AU7" s="418">
        <f>'IQ - CAA (b-25)'!AU7</f>
        <v>0</v>
      </c>
      <c r="AV7" s="208">
        <f t="shared" si="1"/>
        <v>7.0320000000000027</v>
      </c>
    </row>
    <row r="8" spans="1:48" ht="15.75" customHeight="1" x14ac:dyDescent="0.3">
      <c r="A8" s="199" t="s">
        <v>626</v>
      </c>
      <c r="B8" s="200">
        <f>'IQ - SS (b-25)'!B11</f>
        <v>11.000000000000002</v>
      </c>
      <c r="C8" s="418">
        <f>'IQ - SS (b-25)'!C8</f>
        <v>47.326971499999999</v>
      </c>
      <c r="D8" s="202">
        <f>'IQ - SS (b-25)'!D8</f>
        <v>1</v>
      </c>
      <c r="E8" s="203"/>
      <c r="F8" s="203"/>
      <c r="G8" s="203"/>
      <c r="H8" s="203"/>
      <c r="I8" s="203"/>
      <c r="J8" s="203"/>
      <c r="K8" s="203"/>
      <c r="L8" s="418">
        <f>'IQ - SS (b-25)'!L8</f>
        <v>47.326971499999999</v>
      </c>
      <c r="M8" s="418">
        <f>'IQ - SS (b-25)'!M8</f>
        <v>47.326971499999999</v>
      </c>
      <c r="N8" s="418">
        <f>'IQ - SS (b-25)'!N8</f>
        <v>47.326971499999999</v>
      </c>
      <c r="O8" s="418">
        <f>'IQ - SS (b-25)'!O8</f>
        <v>47.326971499999999</v>
      </c>
      <c r="P8" s="418">
        <f>'IQ - SS (b-25)'!P8</f>
        <v>47.326971499999999</v>
      </c>
      <c r="Q8" s="418">
        <f>'IQ - SS (b-25)'!Q8</f>
        <v>47.326971499999999</v>
      </c>
      <c r="R8" s="418">
        <f>'IQ - SS (b-25)'!R8</f>
        <v>47.326971499999999</v>
      </c>
      <c r="S8" s="418">
        <f>'IQ - SS (b-25)'!S8</f>
        <v>47.326971499999999</v>
      </c>
      <c r="T8" s="418">
        <f>'IQ - SS (b-25)'!T8</f>
        <v>47.326971499999999</v>
      </c>
      <c r="U8" s="418">
        <f>'IQ - SS (b-25)'!U8</f>
        <v>47.326971499999999</v>
      </c>
      <c r="V8" s="418">
        <f>'IQ - SS (b-25)'!V8</f>
        <v>47.326971499999999</v>
      </c>
      <c r="W8" s="418">
        <f>'IQ - SS (b-25)'!W8</f>
        <v>0</v>
      </c>
      <c r="X8" s="418">
        <f>'IQ - SS (b-25)'!X8</f>
        <v>0</v>
      </c>
      <c r="Y8" s="418">
        <f>'IQ - SS (b-25)'!Y8</f>
        <v>0</v>
      </c>
      <c r="Z8" s="418">
        <f>'IQ - SS (b-25)'!Z8</f>
        <v>0</v>
      </c>
      <c r="AA8" s="418">
        <f>'IQ - SS (b-25)'!AA8</f>
        <v>0</v>
      </c>
      <c r="AB8" s="418">
        <f>'IQ - SS (b-25)'!AB8</f>
        <v>0</v>
      </c>
      <c r="AC8" s="418">
        <f>'IQ - SS (b-25)'!AC8</f>
        <v>0</v>
      </c>
      <c r="AD8" s="418">
        <f>'IQ - SS (b-25)'!AD8</f>
        <v>0</v>
      </c>
      <c r="AE8" s="418">
        <f>'IQ - SS (b-25)'!AE8</f>
        <v>0</v>
      </c>
      <c r="AF8" s="418">
        <f>'IQ - SS (b-25)'!AF8</f>
        <v>0</v>
      </c>
      <c r="AG8" s="418">
        <f>'IQ - SS (b-25)'!AG8</f>
        <v>0</v>
      </c>
      <c r="AH8" s="418">
        <f>'IQ - SS (b-25)'!AH8</f>
        <v>0</v>
      </c>
      <c r="AI8" s="418">
        <f>'IQ - SS (b-25)'!AI8</f>
        <v>0</v>
      </c>
      <c r="AJ8" s="418">
        <f>'IQ - SS (b-25)'!AJ8</f>
        <v>0</v>
      </c>
      <c r="AK8" s="418">
        <f>'IQ - SS (b-25)'!AK8</f>
        <v>0</v>
      </c>
      <c r="AL8" s="418">
        <f>'IQ - SS (b-25)'!AL8</f>
        <v>0</v>
      </c>
      <c r="AM8" s="418">
        <f>'IQ - SS (b-25)'!AM8</f>
        <v>0</v>
      </c>
      <c r="AN8" s="418">
        <f>'IQ - SS (b-25)'!AN8</f>
        <v>0</v>
      </c>
      <c r="AO8" s="418">
        <f>'IQ - SS (b-25)'!AO8</f>
        <v>0</v>
      </c>
      <c r="AP8" s="418">
        <f>'IQ - SS (b-25)'!AP8</f>
        <v>0</v>
      </c>
      <c r="AQ8" s="418">
        <f>'IQ - SS (b-25)'!AQ8</f>
        <v>0</v>
      </c>
      <c r="AR8" s="418">
        <f>'IQ - SS (b-25)'!AR8</f>
        <v>0</v>
      </c>
      <c r="AS8" s="418">
        <f>'IQ - SS (b-25)'!AS8</f>
        <v>0</v>
      </c>
      <c r="AT8" s="418">
        <f>'IQ - SS (b-25)'!AT8</f>
        <v>0</v>
      </c>
      <c r="AU8" s="418">
        <f>'IQ - SS (b-25)'!AU8</f>
        <v>0</v>
      </c>
      <c r="AV8" s="208">
        <f t="shared" si="1"/>
        <v>520.59668650000003</v>
      </c>
    </row>
    <row r="9" spans="1:48" ht="15.75" customHeight="1" x14ac:dyDescent="0.3">
      <c r="A9" s="199" t="s">
        <v>224</v>
      </c>
      <c r="B9" s="200">
        <f>'IQ - MHAS (b-25)'!B11</f>
        <v>26.553676850294842</v>
      </c>
      <c r="C9" s="418">
        <f>'IQ - MHAS (b-25)'!C8</f>
        <v>5.6111975458988574</v>
      </c>
      <c r="D9" s="202">
        <f>'IQ - MHAS (b-25)'!D8</f>
        <v>1</v>
      </c>
      <c r="E9" s="203"/>
      <c r="F9" s="203"/>
      <c r="G9" s="203"/>
      <c r="H9" s="203"/>
      <c r="I9" s="203"/>
      <c r="J9" s="203"/>
      <c r="K9" s="203"/>
      <c r="L9" s="418">
        <f>'IQ - MHAS (b-25)'!L8</f>
        <v>5.6111975458988574</v>
      </c>
      <c r="M9" s="418">
        <f>'IQ - MHAS (b-25)'!M8</f>
        <v>5.6111975458988574</v>
      </c>
      <c r="N9" s="418">
        <f>'IQ - MHAS (b-25)'!N8</f>
        <v>5.6111975458988574</v>
      </c>
      <c r="O9" s="418">
        <f>'IQ - MHAS (b-25)'!O8</f>
        <v>5.6111975458988574</v>
      </c>
      <c r="P9" s="418">
        <f>'IQ - MHAS (b-25)'!P8</f>
        <v>5.6111975458988574</v>
      </c>
      <c r="Q9" s="418">
        <f>'IQ - MHAS (b-25)'!Q8</f>
        <v>5.6111975458988574</v>
      </c>
      <c r="R9" s="418">
        <f>'IQ - MHAS (b-25)'!R8</f>
        <v>5.6111975458988574</v>
      </c>
      <c r="S9" s="418">
        <f>'IQ - MHAS (b-25)'!S8</f>
        <v>5.6111975458988574</v>
      </c>
      <c r="T9" s="418">
        <f>'IQ - MHAS (b-25)'!T8</f>
        <v>5.6111975458988574</v>
      </c>
      <c r="U9" s="418">
        <f>'IQ - MHAS (b-25)'!U8</f>
        <v>5.6111975458988574</v>
      </c>
      <c r="V9" s="418">
        <f>'IQ - MHAS (b-25)'!V8</f>
        <v>5.6111975458988574</v>
      </c>
      <c r="W9" s="418">
        <f>'IQ - MHAS (b-25)'!W8</f>
        <v>5.6111975458988574</v>
      </c>
      <c r="X9" s="418">
        <f>'IQ - MHAS (b-25)'!X8</f>
        <v>5.6111975458988574</v>
      </c>
      <c r="Y9" s="418">
        <f>'IQ - MHAS (b-25)'!Y8</f>
        <v>5.6111975458988574</v>
      </c>
      <c r="Z9" s="418">
        <f>'IQ - MHAS (b-25)'!Z8</f>
        <v>5.6111975458988574</v>
      </c>
      <c r="AA9" s="418">
        <f>'IQ - MHAS (b-25)'!AA8</f>
        <v>5.6111975458988574</v>
      </c>
      <c r="AB9" s="418">
        <f>'IQ - MHAS (b-25)'!AB8</f>
        <v>5.6111975458988574</v>
      </c>
      <c r="AC9" s="418">
        <f>'IQ - MHAS (b-25)'!AC8</f>
        <v>5.6111975458988574</v>
      </c>
      <c r="AD9" s="418">
        <f>'IQ - MHAS (b-25)'!AD8</f>
        <v>5.6111975458988574</v>
      </c>
      <c r="AE9" s="418">
        <f>'IQ - MHAS (b-25)'!AE8</f>
        <v>5.6111975458988574</v>
      </c>
      <c r="AF9" s="418">
        <f>'IQ - MHAS (b-25)'!AF8</f>
        <v>3.6773975458988573</v>
      </c>
      <c r="AG9" s="418">
        <f>'IQ - MHAS (b-25)'!AG8</f>
        <v>3.6773975458988573</v>
      </c>
      <c r="AH9" s="418">
        <f>'IQ - MHAS (b-25)'!AH8</f>
        <v>3.6773975458988573</v>
      </c>
      <c r="AI9" s="418">
        <f>'IQ - MHAS (b-25)'!AI8</f>
        <v>3.6773975458988573</v>
      </c>
      <c r="AJ9" s="418">
        <f>'IQ - MHAS (b-25)'!AJ8</f>
        <v>3.6773975458988573</v>
      </c>
      <c r="AK9" s="418">
        <f>'IQ - MHAS (b-25)'!AK8</f>
        <v>3.6773975458988573</v>
      </c>
      <c r="AL9" s="418">
        <f>'IQ - MHAS (b-25)'!AL8</f>
        <v>3.6773975458988573</v>
      </c>
      <c r="AM9" s="418">
        <f>'IQ - MHAS (b-25)'!AM8</f>
        <v>3.6773975458988573</v>
      </c>
      <c r="AN9" s="418">
        <f>'IQ - MHAS (b-25)'!AN8</f>
        <v>3.6773975458988573</v>
      </c>
      <c r="AO9" s="418">
        <f>'IQ - MHAS (b-25)'!AO8</f>
        <v>3.6773975458988573</v>
      </c>
      <c r="AP9" s="418">
        <f>'IQ - MHAS (b-25)'!AP8</f>
        <v>0</v>
      </c>
      <c r="AQ9" s="418">
        <f>'IQ - MHAS (b-25)'!AQ8</f>
        <v>0</v>
      </c>
      <c r="AR9" s="418">
        <f>'IQ - MHAS (b-25)'!AR8</f>
        <v>0</v>
      </c>
      <c r="AS9" s="418">
        <f>'IQ - MHAS (b-25)'!AS8</f>
        <v>0</v>
      </c>
      <c r="AT9" s="418">
        <f>'IQ - MHAS (b-25)'!AT8</f>
        <v>0</v>
      </c>
      <c r="AU9" s="418">
        <f>'IQ - MHAS (b-25)'!AU8</f>
        <v>0</v>
      </c>
      <c r="AV9" s="208">
        <f t="shared" si="1"/>
        <v>148.99792637696575</v>
      </c>
    </row>
    <row r="10" spans="1:48" ht="15.75" customHeight="1" x14ac:dyDescent="0.3">
      <c r="A10" s="199" t="s">
        <v>603</v>
      </c>
      <c r="B10" s="200">
        <f>'IQ - Accessibility (b-25)'!B10</f>
        <v>11</v>
      </c>
      <c r="C10" s="418">
        <f>'IQ - Accessibility (b-25)'!C7</f>
        <v>6.1554611999999995</v>
      </c>
      <c r="D10" s="202">
        <f>'IQ - Accessibility (b-25)'!D7</f>
        <v>1</v>
      </c>
      <c r="E10" s="203"/>
      <c r="F10" s="203"/>
      <c r="G10" s="203"/>
      <c r="H10" s="203"/>
      <c r="I10" s="203"/>
      <c r="J10" s="203"/>
      <c r="K10" s="203"/>
      <c r="L10" s="418">
        <f>'IQ - Accessibility (b-25)'!L7</f>
        <v>6.1554611999999995</v>
      </c>
      <c r="M10" s="418">
        <f>'IQ - Accessibility (b-25)'!M7</f>
        <v>6.1554611999999995</v>
      </c>
      <c r="N10" s="418">
        <f>'IQ - Accessibility (b-25)'!N7</f>
        <v>6.1554611999999995</v>
      </c>
      <c r="O10" s="418">
        <f>'IQ - Accessibility (b-25)'!O7</f>
        <v>6.1554611999999995</v>
      </c>
      <c r="P10" s="418">
        <f>'IQ - Accessibility (b-25)'!P7</f>
        <v>6.1554611999999995</v>
      </c>
      <c r="Q10" s="418">
        <f>'IQ - Accessibility (b-25)'!Q7</f>
        <v>6.1554611999999995</v>
      </c>
      <c r="R10" s="418">
        <f>'IQ - Accessibility (b-25)'!R7</f>
        <v>6.1554611999999995</v>
      </c>
      <c r="S10" s="418">
        <f>'IQ - Accessibility (b-25)'!S7</f>
        <v>6.1554611999999995</v>
      </c>
      <c r="T10" s="418">
        <f>'IQ - Accessibility (b-25)'!T7</f>
        <v>6.1554611999999995</v>
      </c>
      <c r="U10" s="418">
        <f>'IQ - Accessibility (b-25)'!U7</f>
        <v>6.1554611999999995</v>
      </c>
      <c r="V10" s="418">
        <f>'IQ - Accessibility (b-25)'!V7</f>
        <v>6.1554611999999995</v>
      </c>
      <c r="W10" s="418">
        <f>'IQ - Accessibility (b-25)'!W7</f>
        <v>0</v>
      </c>
      <c r="X10" s="418">
        <f>'IQ - Accessibility (b-25)'!X7</f>
        <v>0</v>
      </c>
      <c r="Y10" s="418">
        <f>'IQ - Accessibility (b-25)'!Y7</f>
        <v>0</v>
      </c>
      <c r="Z10" s="418">
        <f>'IQ - Accessibility (b-25)'!Z7</f>
        <v>0</v>
      </c>
      <c r="AA10" s="418">
        <f>'IQ - Accessibility (b-25)'!AA7</f>
        <v>0</v>
      </c>
      <c r="AB10" s="418">
        <f>'IQ - Accessibility (b-25)'!AB7</f>
        <v>0</v>
      </c>
      <c r="AC10" s="418">
        <f>'IQ - Accessibility (b-25)'!AC7</f>
        <v>0</v>
      </c>
      <c r="AD10" s="418">
        <f>'IQ - Accessibility (b-25)'!AD7</f>
        <v>0</v>
      </c>
      <c r="AE10" s="418">
        <f>'IQ - Accessibility (b-25)'!AE7</f>
        <v>0</v>
      </c>
      <c r="AF10" s="418">
        <f>'IQ - Accessibility (b-25)'!AF7</f>
        <v>0</v>
      </c>
      <c r="AG10" s="418">
        <f>'IQ - Accessibility (b-25)'!AG7</f>
        <v>0</v>
      </c>
      <c r="AH10" s="418">
        <f>'IQ - Accessibility (b-25)'!AH7</f>
        <v>0</v>
      </c>
      <c r="AI10" s="418">
        <f>'IQ - Accessibility (b-25)'!AI7</f>
        <v>0</v>
      </c>
      <c r="AJ10" s="418">
        <f>'IQ - Accessibility (b-25)'!AJ7</f>
        <v>0</v>
      </c>
      <c r="AK10" s="418">
        <f>'IQ - Accessibility (b-25)'!AK7</f>
        <v>0</v>
      </c>
      <c r="AL10" s="418">
        <f>'IQ - Accessibility (b-25)'!AL7</f>
        <v>0</v>
      </c>
      <c r="AM10" s="418">
        <f>'IQ - Accessibility (b-25)'!AM7</f>
        <v>0</v>
      </c>
      <c r="AN10" s="418">
        <f>'IQ - Accessibility (b-25)'!AN7</f>
        <v>0</v>
      </c>
      <c r="AO10" s="418">
        <f>'IQ - Accessibility (b-25)'!AO7</f>
        <v>0</v>
      </c>
      <c r="AP10" s="418">
        <f>'IQ - Accessibility (b-25)'!AP7</f>
        <v>0</v>
      </c>
      <c r="AQ10" s="418">
        <f>'IQ - Accessibility (b-25)'!AQ7</f>
        <v>0</v>
      </c>
      <c r="AR10" s="418">
        <f>'IQ - Accessibility (b-25)'!AR7</f>
        <v>0</v>
      </c>
      <c r="AS10" s="418">
        <f>'IQ - Accessibility (b-25)'!AS7</f>
        <v>0</v>
      </c>
      <c r="AT10" s="418">
        <f>'IQ - Accessibility (b-25)'!AT7</f>
        <v>0</v>
      </c>
      <c r="AU10" s="418">
        <f>'IQ - Accessibility (b-25)'!AU7</f>
        <v>0</v>
      </c>
      <c r="AV10" s="208">
        <f t="shared" si="1"/>
        <v>67.710073199999982</v>
      </c>
    </row>
    <row r="11" spans="1:48" ht="15.75" customHeight="1" x14ac:dyDescent="0.3">
      <c r="A11" s="199" t="s">
        <v>627</v>
      </c>
      <c r="B11" s="200">
        <f>'MF - Income Qualified (b-25)'!B12</f>
        <v>10</v>
      </c>
      <c r="C11" s="418">
        <f>'MF - Income Qualified (b-25)'!C9</f>
        <v>4.6772543317552966</v>
      </c>
      <c r="D11" s="202">
        <f>'MF - Income Qualified (b-25)'!D9</f>
        <v>1</v>
      </c>
      <c r="E11" s="203"/>
      <c r="F11" s="203"/>
      <c r="G11" s="203"/>
      <c r="H11" s="203"/>
      <c r="I11" s="203"/>
      <c r="J11" s="203"/>
      <c r="K11" s="203"/>
      <c r="L11" s="418">
        <f>'MF - Income Qualified (b-25)'!L9</f>
        <v>4.6772543317552966</v>
      </c>
      <c r="M11" s="418">
        <f>'MF - Income Qualified (b-25)'!M9</f>
        <v>4.6772543317552966</v>
      </c>
      <c r="N11" s="418">
        <f>'MF - Income Qualified (b-25)'!N9</f>
        <v>4.6772543317552966</v>
      </c>
      <c r="O11" s="418">
        <f>'MF - Income Qualified (b-25)'!O9</f>
        <v>4.6772543317552966</v>
      </c>
      <c r="P11" s="418">
        <f>'MF - Income Qualified (b-25)'!P9</f>
        <v>4.6772543317552966</v>
      </c>
      <c r="Q11" s="418">
        <f>'MF - Income Qualified (b-25)'!Q9</f>
        <v>4.6772543317552966</v>
      </c>
      <c r="R11" s="418">
        <f>'MF - Income Qualified (b-25)'!R9</f>
        <v>4.6772543317552966</v>
      </c>
      <c r="S11" s="418">
        <f>'MF - Income Qualified (b-25)'!S9</f>
        <v>4.6772543317552966</v>
      </c>
      <c r="T11" s="418">
        <f>'MF - Income Qualified (b-25)'!T9</f>
        <v>4.6772543317552966</v>
      </c>
      <c r="U11" s="418">
        <f>'MF - Income Qualified (b-25)'!U9</f>
        <v>4.6772543317552966</v>
      </c>
      <c r="V11" s="418">
        <f>'MF - Income Qualified (b-25)'!V9</f>
        <v>0</v>
      </c>
      <c r="W11" s="418">
        <f>'MF - Income Qualified (b-25)'!W9</f>
        <v>0</v>
      </c>
      <c r="X11" s="418">
        <f>'MF - Income Qualified (b-25)'!X9</f>
        <v>0</v>
      </c>
      <c r="Y11" s="418">
        <f>'MF - Income Qualified (b-25)'!Y9</f>
        <v>0</v>
      </c>
      <c r="Z11" s="418">
        <f>'MF - Income Qualified (b-25)'!Z9</f>
        <v>0</v>
      </c>
      <c r="AA11" s="418">
        <f>'MF - Income Qualified (b-25)'!AA9</f>
        <v>0</v>
      </c>
      <c r="AB11" s="418">
        <f>'MF - Income Qualified (b-25)'!AB9</f>
        <v>0</v>
      </c>
      <c r="AC11" s="418">
        <f>'MF - Income Qualified (b-25)'!AC9</f>
        <v>0</v>
      </c>
      <c r="AD11" s="418">
        <f>'MF - Income Qualified (b-25)'!AD9</f>
        <v>0</v>
      </c>
      <c r="AE11" s="418">
        <f>'MF - Income Qualified (b-25)'!AE9</f>
        <v>0</v>
      </c>
      <c r="AF11" s="418">
        <f>'MF - Income Qualified (b-25)'!AF9</f>
        <v>0</v>
      </c>
      <c r="AG11" s="418">
        <f>'MF - Income Qualified (b-25)'!AG9</f>
        <v>0</v>
      </c>
      <c r="AH11" s="418">
        <f>'MF - Income Qualified (b-25)'!AH9</f>
        <v>0</v>
      </c>
      <c r="AI11" s="418">
        <f>'MF - Income Qualified (b-25)'!AI9</f>
        <v>0</v>
      </c>
      <c r="AJ11" s="418">
        <f>'MF - Income Qualified (b-25)'!AJ9</f>
        <v>0</v>
      </c>
      <c r="AK11" s="418">
        <f>'MF - Income Qualified (b-25)'!AK9</f>
        <v>0</v>
      </c>
      <c r="AL11" s="418">
        <f>'MF - Income Qualified (b-25)'!AL9</f>
        <v>0</v>
      </c>
      <c r="AM11" s="418">
        <f>'MF - Income Qualified (b-25)'!AM9</f>
        <v>0</v>
      </c>
      <c r="AN11" s="418">
        <f>'MF - Income Qualified (b-25)'!AN9</f>
        <v>0</v>
      </c>
      <c r="AO11" s="418">
        <f>'MF - Income Qualified (b-25)'!AO9</f>
        <v>0</v>
      </c>
      <c r="AP11" s="418">
        <f>'MF - Income Qualified (b-25)'!AP9</f>
        <v>0</v>
      </c>
      <c r="AQ11" s="418">
        <f>'MF - Income Qualified (b-25)'!AQ9</f>
        <v>0</v>
      </c>
      <c r="AR11" s="418">
        <f>'MF - Income Qualified (b-25)'!AR9</f>
        <v>0</v>
      </c>
      <c r="AS11" s="418">
        <f>'MF - Income Qualified (b-25)'!AS9</f>
        <v>0</v>
      </c>
      <c r="AT11" s="418">
        <f>'MF - Income Qualified (b-25)'!AT9</f>
        <v>0</v>
      </c>
      <c r="AU11" s="418">
        <f>'MF - Income Qualified (b-25)'!AU9</f>
        <v>0</v>
      </c>
      <c r="AV11" s="208">
        <f t="shared" si="1"/>
        <v>46.772543317552959</v>
      </c>
    </row>
    <row r="12" spans="1:48" ht="15.75" customHeight="1" x14ac:dyDescent="0.3">
      <c r="A12" s="199" t="s">
        <v>628</v>
      </c>
      <c r="B12" s="200">
        <f>'MRSF - Home Efficiency (b-25)'!B13</f>
        <v>27.871570735845594</v>
      </c>
      <c r="C12" s="418">
        <f>'MRSF - Home Efficiency (b-25)'!C10</f>
        <v>8.7007921369910424</v>
      </c>
      <c r="D12" s="202">
        <f>'MRSF - Home Efficiency (b-25)'!D10</f>
        <v>0.82128429264154423</v>
      </c>
      <c r="E12" s="203"/>
      <c r="F12" s="203"/>
      <c r="G12" s="203"/>
      <c r="H12" s="203"/>
      <c r="I12" s="203"/>
      <c r="J12" s="203"/>
      <c r="K12" s="203"/>
      <c r="L12" s="418">
        <f>'MRSF - Home Efficiency (b-25)'!L10</f>
        <v>7.1458239156497978</v>
      </c>
      <c r="M12" s="418">
        <f>'MRSF - Home Efficiency (b-25)'!M10</f>
        <v>7.1458239156497978</v>
      </c>
      <c r="N12" s="418">
        <f>'MRSF - Home Efficiency (b-25)'!N10</f>
        <v>7.1458239156497978</v>
      </c>
      <c r="O12" s="418">
        <f>'MRSF - Home Efficiency (b-25)'!O10</f>
        <v>7.1458239156497978</v>
      </c>
      <c r="P12" s="418">
        <f>'MRSF - Home Efficiency (b-25)'!P10</f>
        <v>7.1458239156497978</v>
      </c>
      <c r="Q12" s="418">
        <f>'MRSF - Home Efficiency (b-25)'!Q10</f>
        <v>7.1458239156497978</v>
      </c>
      <c r="R12" s="418">
        <f>'MRSF - Home Efficiency (b-25)'!R10</f>
        <v>7.1458239156497978</v>
      </c>
      <c r="S12" s="418">
        <f>'MRSF - Home Efficiency (b-25)'!S10</f>
        <v>7.1458239156497978</v>
      </c>
      <c r="T12" s="418">
        <f>'MRSF - Home Efficiency (b-25)'!T10</f>
        <v>7.1458239156497978</v>
      </c>
      <c r="U12" s="418">
        <f>'MRSF - Home Efficiency (b-25)'!U10</f>
        <v>7.1458239156497978</v>
      </c>
      <c r="V12" s="418">
        <f>'MRSF - Home Efficiency (b-25)'!V10</f>
        <v>7.1458239156497978</v>
      </c>
      <c r="W12" s="418">
        <f>'MRSF - Home Efficiency (b-25)'!W10</f>
        <v>7.1458239156497978</v>
      </c>
      <c r="X12" s="418">
        <f>'MRSF - Home Efficiency (b-25)'!X10</f>
        <v>7.1458239156497978</v>
      </c>
      <c r="Y12" s="418">
        <f>'MRSF - Home Efficiency (b-25)'!Y10</f>
        <v>7.1458239156497978</v>
      </c>
      <c r="Z12" s="418">
        <f>'MRSF - Home Efficiency (b-25)'!Z10</f>
        <v>7.1458239156497978</v>
      </c>
      <c r="AA12" s="418">
        <f>'MRSF - Home Efficiency (b-25)'!AA10</f>
        <v>7.1458239156497978</v>
      </c>
      <c r="AB12" s="418">
        <f>'MRSF - Home Efficiency (b-25)'!AB10</f>
        <v>7.1458239156497978</v>
      </c>
      <c r="AC12" s="418">
        <f>'MRSF - Home Efficiency (b-25)'!AC10</f>
        <v>7.1458239156497978</v>
      </c>
      <c r="AD12" s="418">
        <f>'MRSF - Home Efficiency (b-25)'!AD10</f>
        <v>7.1458239156497978</v>
      </c>
      <c r="AE12" s="418">
        <f>'MRSF - Home Efficiency (b-25)'!AE10</f>
        <v>7.1458239156497978</v>
      </c>
      <c r="AF12" s="418">
        <f>'MRSF - Home Efficiency (b-25)'!AF10</f>
        <v>5.4791120611371298</v>
      </c>
      <c r="AG12" s="418">
        <f>'MRSF - Home Efficiency (b-25)'!AG10</f>
        <v>5.4791120611371298</v>
      </c>
      <c r="AH12" s="418">
        <f>'MRSF - Home Efficiency (b-25)'!AH10</f>
        <v>5.4791120611371298</v>
      </c>
      <c r="AI12" s="418">
        <f>'MRSF - Home Efficiency (b-25)'!AI10</f>
        <v>5.4791120611371298</v>
      </c>
      <c r="AJ12" s="418">
        <f>'MRSF - Home Efficiency (b-25)'!AJ10</f>
        <v>5.4791120611371298</v>
      </c>
      <c r="AK12" s="418">
        <f>'MRSF - Home Efficiency (b-25)'!AK10</f>
        <v>5.4791120611371298</v>
      </c>
      <c r="AL12" s="418">
        <f>'MRSF - Home Efficiency (b-25)'!AL10</f>
        <v>5.4791120611371298</v>
      </c>
      <c r="AM12" s="418">
        <f>'MRSF - Home Efficiency (b-25)'!AM10</f>
        <v>5.4791120611371298</v>
      </c>
      <c r="AN12" s="418">
        <f>'MRSF - Home Efficiency (b-25)'!AN10</f>
        <v>5.4791120611371298</v>
      </c>
      <c r="AO12" s="418">
        <f>'MRSF - Home Efficiency (b-25)'!AO10</f>
        <v>5.4791120611371298</v>
      </c>
      <c r="AP12" s="418">
        <f>'MRSF - Home Efficiency (b-25)'!AP10</f>
        <v>0</v>
      </c>
      <c r="AQ12" s="418">
        <f>'MRSF - Home Efficiency (b-25)'!AQ10</f>
        <v>0</v>
      </c>
      <c r="AR12" s="418">
        <f>'MRSF - Home Efficiency (b-25)'!AR10</f>
        <v>0</v>
      </c>
      <c r="AS12" s="418">
        <f>'MRSF - Home Efficiency (b-25)'!AS10</f>
        <v>0</v>
      </c>
      <c r="AT12" s="418">
        <f>'MRSF - Home Efficiency (b-25)'!AT10</f>
        <v>0</v>
      </c>
      <c r="AU12" s="418">
        <f>'MRSF - Home Efficiency (b-25)'!AU10</f>
        <v>0</v>
      </c>
      <c r="AV12" s="208">
        <f t="shared" si="1"/>
        <v>197.70759892436726</v>
      </c>
    </row>
    <row r="13" spans="1:48" ht="15.75" customHeight="1" x14ac:dyDescent="0.3">
      <c r="A13" s="180" t="s">
        <v>422</v>
      </c>
      <c r="B13" s="196"/>
      <c r="C13" s="182">
        <f>SUM(C5:C12)</f>
        <v>423.39815381266004</v>
      </c>
      <c r="D13" s="205">
        <f>L13/C13</f>
        <v>0.99631523180749004</v>
      </c>
      <c r="E13" s="85"/>
      <c r="F13" s="74"/>
      <c r="G13" s="74"/>
      <c r="H13" s="74"/>
      <c r="I13" s="74"/>
      <c r="J13" s="74"/>
      <c r="K13" s="74"/>
      <c r="L13" s="182">
        <f t="shared" ref="L13:AK13" si="2">SUM(L5:L12)</f>
        <v>421.83802976272369</v>
      </c>
      <c r="M13" s="182">
        <f t="shared" si="2"/>
        <v>421.83802976272369</v>
      </c>
      <c r="N13" s="182">
        <f t="shared" si="2"/>
        <v>421.83802976272369</v>
      </c>
      <c r="O13" s="182">
        <f t="shared" si="2"/>
        <v>421.83802976272369</v>
      </c>
      <c r="P13" s="182">
        <f t="shared" si="2"/>
        <v>421.83802976272369</v>
      </c>
      <c r="Q13" s="182">
        <f t="shared" si="2"/>
        <v>421.83802976272369</v>
      </c>
      <c r="R13" s="182">
        <f t="shared" si="2"/>
        <v>421.83802976272369</v>
      </c>
      <c r="S13" s="182">
        <f t="shared" si="2"/>
        <v>421.83802976272369</v>
      </c>
      <c r="T13" s="182">
        <f t="shared" si="2"/>
        <v>421.83802976272369</v>
      </c>
      <c r="U13" s="182">
        <f t="shared" si="2"/>
        <v>421.83802976272369</v>
      </c>
      <c r="V13" s="182">
        <f t="shared" si="2"/>
        <v>417.16077543096839</v>
      </c>
      <c r="W13" s="182">
        <f t="shared" si="2"/>
        <v>21.723023730968368</v>
      </c>
      <c r="X13" s="182">
        <f t="shared" si="2"/>
        <v>21.723023730968368</v>
      </c>
      <c r="Y13" s="182">
        <f t="shared" si="2"/>
        <v>21.723023730968368</v>
      </c>
      <c r="Z13" s="182">
        <f t="shared" si="2"/>
        <v>21.723023730968368</v>
      </c>
      <c r="AA13" s="182">
        <f t="shared" si="2"/>
        <v>21.723023730968368</v>
      </c>
      <c r="AB13" s="182">
        <f t="shared" si="2"/>
        <v>21.723023730968368</v>
      </c>
      <c r="AC13" s="182">
        <f t="shared" si="2"/>
        <v>21.723023730968368</v>
      </c>
      <c r="AD13" s="182">
        <f t="shared" si="2"/>
        <v>21.723023730968368</v>
      </c>
      <c r="AE13" s="182">
        <f t="shared" si="2"/>
        <v>21.723023730968368</v>
      </c>
      <c r="AF13" s="182">
        <f t="shared" si="2"/>
        <v>14.963365985994935</v>
      </c>
      <c r="AG13" s="182">
        <f t="shared" si="2"/>
        <v>14.963365985994935</v>
      </c>
      <c r="AH13" s="182">
        <f t="shared" si="2"/>
        <v>14.963365985994935</v>
      </c>
      <c r="AI13" s="182">
        <f t="shared" si="2"/>
        <v>14.963365985994935</v>
      </c>
      <c r="AJ13" s="182">
        <f t="shared" si="2"/>
        <v>14.963365985994935</v>
      </c>
      <c r="AK13" s="182">
        <f t="shared" si="2"/>
        <v>14.963365985994935</v>
      </c>
      <c r="AL13" s="182">
        <f t="shared" ref="AL13:AU13" si="3">SUM(AL5:AL12)</f>
        <v>14.963365985994935</v>
      </c>
      <c r="AM13" s="182">
        <f t="shared" si="3"/>
        <v>14.963365985994935</v>
      </c>
      <c r="AN13" s="182">
        <f t="shared" si="3"/>
        <v>14.963365985994935</v>
      </c>
      <c r="AO13" s="182">
        <f t="shared" si="3"/>
        <v>14.963365985994935</v>
      </c>
      <c r="AP13" s="182">
        <f t="shared" si="3"/>
        <v>0</v>
      </c>
      <c r="AQ13" s="182">
        <f t="shared" si="3"/>
        <v>0</v>
      </c>
      <c r="AR13" s="182">
        <f t="shared" si="3"/>
        <v>0</v>
      </c>
      <c r="AS13" s="182">
        <f t="shared" si="3"/>
        <v>0</v>
      </c>
      <c r="AT13" s="182">
        <f t="shared" si="3"/>
        <v>0</v>
      </c>
      <c r="AU13" s="182">
        <f t="shared" si="3"/>
        <v>0</v>
      </c>
      <c r="AV13" s="174">
        <f>SUM(AV5:AV12)</f>
        <v>4980.6819464968703</v>
      </c>
    </row>
    <row r="14" spans="1:48" ht="15.75" customHeight="1" x14ac:dyDescent="0.3">
      <c r="A14" s="180" t="s">
        <v>423</v>
      </c>
      <c r="B14" s="185"/>
      <c r="C14" s="186"/>
      <c r="D14" s="197"/>
      <c r="E14" s="77"/>
      <c r="F14" s="77"/>
      <c r="G14" s="77"/>
      <c r="H14" s="77"/>
      <c r="I14" s="77"/>
      <c r="J14" s="77"/>
      <c r="K14" s="78"/>
      <c r="L14" s="174">
        <v>0</v>
      </c>
      <c r="M14" s="188">
        <f>L13-M13</f>
        <v>0</v>
      </c>
      <c r="N14" s="188">
        <f t="shared" ref="N14:AK14" si="4">M13-N13</f>
        <v>0</v>
      </c>
      <c r="O14" s="188">
        <f t="shared" si="4"/>
        <v>0</v>
      </c>
      <c r="P14" s="188">
        <f t="shared" si="4"/>
        <v>0</v>
      </c>
      <c r="Q14" s="188">
        <f t="shared" si="4"/>
        <v>0</v>
      </c>
      <c r="R14" s="188">
        <f t="shared" si="4"/>
        <v>0</v>
      </c>
      <c r="S14" s="188">
        <f t="shared" si="4"/>
        <v>0</v>
      </c>
      <c r="T14" s="188">
        <f t="shared" si="4"/>
        <v>0</v>
      </c>
      <c r="U14" s="188">
        <f t="shared" si="4"/>
        <v>0</v>
      </c>
      <c r="V14" s="188">
        <f t="shared" si="4"/>
        <v>4.6772543317553072</v>
      </c>
      <c r="W14" s="188">
        <f t="shared" si="4"/>
        <v>395.43775170000004</v>
      </c>
      <c r="X14" s="188">
        <f t="shared" si="4"/>
        <v>0</v>
      </c>
      <c r="Y14" s="188">
        <f t="shared" si="4"/>
        <v>0</v>
      </c>
      <c r="Z14" s="188">
        <f t="shared" si="4"/>
        <v>0</v>
      </c>
      <c r="AA14" s="188">
        <f t="shared" si="4"/>
        <v>0</v>
      </c>
      <c r="AB14" s="188">
        <f t="shared" si="4"/>
        <v>0</v>
      </c>
      <c r="AC14" s="188">
        <f t="shared" si="4"/>
        <v>0</v>
      </c>
      <c r="AD14" s="188">
        <f t="shared" si="4"/>
        <v>0</v>
      </c>
      <c r="AE14" s="188">
        <f t="shared" si="4"/>
        <v>0</v>
      </c>
      <c r="AF14" s="188">
        <f t="shared" si="4"/>
        <v>6.759657744973433</v>
      </c>
      <c r="AG14" s="188">
        <f t="shared" si="4"/>
        <v>0</v>
      </c>
      <c r="AH14" s="188">
        <f t="shared" si="4"/>
        <v>0</v>
      </c>
      <c r="AI14" s="188">
        <f t="shared" si="4"/>
        <v>0</v>
      </c>
      <c r="AJ14" s="188">
        <f t="shared" si="4"/>
        <v>0</v>
      </c>
      <c r="AK14" s="188">
        <f t="shared" si="4"/>
        <v>0</v>
      </c>
      <c r="AL14" s="188">
        <f t="shared" ref="AL14" si="5">AK13-AL13</f>
        <v>0</v>
      </c>
      <c r="AM14" s="188">
        <f t="shared" ref="AM14" si="6">AL13-AM13</f>
        <v>0</v>
      </c>
      <c r="AN14" s="188">
        <f t="shared" ref="AN14" si="7">AM13-AN13</f>
        <v>0</v>
      </c>
      <c r="AO14" s="188">
        <f t="shared" ref="AO14" si="8">AN13-AO13</f>
        <v>0</v>
      </c>
      <c r="AP14" s="188">
        <f t="shared" ref="AP14" si="9">AO13-AP13</f>
        <v>14.963365985994935</v>
      </c>
      <c r="AQ14" s="188">
        <f t="shared" ref="AQ14" si="10">AP13-AQ13</f>
        <v>0</v>
      </c>
      <c r="AR14" s="188">
        <f t="shared" ref="AR14" si="11">AQ13-AR13</f>
        <v>0</v>
      </c>
      <c r="AS14" s="188">
        <f t="shared" ref="AS14" si="12">AR13-AS13</f>
        <v>0</v>
      </c>
      <c r="AT14" s="188">
        <f t="shared" ref="AT14" si="13">AS13-AT13</f>
        <v>0</v>
      </c>
      <c r="AU14" s="188">
        <f t="shared" ref="AU14" si="14">AT13-AU13</f>
        <v>0</v>
      </c>
      <c r="AV14" s="84"/>
    </row>
    <row r="15" spans="1:48" ht="15.75" customHeight="1" x14ac:dyDescent="0.3">
      <c r="A15" s="180" t="s">
        <v>424</v>
      </c>
      <c r="B15" s="185"/>
      <c r="C15" s="186"/>
      <c r="D15" s="186"/>
      <c r="E15" s="74"/>
      <c r="F15" s="74"/>
      <c r="G15" s="74"/>
      <c r="H15" s="74"/>
      <c r="I15" s="74"/>
      <c r="J15" s="74"/>
      <c r="K15" s="79"/>
      <c r="L15" s="174">
        <f>$L13-L13</f>
        <v>0</v>
      </c>
      <c r="M15" s="190">
        <f>$L13-M13</f>
        <v>0</v>
      </c>
      <c r="N15" s="190">
        <f t="shared" ref="N15:AK15" si="15">$L13-N13</f>
        <v>0</v>
      </c>
      <c r="O15" s="190">
        <f t="shared" si="15"/>
        <v>0</v>
      </c>
      <c r="P15" s="190">
        <f t="shared" si="15"/>
        <v>0</v>
      </c>
      <c r="Q15" s="190">
        <f t="shared" si="15"/>
        <v>0</v>
      </c>
      <c r="R15" s="190">
        <f t="shared" si="15"/>
        <v>0</v>
      </c>
      <c r="S15" s="190">
        <f t="shared" si="15"/>
        <v>0</v>
      </c>
      <c r="T15" s="190">
        <f t="shared" si="15"/>
        <v>0</v>
      </c>
      <c r="U15" s="190">
        <f t="shared" si="15"/>
        <v>0</v>
      </c>
      <c r="V15" s="190">
        <f t="shared" si="15"/>
        <v>4.6772543317553072</v>
      </c>
      <c r="W15" s="190">
        <f t="shared" si="15"/>
        <v>400.11500603175534</v>
      </c>
      <c r="X15" s="190">
        <f t="shared" si="15"/>
        <v>400.11500603175534</v>
      </c>
      <c r="Y15" s="190">
        <f t="shared" si="15"/>
        <v>400.11500603175534</v>
      </c>
      <c r="Z15" s="190">
        <f t="shared" si="15"/>
        <v>400.11500603175534</v>
      </c>
      <c r="AA15" s="190">
        <f t="shared" si="15"/>
        <v>400.11500603175534</v>
      </c>
      <c r="AB15" s="190">
        <f t="shared" si="15"/>
        <v>400.11500603175534</v>
      </c>
      <c r="AC15" s="190">
        <f t="shared" si="15"/>
        <v>400.11500603175534</v>
      </c>
      <c r="AD15" s="190">
        <f t="shared" si="15"/>
        <v>400.11500603175534</v>
      </c>
      <c r="AE15" s="190">
        <f t="shared" si="15"/>
        <v>400.11500603175534</v>
      </c>
      <c r="AF15" s="190">
        <f t="shared" si="15"/>
        <v>406.87466377672877</v>
      </c>
      <c r="AG15" s="190">
        <f t="shared" si="15"/>
        <v>406.87466377672877</v>
      </c>
      <c r="AH15" s="190">
        <f t="shared" si="15"/>
        <v>406.87466377672877</v>
      </c>
      <c r="AI15" s="190">
        <f t="shared" si="15"/>
        <v>406.87466377672877</v>
      </c>
      <c r="AJ15" s="190">
        <f t="shared" si="15"/>
        <v>406.87466377672877</v>
      </c>
      <c r="AK15" s="190">
        <f t="shared" si="15"/>
        <v>406.87466377672877</v>
      </c>
      <c r="AL15" s="190">
        <f t="shared" ref="AL15:AU15" si="16">$L13-AL13</f>
        <v>406.87466377672877</v>
      </c>
      <c r="AM15" s="190">
        <f t="shared" si="16"/>
        <v>406.87466377672877</v>
      </c>
      <c r="AN15" s="190">
        <f t="shared" si="16"/>
        <v>406.87466377672877</v>
      </c>
      <c r="AO15" s="190">
        <f t="shared" si="16"/>
        <v>406.87466377672877</v>
      </c>
      <c r="AP15" s="190">
        <f t="shared" si="16"/>
        <v>421.83802976272369</v>
      </c>
      <c r="AQ15" s="190">
        <f t="shared" si="16"/>
        <v>421.83802976272369</v>
      </c>
      <c r="AR15" s="190">
        <f t="shared" si="16"/>
        <v>421.83802976272369</v>
      </c>
      <c r="AS15" s="190">
        <f t="shared" si="16"/>
        <v>421.83802976272369</v>
      </c>
      <c r="AT15" s="190">
        <f t="shared" si="16"/>
        <v>421.83802976272369</v>
      </c>
      <c r="AU15" s="190">
        <f t="shared" si="16"/>
        <v>421.83802976272369</v>
      </c>
      <c r="AV15" s="80"/>
    </row>
    <row r="16" spans="1:48" ht="15.75" customHeight="1" x14ac:dyDescent="0.3">
      <c r="A16" s="193" t="s">
        <v>66</v>
      </c>
      <c r="B16" s="206">
        <f>SUMPRODUCT(B5:B12,C5:C12)/C13</f>
        <v>11.869636564055725</v>
      </c>
      <c r="C16" s="56"/>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row>
    <row r="17" spans="1:28" s="30" customFormat="1" ht="15.75" hidden="1" customHeight="1" x14ac:dyDescent="0.3">
      <c r="W17"/>
    </row>
    <row r="18" spans="1:28" ht="15.75" hidden="1" customHeight="1" x14ac:dyDescent="0.3">
      <c r="A18" s="491" t="s">
        <v>77</v>
      </c>
      <c r="B18" s="493" t="str">
        <f>B3</f>
        <v>WAML</v>
      </c>
      <c r="C18" s="493" t="s">
        <v>264</v>
      </c>
      <c r="D18" s="487" t="s">
        <v>57</v>
      </c>
      <c r="E18" s="172"/>
      <c r="F18" s="133"/>
      <c r="G18" s="133"/>
      <c r="H18" s="133"/>
      <c r="I18" s="133"/>
      <c r="J18" s="133"/>
      <c r="K18" s="134"/>
      <c r="L18" s="144" t="str">
        <f>L3</f>
        <v>CPAS - Verified Net Savings (MWh)</v>
      </c>
      <c r="M18" s="144"/>
      <c r="N18" s="144"/>
      <c r="O18" s="144"/>
      <c r="P18" s="144"/>
      <c r="Q18" s="144"/>
      <c r="R18" s="144"/>
      <c r="S18" s="144"/>
      <c r="T18" s="144"/>
      <c r="U18" s="144"/>
      <c r="V18" s="144"/>
      <c r="W18" s="144"/>
      <c r="X18" s="144"/>
      <c r="Y18" s="144"/>
      <c r="Z18" s="144"/>
      <c r="AA18" s="234"/>
      <c r="AB18" s="30"/>
    </row>
    <row r="19" spans="1:28" ht="15.75" hidden="1" customHeight="1" x14ac:dyDescent="0.3">
      <c r="A19" s="496"/>
      <c r="B19" s="495"/>
      <c r="C19" s="495"/>
      <c r="D19" s="486"/>
      <c r="E19" s="36"/>
      <c r="F19" s="36"/>
      <c r="G19" s="36"/>
      <c r="H19" s="36"/>
      <c r="I19" s="36"/>
      <c r="J19" s="36"/>
      <c r="K19" s="36"/>
      <c r="L19" s="36">
        <f t="shared" ref="L19:AA19" si="17">AB4</f>
        <v>2041</v>
      </c>
      <c r="M19" s="36">
        <f t="shared" si="17"/>
        <v>2042</v>
      </c>
      <c r="N19" s="36">
        <f t="shared" si="17"/>
        <v>2043</v>
      </c>
      <c r="O19" s="36">
        <f t="shared" si="17"/>
        <v>2044</v>
      </c>
      <c r="P19" s="36">
        <f t="shared" si="17"/>
        <v>2045</v>
      </c>
      <c r="Q19" s="36">
        <f t="shared" si="17"/>
        <v>2046</v>
      </c>
      <c r="R19" s="36">
        <f t="shared" si="17"/>
        <v>2047</v>
      </c>
      <c r="S19" s="36">
        <f t="shared" si="17"/>
        <v>2048</v>
      </c>
      <c r="T19" s="36">
        <f t="shared" si="17"/>
        <v>2049</v>
      </c>
      <c r="U19" s="36">
        <f t="shared" si="17"/>
        <v>2050</v>
      </c>
      <c r="V19" s="36">
        <f t="shared" si="17"/>
        <v>2051</v>
      </c>
      <c r="W19" s="36">
        <f t="shared" si="17"/>
        <v>2052</v>
      </c>
      <c r="X19" s="36">
        <f t="shared" si="17"/>
        <v>2053</v>
      </c>
      <c r="Y19" s="36">
        <f t="shared" si="17"/>
        <v>2054</v>
      </c>
      <c r="Z19" s="36">
        <f t="shared" si="17"/>
        <v>2055</v>
      </c>
      <c r="AA19" s="36">
        <f t="shared" si="17"/>
        <v>2056</v>
      </c>
      <c r="AB19" s="30"/>
    </row>
    <row r="20" spans="1:28" ht="15.75" hidden="1" customHeight="1" x14ac:dyDescent="0.3">
      <c r="A20" s="199" t="str">
        <f>A5</f>
        <v>Retail Products (IQ)</v>
      </c>
      <c r="B20" s="200">
        <f>B5</f>
        <v>11</v>
      </c>
      <c r="C20" s="201">
        <f>C5</f>
        <v>341.95531900000003</v>
      </c>
      <c r="D20" s="202">
        <f>D5</f>
        <v>1</v>
      </c>
      <c r="E20" s="203"/>
      <c r="F20" s="203"/>
      <c r="G20" s="203"/>
      <c r="H20" s="203"/>
      <c r="I20" s="203"/>
      <c r="J20" s="203"/>
      <c r="K20" s="203"/>
      <c r="L20" s="177">
        <f t="shared" ref="L20:AA20" si="18">AB5</f>
        <v>0</v>
      </c>
      <c r="M20" s="177">
        <f t="shared" si="18"/>
        <v>0</v>
      </c>
      <c r="N20" s="177">
        <f t="shared" si="18"/>
        <v>0</v>
      </c>
      <c r="O20" s="177">
        <f t="shared" si="18"/>
        <v>0</v>
      </c>
      <c r="P20" s="177">
        <f t="shared" si="18"/>
        <v>0</v>
      </c>
      <c r="Q20" s="177">
        <f t="shared" si="18"/>
        <v>0</v>
      </c>
      <c r="R20" s="177">
        <f t="shared" si="18"/>
        <v>0</v>
      </c>
      <c r="S20" s="177">
        <f t="shared" si="18"/>
        <v>0</v>
      </c>
      <c r="T20" s="177">
        <f t="shared" si="18"/>
        <v>0</v>
      </c>
      <c r="U20" s="177">
        <f t="shared" si="18"/>
        <v>0</v>
      </c>
      <c r="V20" s="177">
        <f t="shared" si="18"/>
        <v>0</v>
      </c>
      <c r="W20" s="177">
        <f t="shared" si="18"/>
        <v>0</v>
      </c>
      <c r="X20" s="177">
        <f t="shared" si="18"/>
        <v>0</v>
      </c>
      <c r="Y20" s="177">
        <f t="shared" si="18"/>
        <v>0</v>
      </c>
      <c r="Z20" s="177">
        <f t="shared" si="18"/>
        <v>0</v>
      </c>
      <c r="AA20" s="177">
        <f t="shared" si="18"/>
        <v>0</v>
      </c>
      <c r="AB20" s="30"/>
    </row>
    <row r="21" spans="1:28" ht="15.75" hidden="1" customHeight="1" x14ac:dyDescent="0.3">
      <c r="A21" s="199" t="str">
        <f t="shared" ref="A21:D21" si="19">A6</f>
        <v>IQ - SF</v>
      </c>
      <c r="B21" s="200">
        <f t="shared" si="19"/>
        <v>26.740869763619845</v>
      </c>
      <c r="C21" s="201">
        <f t="shared" si="19"/>
        <v>8.6144022694197133</v>
      </c>
      <c r="D21" s="202">
        <f t="shared" si="19"/>
        <v>1</v>
      </c>
      <c r="E21" s="203"/>
      <c r="F21" s="203"/>
      <c r="G21" s="203"/>
      <c r="H21" s="203"/>
      <c r="I21" s="203"/>
      <c r="J21" s="203"/>
      <c r="K21" s="203"/>
      <c r="L21" s="177">
        <f t="shared" ref="L21:AA21" si="20">AB6</f>
        <v>8.6144022694197133</v>
      </c>
      <c r="M21" s="177">
        <f t="shared" si="20"/>
        <v>8.6144022694197133</v>
      </c>
      <c r="N21" s="177">
        <f t="shared" si="20"/>
        <v>8.6144022694197133</v>
      </c>
      <c r="O21" s="177">
        <f t="shared" si="20"/>
        <v>8.6144022694197133</v>
      </c>
      <c r="P21" s="177">
        <f t="shared" si="20"/>
        <v>5.8068563789589485</v>
      </c>
      <c r="Q21" s="177">
        <f t="shared" si="20"/>
        <v>5.8068563789589485</v>
      </c>
      <c r="R21" s="177">
        <f t="shared" si="20"/>
        <v>5.8068563789589485</v>
      </c>
      <c r="S21" s="177">
        <f t="shared" si="20"/>
        <v>5.8068563789589485</v>
      </c>
      <c r="T21" s="177">
        <f t="shared" si="20"/>
        <v>5.8068563789589485</v>
      </c>
      <c r="U21" s="177">
        <f t="shared" si="20"/>
        <v>5.8068563789589485</v>
      </c>
      <c r="V21" s="177">
        <f t="shared" si="20"/>
        <v>5.8068563789589485</v>
      </c>
      <c r="W21" s="177">
        <f t="shared" si="20"/>
        <v>5.8068563789589485</v>
      </c>
      <c r="X21" s="177">
        <f t="shared" si="20"/>
        <v>5.8068563789589485</v>
      </c>
      <c r="Y21" s="177">
        <f t="shared" si="20"/>
        <v>5.8068563789589485</v>
      </c>
      <c r="Z21" s="177">
        <f t="shared" si="20"/>
        <v>0</v>
      </c>
      <c r="AA21" s="177">
        <f t="shared" si="20"/>
        <v>0</v>
      </c>
      <c r="AB21" s="30"/>
    </row>
    <row r="22" spans="1:28" ht="15.75" hidden="1" customHeight="1" x14ac:dyDescent="0.3">
      <c r="A22" s="199" t="str">
        <f t="shared" ref="A22:D22" si="21">A7</f>
        <v>IQ - CAA</v>
      </c>
      <c r="B22" s="200">
        <f t="shared" si="21"/>
        <v>20</v>
      </c>
      <c r="C22" s="201">
        <f t="shared" si="21"/>
        <v>0.35675582859510985</v>
      </c>
      <c r="D22" s="202">
        <f t="shared" si="21"/>
        <v>0.98554801861145969</v>
      </c>
      <c r="E22" s="203"/>
      <c r="F22" s="203"/>
      <c r="G22" s="203"/>
      <c r="H22" s="203"/>
      <c r="I22" s="203"/>
      <c r="J22" s="203"/>
      <c r="K22" s="203"/>
      <c r="L22" s="177">
        <f t="shared" ref="L22:AA22" si="22">AB7</f>
        <v>0.35160000000000002</v>
      </c>
      <c r="M22" s="177">
        <f t="shared" si="22"/>
        <v>0.35160000000000002</v>
      </c>
      <c r="N22" s="177">
        <f t="shared" si="22"/>
        <v>0.35160000000000002</v>
      </c>
      <c r="O22" s="177">
        <f t="shared" si="22"/>
        <v>0.35160000000000002</v>
      </c>
      <c r="P22" s="177">
        <f t="shared" si="22"/>
        <v>0</v>
      </c>
      <c r="Q22" s="177">
        <f t="shared" si="22"/>
        <v>0</v>
      </c>
      <c r="R22" s="177">
        <f t="shared" si="22"/>
        <v>0</v>
      </c>
      <c r="S22" s="177">
        <f t="shared" si="22"/>
        <v>0</v>
      </c>
      <c r="T22" s="177">
        <f t="shared" si="22"/>
        <v>0</v>
      </c>
      <c r="U22" s="177">
        <f t="shared" si="22"/>
        <v>0</v>
      </c>
      <c r="V22" s="177">
        <f t="shared" si="22"/>
        <v>0</v>
      </c>
      <c r="W22" s="177">
        <f t="shared" si="22"/>
        <v>0</v>
      </c>
      <c r="X22" s="177">
        <f t="shared" si="22"/>
        <v>0</v>
      </c>
      <c r="Y22" s="177">
        <f t="shared" si="22"/>
        <v>0</v>
      </c>
      <c r="Z22" s="177">
        <f t="shared" si="22"/>
        <v>0</v>
      </c>
      <c r="AA22" s="177">
        <f t="shared" si="22"/>
        <v>0</v>
      </c>
      <c r="AB22" s="30"/>
    </row>
    <row r="23" spans="1:28" ht="15.75" hidden="1" customHeight="1" x14ac:dyDescent="0.3">
      <c r="A23" s="199" t="str">
        <f t="shared" ref="A23:D23" si="23">A8</f>
        <v>IQ - SS</v>
      </c>
      <c r="B23" s="200">
        <f t="shared" si="23"/>
        <v>11.000000000000002</v>
      </c>
      <c r="C23" s="201">
        <f t="shared" si="23"/>
        <v>47.326971499999999</v>
      </c>
      <c r="D23" s="202">
        <f t="shared" si="23"/>
        <v>1</v>
      </c>
      <c r="E23" s="203"/>
      <c r="F23" s="203"/>
      <c r="G23" s="203"/>
      <c r="H23" s="203"/>
      <c r="I23" s="203"/>
      <c r="J23" s="203"/>
      <c r="K23" s="203"/>
      <c r="L23" s="177">
        <f t="shared" ref="L23:AA23" si="24">AB8</f>
        <v>0</v>
      </c>
      <c r="M23" s="177">
        <f t="shared" si="24"/>
        <v>0</v>
      </c>
      <c r="N23" s="177">
        <f t="shared" si="24"/>
        <v>0</v>
      </c>
      <c r="O23" s="177">
        <f t="shared" si="24"/>
        <v>0</v>
      </c>
      <c r="P23" s="177">
        <f t="shared" si="24"/>
        <v>0</v>
      </c>
      <c r="Q23" s="177">
        <f t="shared" si="24"/>
        <v>0</v>
      </c>
      <c r="R23" s="177">
        <f t="shared" si="24"/>
        <v>0</v>
      </c>
      <c r="S23" s="177">
        <f t="shared" si="24"/>
        <v>0</v>
      </c>
      <c r="T23" s="177">
        <f t="shared" si="24"/>
        <v>0</v>
      </c>
      <c r="U23" s="177">
        <f t="shared" si="24"/>
        <v>0</v>
      </c>
      <c r="V23" s="177">
        <f t="shared" si="24"/>
        <v>0</v>
      </c>
      <c r="W23" s="177">
        <f t="shared" si="24"/>
        <v>0</v>
      </c>
      <c r="X23" s="177">
        <f t="shared" si="24"/>
        <v>0</v>
      </c>
      <c r="Y23" s="177">
        <f t="shared" si="24"/>
        <v>0</v>
      </c>
      <c r="Z23" s="177">
        <f t="shared" si="24"/>
        <v>0</v>
      </c>
      <c r="AA23" s="177">
        <f t="shared" si="24"/>
        <v>0</v>
      </c>
      <c r="AB23" s="30"/>
    </row>
    <row r="24" spans="1:28" ht="15.75" hidden="1" customHeight="1" x14ac:dyDescent="0.3">
      <c r="A24" s="199" t="str">
        <f t="shared" ref="A24:D24" si="25">A9</f>
        <v>IQ - MHAS</v>
      </c>
      <c r="B24" s="200">
        <f t="shared" si="25"/>
        <v>26.553676850294842</v>
      </c>
      <c r="C24" s="201">
        <f t="shared" si="25"/>
        <v>5.6111975458988574</v>
      </c>
      <c r="D24" s="202">
        <f t="shared" si="25"/>
        <v>1</v>
      </c>
      <c r="E24" s="203"/>
      <c r="F24" s="203"/>
      <c r="G24" s="203"/>
      <c r="H24" s="203"/>
      <c r="I24" s="203"/>
      <c r="J24" s="203"/>
      <c r="K24" s="203"/>
      <c r="L24" s="177">
        <f t="shared" ref="L24:AA24" si="26">AB9</f>
        <v>5.6111975458988574</v>
      </c>
      <c r="M24" s="177">
        <f t="shared" si="26"/>
        <v>5.6111975458988574</v>
      </c>
      <c r="N24" s="177">
        <f t="shared" si="26"/>
        <v>5.6111975458988574</v>
      </c>
      <c r="O24" s="177">
        <f t="shared" si="26"/>
        <v>5.6111975458988574</v>
      </c>
      <c r="P24" s="177">
        <f t="shared" si="26"/>
        <v>3.6773975458988573</v>
      </c>
      <c r="Q24" s="177">
        <f t="shared" si="26"/>
        <v>3.6773975458988573</v>
      </c>
      <c r="R24" s="177">
        <f t="shared" si="26"/>
        <v>3.6773975458988573</v>
      </c>
      <c r="S24" s="177">
        <f t="shared" si="26"/>
        <v>3.6773975458988573</v>
      </c>
      <c r="T24" s="177">
        <f t="shared" si="26"/>
        <v>3.6773975458988573</v>
      </c>
      <c r="U24" s="177">
        <f t="shared" si="26"/>
        <v>3.6773975458988573</v>
      </c>
      <c r="V24" s="177">
        <f t="shared" si="26"/>
        <v>3.6773975458988573</v>
      </c>
      <c r="W24" s="177">
        <f t="shared" si="26"/>
        <v>3.6773975458988573</v>
      </c>
      <c r="X24" s="177">
        <f t="shared" si="26"/>
        <v>3.6773975458988573</v>
      </c>
      <c r="Y24" s="177">
        <f t="shared" si="26"/>
        <v>3.6773975458988573</v>
      </c>
      <c r="Z24" s="177">
        <f t="shared" si="26"/>
        <v>0</v>
      </c>
      <c r="AA24" s="177">
        <f t="shared" si="26"/>
        <v>0</v>
      </c>
      <c r="AB24" s="30"/>
    </row>
    <row r="25" spans="1:28" ht="15.75" hidden="1" customHeight="1" x14ac:dyDescent="0.3">
      <c r="A25" s="199" t="str">
        <f t="shared" ref="A25:D25" si="27">A10</f>
        <v>IQ - Accessibility</v>
      </c>
      <c r="B25" s="200">
        <f t="shared" si="27"/>
        <v>11</v>
      </c>
      <c r="C25" s="201">
        <f t="shared" si="27"/>
        <v>6.1554611999999995</v>
      </c>
      <c r="D25" s="202">
        <f t="shared" si="27"/>
        <v>1</v>
      </c>
      <c r="E25" s="203"/>
      <c r="F25" s="203"/>
      <c r="G25" s="203"/>
      <c r="H25" s="203"/>
      <c r="I25" s="203"/>
      <c r="J25" s="203"/>
      <c r="K25" s="203"/>
      <c r="L25" s="177">
        <f t="shared" ref="L25:AA25" si="28">AB10</f>
        <v>0</v>
      </c>
      <c r="M25" s="177">
        <f t="shared" si="28"/>
        <v>0</v>
      </c>
      <c r="N25" s="177">
        <f t="shared" si="28"/>
        <v>0</v>
      </c>
      <c r="O25" s="177">
        <f t="shared" si="28"/>
        <v>0</v>
      </c>
      <c r="P25" s="177">
        <f t="shared" si="28"/>
        <v>0</v>
      </c>
      <c r="Q25" s="177">
        <f t="shared" si="28"/>
        <v>0</v>
      </c>
      <c r="R25" s="177">
        <f t="shared" si="28"/>
        <v>0</v>
      </c>
      <c r="S25" s="177">
        <f t="shared" si="28"/>
        <v>0</v>
      </c>
      <c r="T25" s="177">
        <f t="shared" si="28"/>
        <v>0</v>
      </c>
      <c r="U25" s="177">
        <f t="shared" si="28"/>
        <v>0</v>
      </c>
      <c r="V25" s="177">
        <f t="shared" si="28"/>
        <v>0</v>
      </c>
      <c r="W25" s="177">
        <f t="shared" si="28"/>
        <v>0</v>
      </c>
      <c r="X25" s="177">
        <f t="shared" si="28"/>
        <v>0</v>
      </c>
      <c r="Y25" s="177">
        <f t="shared" si="28"/>
        <v>0</v>
      </c>
      <c r="Z25" s="177">
        <f t="shared" si="28"/>
        <v>0</v>
      </c>
      <c r="AA25" s="177">
        <f t="shared" si="28"/>
        <v>0</v>
      </c>
      <c r="AB25" s="30"/>
    </row>
    <row r="26" spans="1:28" ht="15.75" hidden="1" customHeight="1" x14ac:dyDescent="0.3">
      <c r="A26" s="199" t="str">
        <f t="shared" ref="A26:D26" si="29">A11</f>
        <v>MF - IQ</v>
      </c>
      <c r="B26" s="200">
        <f t="shared" si="29"/>
        <v>10</v>
      </c>
      <c r="C26" s="201">
        <f t="shared" si="29"/>
        <v>4.6772543317552966</v>
      </c>
      <c r="D26" s="202">
        <f t="shared" si="29"/>
        <v>1</v>
      </c>
      <c r="E26" s="203"/>
      <c r="F26" s="203"/>
      <c r="G26" s="203"/>
      <c r="H26" s="203"/>
      <c r="I26" s="203"/>
      <c r="J26" s="203"/>
      <c r="K26" s="203"/>
      <c r="L26" s="177">
        <f t="shared" ref="L26:AA26" si="30">AB11</f>
        <v>0</v>
      </c>
      <c r="M26" s="177">
        <f t="shared" si="30"/>
        <v>0</v>
      </c>
      <c r="N26" s="177">
        <f t="shared" si="30"/>
        <v>0</v>
      </c>
      <c r="O26" s="177">
        <f t="shared" si="30"/>
        <v>0</v>
      </c>
      <c r="P26" s="177">
        <f t="shared" si="30"/>
        <v>0</v>
      </c>
      <c r="Q26" s="177">
        <f t="shared" si="30"/>
        <v>0</v>
      </c>
      <c r="R26" s="177">
        <f t="shared" si="30"/>
        <v>0</v>
      </c>
      <c r="S26" s="177">
        <f t="shared" si="30"/>
        <v>0</v>
      </c>
      <c r="T26" s="177">
        <f t="shared" si="30"/>
        <v>0</v>
      </c>
      <c r="U26" s="177">
        <f t="shared" si="30"/>
        <v>0</v>
      </c>
      <c r="V26" s="177">
        <f t="shared" si="30"/>
        <v>0</v>
      </c>
      <c r="W26" s="177">
        <f t="shared" si="30"/>
        <v>0</v>
      </c>
      <c r="X26" s="177">
        <f t="shared" si="30"/>
        <v>0</v>
      </c>
      <c r="Y26" s="177">
        <f t="shared" si="30"/>
        <v>0</v>
      </c>
      <c r="Z26" s="177">
        <f t="shared" si="30"/>
        <v>0</v>
      </c>
      <c r="AA26" s="177">
        <f t="shared" si="30"/>
        <v>0</v>
      </c>
      <c r="AB26" s="30"/>
    </row>
    <row r="27" spans="1:28" ht="15.75" hidden="1" customHeight="1" x14ac:dyDescent="0.3">
      <c r="A27" s="199" t="str">
        <f t="shared" ref="A27:D27" si="31">A12</f>
        <v>MRSF - HE</v>
      </c>
      <c r="B27" s="200">
        <f t="shared" si="31"/>
        <v>27.871570735845594</v>
      </c>
      <c r="C27" s="201">
        <f t="shared" si="31"/>
        <v>8.7007921369910424</v>
      </c>
      <c r="D27" s="202">
        <f t="shared" si="31"/>
        <v>0.82128429264154423</v>
      </c>
      <c r="E27" s="203"/>
      <c r="F27" s="203"/>
      <c r="G27" s="203"/>
      <c r="H27" s="203"/>
      <c r="I27" s="203"/>
      <c r="J27" s="203"/>
      <c r="K27" s="203"/>
      <c r="L27" s="177">
        <f t="shared" ref="L27:AA27" si="32">AB12</f>
        <v>7.1458239156497978</v>
      </c>
      <c r="M27" s="177">
        <f t="shared" si="32"/>
        <v>7.1458239156497978</v>
      </c>
      <c r="N27" s="177">
        <f t="shared" si="32"/>
        <v>7.1458239156497978</v>
      </c>
      <c r="O27" s="177">
        <f t="shared" si="32"/>
        <v>7.1458239156497978</v>
      </c>
      <c r="P27" s="177">
        <f t="shared" si="32"/>
        <v>5.4791120611371298</v>
      </c>
      <c r="Q27" s="177">
        <f t="shared" si="32"/>
        <v>5.4791120611371298</v>
      </c>
      <c r="R27" s="177">
        <f t="shared" si="32"/>
        <v>5.4791120611371298</v>
      </c>
      <c r="S27" s="177">
        <f t="shared" si="32"/>
        <v>5.4791120611371298</v>
      </c>
      <c r="T27" s="177">
        <f t="shared" si="32"/>
        <v>5.4791120611371298</v>
      </c>
      <c r="U27" s="177">
        <f t="shared" si="32"/>
        <v>5.4791120611371298</v>
      </c>
      <c r="V27" s="177">
        <f t="shared" si="32"/>
        <v>5.4791120611371298</v>
      </c>
      <c r="W27" s="177">
        <f t="shared" si="32"/>
        <v>5.4791120611371298</v>
      </c>
      <c r="X27" s="177">
        <f t="shared" si="32"/>
        <v>5.4791120611371298</v>
      </c>
      <c r="Y27" s="177">
        <f t="shared" si="32"/>
        <v>5.4791120611371298</v>
      </c>
      <c r="Z27" s="177">
        <f t="shared" si="32"/>
        <v>0</v>
      </c>
      <c r="AA27" s="177">
        <f t="shared" si="32"/>
        <v>0</v>
      </c>
      <c r="AB27" s="30"/>
    </row>
    <row r="28" spans="1:28" ht="15.75" hidden="1" customHeight="1" x14ac:dyDescent="0.3">
      <c r="A28" s="180" t="str">
        <f t="shared" ref="A28:A30" si="33">A13</f>
        <v>2025 CPAS</v>
      </c>
      <c r="B28" s="196"/>
      <c r="C28" s="182">
        <f>C13</f>
        <v>423.39815381266004</v>
      </c>
      <c r="D28" s="205">
        <f>D13</f>
        <v>0.99631523180749004</v>
      </c>
      <c r="E28" s="85"/>
      <c r="F28" s="74"/>
      <c r="G28" s="74"/>
      <c r="H28" s="74"/>
      <c r="I28" s="74"/>
      <c r="J28" s="74"/>
      <c r="K28" s="74"/>
      <c r="L28" s="182">
        <f t="shared" ref="L28:AA28" si="34">AB13</f>
        <v>21.723023730968368</v>
      </c>
      <c r="M28" s="182">
        <f t="shared" si="34"/>
        <v>21.723023730968368</v>
      </c>
      <c r="N28" s="182">
        <f t="shared" si="34"/>
        <v>21.723023730968368</v>
      </c>
      <c r="O28" s="182">
        <f t="shared" si="34"/>
        <v>21.723023730968368</v>
      </c>
      <c r="P28" s="182">
        <f t="shared" si="34"/>
        <v>14.963365985994935</v>
      </c>
      <c r="Q28" s="182">
        <f t="shared" si="34"/>
        <v>14.963365985994935</v>
      </c>
      <c r="R28" s="182">
        <f t="shared" si="34"/>
        <v>14.963365985994935</v>
      </c>
      <c r="S28" s="182">
        <f t="shared" si="34"/>
        <v>14.963365985994935</v>
      </c>
      <c r="T28" s="182">
        <f t="shared" si="34"/>
        <v>14.963365985994935</v>
      </c>
      <c r="U28" s="182">
        <f t="shared" si="34"/>
        <v>14.963365985994935</v>
      </c>
      <c r="V28" s="182">
        <f t="shared" si="34"/>
        <v>14.963365985994935</v>
      </c>
      <c r="W28" s="182">
        <f t="shared" si="34"/>
        <v>14.963365985994935</v>
      </c>
      <c r="X28" s="182">
        <f t="shared" si="34"/>
        <v>14.963365985994935</v>
      </c>
      <c r="Y28" s="182">
        <f t="shared" si="34"/>
        <v>14.963365985994935</v>
      </c>
      <c r="Z28" s="182">
        <f t="shared" si="34"/>
        <v>0</v>
      </c>
      <c r="AA28" s="182">
        <f t="shared" si="34"/>
        <v>0</v>
      </c>
      <c r="AB28" s="30"/>
    </row>
    <row r="29" spans="1:28" ht="15.75" hidden="1" customHeight="1" x14ac:dyDescent="0.3">
      <c r="A29" s="180" t="str">
        <f t="shared" si="33"/>
        <v>Expiring 2025 CPAS</v>
      </c>
      <c r="B29" s="185"/>
      <c r="C29" s="186"/>
      <c r="D29" s="197"/>
      <c r="E29" s="77"/>
      <c r="F29" s="77"/>
      <c r="G29" s="77"/>
      <c r="H29" s="77"/>
      <c r="I29" s="77"/>
      <c r="J29" s="77"/>
      <c r="K29" s="78"/>
      <c r="L29" s="174">
        <f t="shared" ref="L29:L30" si="35">AB14</f>
        <v>0</v>
      </c>
      <c r="M29" s="174">
        <f t="shared" ref="M29:M30" si="36">AC14</f>
        <v>0</v>
      </c>
      <c r="N29" s="174">
        <f t="shared" ref="N29:N30" si="37">AD14</f>
        <v>0</v>
      </c>
      <c r="O29" s="174">
        <f t="shared" ref="O29:O30" si="38">AE14</f>
        <v>0</v>
      </c>
      <c r="P29" s="174">
        <f t="shared" ref="P29:P30" si="39">AF14</f>
        <v>6.759657744973433</v>
      </c>
      <c r="Q29" s="174">
        <f t="shared" ref="Q29:Q30" si="40">AG14</f>
        <v>0</v>
      </c>
      <c r="R29" s="174">
        <f t="shared" ref="R29:R30" si="41">AH14</f>
        <v>0</v>
      </c>
      <c r="S29" s="174">
        <f t="shared" ref="S29:S30" si="42">AI14</f>
        <v>0</v>
      </c>
      <c r="T29" s="174">
        <f t="shared" ref="T29:T30" si="43">AJ14</f>
        <v>0</v>
      </c>
      <c r="U29" s="174">
        <f t="shared" ref="U29:U30" si="44">AK14</f>
        <v>0</v>
      </c>
      <c r="V29" s="174">
        <f t="shared" ref="V29:V30" si="45">AL14</f>
        <v>0</v>
      </c>
      <c r="W29" s="174">
        <f t="shared" ref="W29:W30" si="46">AM14</f>
        <v>0</v>
      </c>
      <c r="X29" s="174">
        <f t="shared" ref="X29:X30" si="47">AN14</f>
        <v>0</v>
      </c>
      <c r="Y29" s="174">
        <f t="shared" ref="Y29:Y30" si="48">AO14</f>
        <v>0</v>
      </c>
      <c r="Z29" s="174">
        <f t="shared" ref="Z29:Z30" si="49">AP14</f>
        <v>14.963365985994935</v>
      </c>
      <c r="AA29" s="174">
        <f t="shared" ref="AA29:AA30" si="50">AQ14</f>
        <v>0</v>
      </c>
      <c r="AB29" s="30"/>
    </row>
    <row r="30" spans="1:28" ht="15.75" hidden="1" customHeight="1" x14ac:dyDescent="0.3">
      <c r="A30" s="180" t="str">
        <f t="shared" si="33"/>
        <v>Expired 2025 CPAS</v>
      </c>
      <c r="B30" s="185"/>
      <c r="C30" s="186"/>
      <c r="D30" s="186"/>
      <c r="E30" s="74"/>
      <c r="F30" s="74"/>
      <c r="G30" s="74"/>
      <c r="H30" s="74"/>
      <c r="I30" s="74"/>
      <c r="J30" s="74"/>
      <c r="K30" s="79"/>
      <c r="L30" s="174">
        <f t="shared" si="35"/>
        <v>400.11500603175534</v>
      </c>
      <c r="M30" s="174">
        <f t="shared" si="36"/>
        <v>400.11500603175534</v>
      </c>
      <c r="N30" s="174">
        <f t="shared" si="37"/>
        <v>400.11500603175534</v>
      </c>
      <c r="O30" s="174">
        <f t="shared" si="38"/>
        <v>400.11500603175534</v>
      </c>
      <c r="P30" s="174">
        <f t="shared" si="39"/>
        <v>406.87466377672877</v>
      </c>
      <c r="Q30" s="174">
        <f t="shared" si="40"/>
        <v>406.87466377672877</v>
      </c>
      <c r="R30" s="174">
        <f t="shared" si="41"/>
        <v>406.87466377672877</v>
      </c>
      <c r="S30" s="174">
        <f t="shared" si="42"/>
        <v>406.87466377672877</v>
      </c>
      <c r="T30" s="174">
        <f t="shared" si="43"/>
        <v>406.87466377672877</v>
      </c>
      <c r="U30" s="174">
        <f t="shared" si="44"/>
        <v>406.87466377672877</v>
      </c>
      <c r="V30" s="174">
        <f t="shared" si="45"/>
        <v>406.87466377672877</v>
      </c>
      <c r="W30" s="174">
        <f t="shared" si="46"/>
        <v>406.87466377672877</v>
      </c>
      <c r="X30" s="174">
        <f t="shared" si="47"/>
        <v>406.87466377672877</v>
      </c>
      <c r="Y30" s="174">
        <f t="shared" si="48"/>
        <v>406.87466377672877</v>
      </c>
      <c r="Z30" s="174">
        <f t="shared" si="49"/>
        <v>421.83802976272369</v>
      </c>
      <c r="AA30" s="174">
        <f t="shared" si="50"/>
        <v>421.83802976272369</v>
      </c>
      <c r="AB30" s="30"/>
    </row>
    <row r="31" spans="1:28" ht="15.75" hidden="1" customHeight="1" x14ac:dyDescent="0.3">
      <c r="A31" s="193" t="s">
        <v>66</v>
      </c>
      <c r="B31" s="206">
        <f>B16</f>
        <v>11.869636564055725</v>
      </c>
      <c r="C31" s="56"/>
      <c r="D31" s="30"/>
      <c r="E31" s="30"/>
      <c r="F31" s="30"/>
      <c r="G31" s="30"/>
      <c r="H31" s="30"/>
      <c r="I31" s="30"/>
      <c r="J31" s="30"/>
      <c r="K31" s="30"/>
      <c r="L31" s="30"/>
      <c r="M31" s="30"/>
      <c r="N31" s="30"/>
      <c r="O31" s="30"/>
      <c r="P31" s="30"/>
      <c r="Q31" s="30"/>
      <c r="R31" s="30"/>
      <c r="S31" s="30"/>
      <c r="T31" s="30"/>
      <c r="U31" s="30"/>
      <c r="V31" s="30"/>
      <c r="W31" s="30"/>
      <c r="X31" s="30"/>
      <c r="Y31" s="30"/>
      <c r="Z31" s="30"/>
      <c r="AA31" s="30"/>
      <c r="AB31" s="30"/>
    </row>
    <row r="32" spans="1:28" x14ac:dyDescent="0.3">
      <c r="A32" s="30"/>
      <c r="B32" s="30"/>
      <c r="C32" s="30"/>
      <c r="D32" s="30"/>
      <c r="E32" s="30"/>
      <c r="F32" s="30"/>
      <c r="G32" s="30"/>
      <c r="H32" s="30"/>
      <c r="I32" s="30"/>
      <c r="J32" s="30"/>
      <c r="K32" s="30"/>
      <c r="L32" s="30"/>
      <c r="M32" s="30"/>
      <c r="N32" s="30"/>
      <c r="O32" s="30"/>
      <c r="P32" s="30"/>
      <c r="Q32" s="30"/>
      <c r="R32" s="30"/>
      <c r="S32" s="30"/>
      <c r="T32" s="30"/>
      <c r="U32" s="30"/>
      <c r="V32" s="30"/>
      <c r="W32" s="30"/>
      <c r="X32" s="30"/>
      <c r="Y32" s="30"/>
    </row>
  </sheetData>
  <mergeCells count="9">
    <mergeCell ref="AV3:AV4"/>
    <mergeCell ref="A18:A19"/>
    <mergeCell ref="B18:B19"/>
    <mergeCell ref="C18:C19"/>
    <mergeCell ref="D18:D19"/>
    <mergeCell ref="A3:A4"/>
    <mergeCell ref="B3:B4"/>
    <mergeCell ref="C3:C4"/>
    <mergeCell ref="D3:D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EC454-D841-41F2-BFB8-3AA88627A65F}">
  <dimension ref="A1:AW33"/>
  <sheetViews>
    <sheetView workbookViewId="0">
      <selection activeCell="L1" sqref="L1:L1048576"/>
    </sheetView>
  </sheetViews>
  <sheetFormatPr defaultColWidth="6.88671875"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9" ht="15.75" customHeight="1" x14ac:dyDescent="0.3">
      <c r="A1" s="292" t="s">
        <v>472</v>
      </c>
    </row>
    <row r="2" spans="1:49" ht="15.75" customHeight="1" x14ac:dyDescent="0.3">
      <c r="A2" s="37"/>
    </row>
    <row r="3" spans="1:49" ht="15.75" customHeight="1" x14ac:dyDescent="0.3">
      <c r="A3" s="491" t="s">
        <v>77</v>
      </c>
      <c r="B3" s="493" t="s">
        <v>66</v>
      </c>
      <c r="C3" s="493" t="s">
        <v>264</v>
      </c>
      <c r="D3" s="493" t="s">
        <v>57</v>
      </c>
      <c r="E3" s="105"/>
      <c r="F3" s="29"/>
      <c r="G3" s="29"/>
      <c r="H3" s="29"/>
      <c r="I3" s="29"/>
      <c r="J3" s="29"/>
      <c r="K3" s="29"/>
      <c r="L3" s="435" t="s">
        <v>265</v>
      </c>
      <c r="M3" s="89"/>
      <c r="N3" s="89"/>
      <c r="O3" s="89"/>
      <c r="P3" s="89"/>
      <c r="Q3" s="89"/>
      <c r="R3" s="89"/>
      <c r="S3" s="89"/>
      <c r="T3" s="89"/>
      <c r="U3" s="89"/>
      <c r="V3" s="89"/>
      <c r="W3" s="90"/>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9" ht="15.75" customHeight="1" x14ac:dyDescent="0.3">
      <c r="A4" s="496"/>
      <c r="B4" s="495"/>
      <c r="C4" s="495"/>
      <c r="D4" s="494"/>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row>
    <row r="5" spans="1:49" ht="15.75" customHeight="1" x14ac:dyDescent="0.3">
      <c r="A5" s="199" t="s">
        <v>158</v>
      </c>
      <c r="B5" s="200">
        <f>'Standard - Core'!B15</f>
        <v>14.09187414383134</v>
      </c>
      <c r="C5" s="201">
        <f>'Standard - Core'!C12</f>
        <v>29175.20222677293</v>
      </c>
      <c r="D5" s="202">
        <f>'Standard - Core'!D12</f>
        <v>0.86993068690568798</v>
      </c>
      <c r="E5" s="203"/>
      <c r="F5" s="203"/>
      <c r="G5" s="203"/>
      <c r="H5" s="203"/>
      <c r="I5" s="203"/>
      <c r="J5" s="203"/>
      <c r="K5" s="203"/>
      <c r="L5" s="177">
        <f>'Standard - Core'!L12</f>
        <v>25380.403713748932</v>
      </c>
      <c r="M5" s="177">
        <f>'Standard - Core'!M12</f>
        <v>25380.403713748932</v>
      </c>
      <c r="N5" s="177">
        <f>'Standard - Core'!N12</f>
        <v>25380.403713748932</v>
      </c>
      <c r="O5" s="177">
        <f>'Standard - Core'!O12</f>
        <v>25376.862723315633</v>
      </c>
      <c r="P5" s="177">
        <f>'Standard - Core'!P12</f>
        <v>25370.718663071533</v>
      </c>
      <c r="Q5" s="177">
        <f>'Standard - Core'!Q12</f>
        <v>25199.343452995756</v>
      </c>
      <c r="R5" s="177">
        <f>'Standard - Core'!R12</f>
        <v>24788.863804789064</v>
      </c>
      <c r="S5" s="177">
        <f>'Standard - Core'!S12</f>
        <v>24384.570351455182</v>
      </c>
      <c r="T5" s="177">
        <f>'Standard - Core'!T12</f>
        <v>24101.854305340847</v>
      </c>
      <c r="U5" s="177">
        <f>'Standard - Core'!U12</f>
        <v>24010.685747238032</v>
      </c>
      <c r="V5" s="177">
        <f>'Standard - Core'!V12</f>
        <v>23213.551394820086</v>
      </c>
      <c r="W5" s="177">
        <f>'Standard - Core'!W12</f>
        <v>21900.336117547067</v>
      </c>
      <c r="X5" s="177">
        <f>'Standard - Core'!X12</f>
        <v>20761.101231567187</v>
      </c>
      <c r="Y5" s="177">
        <f>'Standard - Core'!Y12</f>
        <v>20245.453067739625</v>
      </c>
      <c r="Z5" s="177">
        <f>'Standard - Core'!Z12</f>
        <v>20189.145767692557</v>
      </c>
      <c r="AA5" s="177">
        <f>'Standard - Core'!AA12</f>
        <v>1870.6705480741525</v>
      </c>
      <c r="AB5" s="177">
        <f>'Standard - Core'!AB12</f>
        <v>299.85352999111234</v>
      </c>
      <c r="AC5" s="177">
        <f>'Standard - Core'!AC12</f>
        <v>299.85352999111234</v>
      </c>
      <c r="AD5" s="177">
        <f>'Standard - Core'!AD12</f>
        <v>299.85352999111234</v>
      </c>
      <c r="AE5" s="177">
        <f>'Standard - Core'!AE12</f>
        <v>299.85352999111234</v>
      </c>
      <c r="AF5" s="177">
        <f>'Standard - Core'!AF12</f>
        <v>298.56129679690235</v>
      </c>
      <c r="AG5" s="177">
        <f>'Standard - Core'!AG12</f>
        <v>298.56129679690235</v>
      </c>
      <c r="AH5" s="177">
        <f>'Standard - Core'!AH12</f>
        <v>298.56129679690235</v>
      </c>
      <c r="AI5" s="177">
        <f>'Standard - Core'!AI12</f>
        <v>101.65154193348</v>
      </c>
      <c r="AJ5" s="177">
        <f>'Standard - Core'!AJ12</f>
        <v>101.65154193348</v>
      </c>
      <c r="AK5" s="177">
        <f>'Standard - Core'!AK12</f>
        <v>0</v>
      </c>
      <c r="AL5" s="177">
        <f>'Standard - Core'!AL12</f>
        <v>0</v>
      </c>
      <c r="AM5" s="177">
        <f>'Standard - Core'!AM12</f>
        <v>0</v>
      </c>
      <c r="AN5" s="177">
        <f>'Standard - Core'!AN12</f>
        <v>0</v>
      </c>
      <c r="AO5" s="177">
        <f>'Standard - Core'!AO12</f>
        <v>0</v>
      </c>
      <c r="AP5" s="177">
        <f>'Standard - Core'!AP12</f>
        <v>0</v>
      </c>
      <c r="AQ5" s="177">
        <f>'Standard - Core'!AQ12</f>
        <v>0</v>
      </c>
      <c r="AR5" s="177">
        <f>'Standard - Core'!AR12</f>
        <v>0</v>
      </c>
      <c r="AS5" s="177">
        <f>'Standard - Core'!AS12</f>
        <v>0</v>
      </c>
      <c r="AT5" s="177">
        <f>'Standard - Core'!AT12</f>
        <v>0</v>
      </c>
      <c r="AU5" s="177">
        <f>'Standard - Core'!AU12</f>
        <v>0</v>
      </c>
      <c r="AV5" s="208">
        <f>SUM(E5:AU5)</f>
        <v>359852.76941111562</v>
      </c>
    </row>
    <row r="6" spans="1:49" ht="15.75" customHeight="1" x14ac:dyDescent="0.3">
      <c r="A6" s="199" t="s">
        <v>159</v>
      </c>
      <c r="B6" s="200">
        <f>'Standard - Online Store'!B14</f>
        <v>10.614000671142191</v>
      </c>
      <c r="C6" s="201">
        <f>'Standard - Online Store'!C11</f>
        <v>1249.6495659793009</v>
      </c>
      <c r="D6" s="202">
        <f>'Standard - Online Store'!D11</f>
        <v>0.93343336418610534</v>
      </c>
      <c r="E6" s="203"/>
      <c r="F6" s="203"/>
      <c r="G6" s="203"/>
      <c r="H6" s="203"/>
      <c r="I6" s="203"/>
      <c r="J6" s="203"/>
      <c r="K6" s="203"/>
      <c r="L6" s="177">
        <f>'Standard - Online Store'!L11</f>
        <v>1166.4645984257652</v>
      </c>
      <c r="M6" s="177">
        <f>'Standard - Online Store'!M11</f>
        <v>1166.4645984257652</v>
      </c>
      <c r="N6" s="177">
        <f>'Standard - Online Store'!N11</f>
        <v>1166.4645984257652</v>
      </c>
      <c r="O6" s="177">
        <f>'Standard - Online Store'!O11</f>
        <v>1166.4645984257652</v>
      </c>
      <c r="P6" s="177">
        <f>'Standard - Online Store'!P11</f>
        <v>1166.4645984257652</v>
      </c>
      <c r="Q6" s="177">
        <f>'Standard - Online Store'!Q11</f>
        <v>1166.0699884577652</v>
      </c>
      <c r="R6" s="177">
        <f>'Standard - Online Store'!R11</f>
        <v>1166.0699884577652</v>
      </c>
      <c r="S6" s="177">
        <f>'Standard - Online Store'!S11</f>
        <v>1026.5360929998692</v>
      </c>
      <c r="T6" s="177">
        <f>'Standard - Online Store'!T11</f>
        <v>1026.5360929998692</v>
      </c>
      <c r="U6" s="177">
        <f>'Standard - Online Store'!U11</f>
        <v>1026.5360929998692</v>
      </c>
      <c r="V6" s="177">
        <f>'Standard - Online Store'!V11</f>
        <v>1014.8757003057094</v>
      </c>
      <c r="W6" s="177">
        <f>'Standard - Online Store'!W11</f>
        <v>2.6346126711600002</v>
      </c>
      <c r="X6" s="177">
        <f>'Standard - Online Store'!X11</f>
        <v>2.6346126711600002</v>
      </c>
      <c r="Y6" s="177">
        <f>'Standard - Online Store'!Y11</f>
        <v>2.6346126711600002</v>
      </c>
      <c r="Z6" s="177">
        <f>'Standard - Online Store'!Z11</f>
        <v>2.5547342457600002</v>
      </c>
      <c r="AA6" s="177">
        <f>'Standard - Online Store'!AA11</f>
        <v>1.6805814012</v>
      </c>
      <c r="AB6" s="177">
        <f>'Standard - Online Store'!AB11</f>
        <v>0</v>
      </c>
      <c r="AC6" s="177">
        <f>'Standard - Online Store'!AC11</f>
        <v>0</v>
      </c>
      <c r="AD6" s="177">
        <f>'Standard - Online Store'!AD11</f>
        <v>0</v>
      </c>
      <c r="AE6" s="177">
        <f>'Standard - Online Store'!AE11</f>
        <v>0</v>
      </c>
      <c r="AF6" s="177">
        <f>'Standard - Online Store'!AF11</f>
        <v>0</v>
      </c>
      <c r="AG6" s="177">
        <f>'Standard - Online Store'!AG11</f>
        <v>0</v>
      </c>
      <c r="AH6" s="177">
        <f>'Standard - Online Store'!AH11</f>
        <v>0</v>
      </c>
      <c r="AI6" s="177">
        <f>'Standard - Online Store'!AI11</f>
        <v>0</v>
      </c>
      <c r="AJ6" s="177">
        <f>'Standard - Online Store'!AJ11</f>
        <v>0</v>
      </c>
      <c r="AK6" s="177">
        <f>'Standard - Online Store'!AK11</f>
        <v>0</v>
      </c>
      <c r="AL6" s="177">
        <f>'Standard - Online Store'!AL11</f>
        <v>0</v>
      </c>
      <c r="AM6" s="177">
        <f>'Standard - Online Store'!AM11</f>
        <v>0</v>
      </c>
      <c r="AN6" s="177">
        <f>'Standard - Online Store'!AN11</f>
        <v>0</v>
      </c>
      <c r="AO6" s="177">
        <f>'Standard - Online Store'!AO11</f>
        <v>0</v>
      </c>
      <c r="AP6" s="177">
        <f>'Standard - Online Store'!AP11</f>
        <v>0</v>
      </c>
      <c r="AQ6" s="177">
        <f>'Standard - Online Store'!AQ11</f>
        <v>0</v>
      </c>
      <c r="AR6" s="177">
        <f>'Standard - Online Store'!AR11</f>
        <v>0</v>
      </c>
      <c r="AS6" s="177">
        <f>'Standard - Online Store'!AS11</f>
        <v>0</v>
      </c>
      <c r="AT6" s="177">
        <f>'Standard - Online Store'!AT11</f>
        <v>0</v>
      </c>
      <c r="AU6" s="177">
        <f>'Standard - Online Store'!AU11</f>
        <v>0</v>
      </c>
      <c r="AV6" s="208">
        <f>SUM(E6:AU6)</f>
        <v>12271.086102010113</v>
      </c>
    </row>
    <row r="7" spans="1:49" ht="15.75" customHeight="1" x14ac:dyDescent="0.3">
      <c r="A7" s="199" t="s">
        <v>68</v>
      </c>
      <c r="B7" s="200">
        <f>'Standard - BOC'!B9</f>
        <v>13</v>
      </c>
      <c r="C7" s="201">
        <f>'Standard - BOC'!C6</f>
        <v>492.57528000000002</v>
      </c>
      <c r="D7" s="202">
        <f>'Standard - BOC'!D6</f>
        <v>1</v>
      </c>
      <c r="E7" s="203"/>
      <c r="F7" s="203"/>
      <c r="G7" s="203"/>
      <c r="H7" s="203"/>
      <c r="I7" s="203"/>
      <c r="J7" s="203"/>
      <c r="K7" s="203"/>
      <c r="L7" s="177">
        <f>'Standard - BOC'!L6</f>
        <v>492.57528000000002</v>
      </c>
      <c r="M7" s="177">
        <f>'Standard - BOC'!M6</f>
        <v>492.57528000000002</v>
      </c>
      <c r="N7" s="177">
        <f>'Standard - BOC'!N6</f>
        <v>492.57528000000002</v>
      </c>
      <c r="O7" s="177">
        <f>'Standard - BOC'!O6</f>
        <v>492.57528000000002</v>
      </c>
      <c r="P7" s="177">
        <f>'Standard - BOC'!P6</f>
        <v>285.69366239999999</v>
      </c>
      <c r="Q7" s="177">
        <f>'Standard - BOC'!Q6</f>
        <v>285.69366239999999</v>
      </c>
      <c r="R7" s="177">
        <f>'Standard - BOC'!R6</f>
        <v>285.69366239999999</v>
      </c>
      <c r="S7" s="177">
        <f>'Standard - BOC'!S6</f>
        <v>285.69366239999999</v>
      </c>
      <c r="T7" s="177">
        <f>'Standard - BOC'!T6</f>
        <v>285.69366239999999</v>
      </c>
      <c r="U7" s="177">
        <f>'Standard - BOC'!U6</f>
        <v>285.69366239999999</v>
      </c>
      <c r="V7" s="177">
        <f>'Standard - BOC'!V6</f>
        <v>285.69366239999999</v>
      </c>
      <c r="W7" s="177">
        <f>'Standard - BOC'!W6</f>
        <v>285.69366239999999</v>
      </c>
      <c r="X7" s="177">
        <f>'Standard - BOC'!X6</f>
        <v>285.69366239999999</v>
      </c>
      <c r="Y7" s="177">
        <f>'Standard - BOC'!Y6</f>
        <v>0</v>
      </c>
      <c r="Z7" s="177">
        <f>'Standard - BOC'!Z6</f>
        <v>0</v>
      </c>
      <c r="AA7" s="177">
        <f>'Standard - BOC'!AA6</f>
        <v>0</v>
      </c>
      <c r="AB7" s="177">
        <f>'Standard - BOC'!AB6</f>
        <v>0</v>
      </c>
      <c r="AC7" s="177">
        <f>'Standard - BOC'!AC6</f>
        <v>0</v>
      </c>
      <c r="AD7" s="177">
        <f>'Standard - BOC'!AD6</f>
        <v>0</v>
      </c>
      <c r="AE7" s="177">
        <f>'Standard - BOC'!AE6</f>
        <v>0</v>
      </c>
      <c r="AF7" s="177">
        <f>'Standard - BOC'!AF6</f>
        <v>0</v>
      </c>
      <c r="AG7" s="177">
        <f>'Standard - BOC'!AG6</f>
        <v>0</v>
      </c>
      <c r="AH7" s="177">
        <f>'Standard - BOC'!AH6</f>
        <v>0</v>
      </c>
      <c r="AI7" s="177">
        <f>'Standard - BOC'!AI6</f>
        <v>0</v>
      </c>
      <c r="AJ7" s="177">
        <f>'Standard - BOC'!AJ6</f>
        <v>0</v>
      </c>
      <c r="AK7" s="177">
        <f>'Standard - BOC'!AK6</f>
        <v>0</v>
      </c>
      <c r="AL7" s="177">
        <f>'Standard - BOC'!AL6</f>
        <v>0</v>
      </c>
      <c r="AM7" s="177">
        <f>'Standard - BOC'!AM6</f>
        <v>0</v>
      </c>
      <c r="AN7" s="177">
        <f>'Standard - BOC'!AN6</f>
        <v>0</v>
      </c>
      <c r="AO7" s="177">
        <f>'Standard - BOC'!AO6</f>
        <v>0</v>
      </c>
      <c r="AP7" s="177">
        <f>'Standard - BOC'!AP6</f>
        <v>0</v>
      </c>
      <c r="AQ7" s="177">
        <f>'Standard - BOC'!AQ6</f>
        <v>0</v>
      </c>
      <c r="AR7" s="177">
        <f>'Standard - BOC'!AR6</f>
        <v>0</v>
      </c>
      <c r="AS7" s="177">
        <f>'Standard - BOC'!AS6</f>
        <v>0</v>
      </c>
      <c r="AT7" s="177">
        <f>'Standard - BOC'!AT6</f>
        <v>0</v>
      </c>
      <c r="AU7" s="177">
        <f>'Standard - BOC'!AU6</f>
        <v>0</v>
      </c>
      <c r="AV7" s="208">
        <f>SUM(E7:AU7)</f>
        <v>4541.5440816</v>
      </c>
    </row>
    <row r="8" spans="1:49" ht="15.75" customHeight="1" x14ac:dyDescent="0.3">
      <c r="A8" s="180" t="s">
        <v>422</v>
      </c>
      <c r="B8" s="196"/>
      <c r="C8" s="182">
        <f>SUM(C5:C7)</f>
        <v>30917.427072752231</v>
      </c>
      <c r="D8" s="205">
        <f>L8/C8</f>
        <v>0.87456965705936029</v>
      </c>
      <c r="E8" s="85"/>
      <c r="F8" s="74"/>
      <c r="G8" s="74"/>
      <c r="H8" s="74"/>
      <c r="I8" s="74"/>
      <c r="J8" s="74"/>
      <c r="K8" s="74"/>
      <c r="L8" s="182">
        <f>SUM(L5:L7)</f>
        <v>27039.443592174699</v>
      </c>
      <c r="M8" s="182">
        <f t="shared" ref="M8:AU8" si="1">SUM(M5:M7)</f>
        <v>27039.443592174699</v>
      </c>
      <c r="N8" s="182">
        <f t="shared" si="1"/>
        <v>27039.443592174699</v>
      </c>
      <c r="O8" s="182">
        <f t="shared" si="1"/>
        <v>27035.9026017414</v>
      </c>
      <c r="P8" s="182">
        <f t="shared" si="1"/>
        <v>26822.8769238973</v>
      </c>
      <c r="Q8" s="182">
        <f t="shared" si="1"/>
        <v>26651.107103853523</v>
      </c>
      <c r="R8" s="182">
        <f t="shared" si="1"/>
        <v>26240.627455646831</v>
      </c>
      <c r="S8" s="182">
        <f t="shared" si="1"/>
        <v>25696.800106855051</v>
      </c>
      <c r="T8" s="182">
        <f t="shared" si="1"/>
        <v>25414.084060740715</v>
      </c>
      <c r="U8" s="182">
        <f t="shared" si="1"/>
        <v>25322.915502637901</v>
      </c>
      <c r="V8" s="182">
        <f t="shared" si="1"/>
        <v>24514.120757525798</v>
      </c>
      <c r="W8" s="182">
        <f t="shared" si="1"/>
        <v>22188.66439261823</v>
      </c>
      <c r="X8" s="182">
        <f t="shared" si="1"/>
        <v>21049.429506638349</v>
      </c>
      <c r="Y8" s="182">
        <f t="shared" si="1"/>
        <v>20248.087680410787</v>
      </c>
      <c r="Z8" s="182">
        <f t="shared" si="1"/>
        <v>20191.700501938318</v>
      </c>
      <c r="AA8" s="182">
        <f t="shared" si="1"/>
        <v>1872.3511294753525</v>
      </c>
      <c r="AB8" s="182">
        <f t="shared" si="1"/>
        <v>299.85352999111234</v>
      </c>
      <c r="AC8" s="182">
        <f t="shared" si="1"/>
        <v>299.85352999111234</v>
      </c>
      <c r="AD8" s="182">
        <f t="shared" si="1"/>
        <v>299.85352999111234</v>
      </c>
      <c r="AE8" s="182">
        <f t="shared" si="1"/>
        <v>299.85352999111234</v>
      </c>
      <c r="AF8" s="182">
        <f t="shared" si="1"/>
        <v>298.56129679690235</v>
      </c>
      <c r="AG8" s="182">
        <f t="shared" si="1"/>
        <v>298.56129679690235</v>
      </c>
      <c r="AH8" s="182">
        <f t="shared" si="1"/>
        <v>298.56129679690235</v>
      </c>
      <c r="AI8" s="182">
        <f t="shared" si="1"/>
        <v>101.65154193348</v>
      </c>
      <c r="AJ8" s="182">
        <f t="shared" si="1"/>
        <v>101.65154193348</v>
      </c>
      <c r="AK8" s="182">
        <f t="shared" si="1"/>
        <v>0</v>
      </c>
      <c r="AL8" s="182">
        <f t="shared" si="1"/>
        <v>0</v>
      </c>
      <c r="AM8" s="182">
        <f t="shared" si="1"/>
        <v>0</v>
      </c>
      <c r="AN8" s="182">
        <f t="shared" si="1"/>
        <v>0</v>
      </c>
      <c r="AO8" s="182">
        <f t="shared" si="1"/>
        <v>0</v>
      </c>
      <c r="AP8" s="182">
        <f t="shared" si="1"/>
        <v>0</v>
      </c>
      <c r="AQ8" s="182">
        <f t="shared" si="1"/>
        <v>0</v>
      </c>
      <c r="AR8" s="182">
        <f t="shared" si="1"/>
        <v>0</v>
      </c>
      <c r="AS8" s="182">
        <f t="shared" si="1"/>
        <v>0</v>
      </c>
      <c r="AT8" s="182">
        <f t="shared" si="1"/>
        <v>0</v>
      </c>
      <c r="AU8" s="182">
        <f t="shared" si="1"/>
        <v>0</v>
      </c>
      <c r="AV8" s="174">
        <f>SUM(AV5:AV7)</f>
        <v>376665.39959472569</v>
      </c>
    </row>
    <row r="9" spans="1:49" ht="15.75" customHeight="1" x14ac:dyDescent="0.3">
      <c r="A9" s="180" t="s">
        <v>423</v>
      </c>
      <c r="B9" s="185"/>
      <c r="C9" s="186"/>
      <c r="D9" s="197"/>
      <c r="E9" s="77"/>
      <c r="F9" s="77"/>
      <c r="G9" s="77"/>
      <c r="H9" s="77"/>
      <c r="I9" s="77"/>
      <c r="J9" s="77"/>
      <c r="K9" s="78"/>
      <c r="L9" s="174">
        <f>L8-L8</f>
        <v>0</v>
      </c>
      <c r="M9" s="174">
        <f>L8-M8</f>
        <v>0</v>
      </c>
      <c r="N9" s="174">
        <f t="shared" ref="N9:AU9" si="2">M8-N8</f>
        <v>0</v>
      </c>
      <c r="O9" s="174">
        <f t="shared" si="2"/>
        <v>3.5409904332991573</v>
      </c>
      <c r="P9" s="174">
        <f t="shared" si="2"/>
        <v>213.02567784409985</v>
      </c>
      <c r="Q9" s="174">
        <f t="shared" si="2"/>
        <v>171.76982004377714</v>
      </c>
      <c r="R9" s="174">
        <f t="shared" si="2"/>
        <v>410.47964820669222</v>
      </c>
      <c r="S9" s="174">
        <f t="shared" si="2"/>
        <v>543.82734879177951</v>
      </c>
      <c r="T9" s="174">
        <f t="shared" si="2"/>
        <v>282.71604611433577</v>
      </c>
      <c r="U9" s="174">
        <f t="shared" si="2"/>
        <v>91.168558102814131</v>
      </c>
      <c r="V9" s="174">
        <f t="shared" si="2"/>
        <v>808.79474511210356</v>
      </c>
      <c r="W9" s="174">
        <f t="shared" si="2"/>
        <v>2325.4563649075681</v>
      </c>
      <c r="X9" s="174">
        <f t="shared" si="2"/>
        <v>1139.2348859798803</v>
      </c>
      <c r="Y9" s="174">
        <f t="shared" si="2"/>
        <v>801.34182622756271</v>
      </c>
      <c r="Z9" s="174">
        <f t="shared" si="2"/>
        <v>56.387178472468804</v>
      </c>
      <c r="AA9" s="174">
        <f t="shared" si="2"/>
        <v>18319.349372462966</v>
      </c>
      <c r="AB9" s="174">
        <f t="shared" si="2"/>
        <v>1572.4975994842403</v>
      </c>
      <c r="AC9" s="174">
        <f t="shared" si="2"/>
        <v>0</v>
      </c>
      <c r="AD9" s="174">
        <f t="shared" si="2"/>
        <v>0</v>
      </c>
      <c r="AE9" s="174">
        <f t="shared" si="2"/>
        <v>0</v>
      </c>
      <c r="AF9" s="174">
        <f t="shared" si="2"/>
        <v>1.2922331942099845</v>
      </c>
      <c r="AG9" s="174">
        <f t="shared" si="2"/>
        <v>0</v>
      </c>
      <c r="AH9" s="174">
        <f t="shared" si="2"/>
        <v>0</v>
      </c>
      <c r="AI9" s="174">
        <f t="shared" si="2"/>
        <v>196.90975486342234</v>
      </c>
      <c r="AJ9" s="174">
        <f t="shared" si="2"/>
        <v>0</v>
      </c>
      <c r="AK9" s="174">
        <f t="shared" si="2"/>
        <v>101.65154193348</v>
      </c>
      <c r="AL9" s="174">
        <f t="shared" si="2"/>
        <v>0</v>
      </c>
      <c r="AM9" s="174">
        <f t="shared" si="2"/>
        <v>0</v>
      </c>
      <c r="AN9" s="174">
        <f t="shared" si="2"/>
        <v>0</v>
      </c>
      <c r="AO9" s="174">
        <f t="shared" si="2"/>
        <v>0</v>
      </c>
      <c r="AP9" s="174">
        <f t="shared" si="2"/>
        <v>0</v>
      </c>
      <c r="AQ9" s="174">
        <f t="shared" si="2"/>
        <v>0</v>
      </c>
      <c r="AR9" s="174">
        <f t="shared" si="2"/>
        <v>0</v>
      </c>
      <c r="AS9" s="174">
        <f t="shared" si="2"/>
        <v>0</v>
      </c>
      <c r="AT9" s="174">
        <f t="shared" si="2"/>
        <v>0</v>
      </c>
      <c r="AU9" s="174">
        <f t="shared" si="2"/>
        <v>0</v>
      </c>
      <c r="AV9" s="84"/>
    </row>
    <row r="10" spans="1:49" ht="15.75" customHeight="1" x14ac:dyDescent="0.3">
      <c r="A10" s="180" t="s">
        <v>424</v>
      </c>
      <c r="B10" s="185"/>
      <c r="C10" s="186"/>
      <c r="D10" s="186"/>
      <c r="E10" s="74"/>
      <c r="F10" s="74"/>
      <c r="G10" s="74"/>
      <c r="H10" s="74"/>
      <c r="I10" s="74"/>
      <c r="J10" s="74"/>
      <c r="K10" s="79"/>
      <c r="L10" s="174">
        <f>$L$8-L8</f>
        <v>0</v>
      </c>
      <c r="M10" s="174">
        <f t="shared" ref="M10:AU10" si="3">$L$8-M8</f>
        <v>0</v>
      </c>
      <c r="N10" s="174">
        <f t="shared" si="3"/>
        <v>0</v>
      </c>
      <c r="O10" s="174">
        <f>$L$8-O8</f>
        <v>3.5409904332991573</v>
      </c>
      <c r="P10" s="174">
        <f t="shared" si="3"/>
        <v>216.566668277399</v>
      </c>
      <c r="Q10" s="174">
        <f t="shared" si="3"/>
        <v>388.33648832117615</v>
      </c>
      <c r="R10" s="174">
        <f t="shared" si="3"/>
        <v>798.81613652786837</v>
      </c>
      <c r="S10" s="174">
        <f t="shared" si="3"/>
        <v>1342.6434853196479</v>
      </c>
      <c r="T10" s="174">
        <f t="shared" si="3"/>
        <v>1625.3595314339836</v>
      </c>
      <c r="U10" s="174">
        <f t="shared" si="3"/>
        <v>1716.5280895367978</v>
      </c>
      <c r="V10" s="174">
        <f t="shared" si="3"/>
        <v>2525.3228346489013</v>
      </c>
      <c r="W10" s="174">
        <f t="shared" si="3"/>
        <v>4850.7791995564694</v>
      </c>
      <c r="X10" s="174">
        <f t="shared" si="3"/>
        <v>5990.0140855363497</v>
      </c>
      <c r="Y10" s="174">
        <f t="shared" si="3"/>
        <v>6791.3559117639124</v>
      </c>
      <c r="Z10" s="174">
        <f t="shared" si="3"/>
        <v>6847.7430902363812</v>
      </c>
      <c r="AA10" s="174">
        <f t="shared" si="3"/>
        <v>25167.092462699347</v>
      </c>
      <c r="AB10" s="174">
        <f t="shared" si="3"/>
        <v>26739.590062183586</v>
      </c>
      <c r="AC10" s="174">
        <f t="shared" si="3"/>
        <v>26739.590062183586</v>
      </c>
      <c r="AD10" s="174">
        <f t="shared" si="3"/>
        <v>26739.590062183586</v>
      </c>
      <c r="AE10" s="174">
        <f t="shared" si="3"/>
        <v>26739.590062183586</v>
      </c>
      <c r="AF10" s="174">
        <f t="shared" si="3"/>
        <v>26740.882295377796</v>
      </c>
      <c r="AG10" s="174">
        <f t="shared" si="3"/>
        <v>26740.882295377796</v>
      </c>
      <c r="AH10" s="174">
        <f t="shared" si="3"/>
        <v>26740.882295377796</v>
      </c>
      <c r="AI10" s="174">
        <f t="shared" si="3"/>
        <v>26937.79205024122</v>
      </c>
      <c r="AJ10" s="174">
        <f t="shared" si="3"/>
        <v>26937.79205024122</v>
      </c>
      <c r="AK10" s="174">
        <f t="shared" si="3"/>
        <v>27039.443592174699</v>
      </c>
      <c r="AL10" s="174">
        <f t="shared" si="3"/>
        <v>27039.443592174699</v>
      </c>
      <c r="AM10" s="174">
        <f t="shared" si="3"/>
        <v>27039.443592174699</v>
      </c>
      <c r="AN10" s="174">
        <f t="shared" si="3"/>
        <v>27039.443592174699</v>
      </c>
      <c r="AO10" s="174">
        <f t="shared" si="3"/>
        <v>27039.443592174699</v>
      </c>
      <c r="AP10" s="174">
        <f t="shared" si="3"/>
        <v>27039.443592174699</v>
      </c>
      <c r="AQ10" s="174">
        <f t="shared" si="3"/>
        <v>27039.443592174699</v>
      </c>
      <c r="AR10" s="174">
        <f t="shared" si="3"/>
        <v>27039.443592174699</v>
      </c>
      <c r="AS10" s="174">
        <f t="shared" si="3"/>
        <v>27039.443592174699</v>
      </c>
      <c r="AT10" s="174">
        <f t="shared" si="3"/>
        <v>27039.443592174699</v>
      </c>
      <c r="AU10" s="174">
        <f t="shared" si="3"/>
        <v>27039.443592174699</v>
      </c>
      <c r="AV10" s="80"/>
    </row>
    <row r="11" spans="1:49" ht="15.75" customHeight="1" x14ac:dyDescent="0.3">
      <c r="A11" s="193" t="s">
        <v>66</v>
      </c>
      <c r="B11" s="206">
        <f>SUMPRODUCT(B5:B7,C5:C7)/C8</f>
        <v>13.93390649418485</v>
      </c>
      <c r="C11" s="56"/>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row>
    <row r="12" spans="1:49" ht="15.6" hidden="1" customHeight="1" x14ac:dyDescent="0.3">
      <c r="A12" s="30"/>
      <c r="B12" s="99"/>
      <c r="C12" s="30"/>
      <c r="D12" s="30"/>
      <c r="E12" s="30"/>
      <c r="F12" s="30"/>
      <c r="G12" s="30"/>
      <c r="H12" s="30"/>
      <c r="I12" s="30"/>
      <c r="J12" s="30"/>
      <c r="K12" s="30"/>
      <c r="L12" s="30"/>
      <c r="M12" s="30"/>
      <c r="N12" s="30"/>
      <c r="O12" s="30"/>
      <c r="P12" s="30"/>
      <c r="Q12" s="30"/>
      <c r="R12" s="30"/>
      <c r="S12" s="30"/>
      <c r="T12" s="30"/>
      <c r="U12" s="30"/>
      <c r="V12" s="30"/>
      <c r="W12" s="30"/>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8"/>
      <c r="AV12" s="168"/>
      <c r="AW12" s="103"/>
    </row>
    <row r="13" spans="1:49" ht="15.75" hidden="1" customHeight="1" x14ac:dyDescent="0.3">
      <c r="A13" s="491" t="str">
        <f>A3</f>
        <v>Channel</v>
      </c>
      <c r="B13" s="493" t="str">
        <f>B3</f>
        <v>WAML</v>
      </c>
      <c r="C13" s="493" t="str">
        <f>C3</f>
        <v>Annual Verified Gross Savings (MWh)</v>
      </c>
      <c r="D13" s="493" t="str">
        <f>D3</f>
        <v>NTGR</v>
      </c>
      <c r="E13" s="106" t="s">
        <v>59</v>
      </c>
      <c r="F13" s="50"/>
      <c r="G13" s="50"/>
      <c r="H13" s="50"/>
      <c r="I13" s="50"/>
      <c r="J13" s="50"/>
      <c r="K13" s="50"/>
      <c r="L13" s="100" t="str">
        <f>L3</f>
        <v>CPAS - Verified Net Savings (MWh)</v>
      </c>
      <c r="M13" s="144"/>
      <c r="N13" s="144"/>
      <c r="O13" s="144"/>
      <c r="P13" s="144"/>
      <c r="Q13" s="144"/>
      <c r="R13" s="144"/>
      <c r="S13" s="144"/>
      <c r="T13" s="144"/>
      <c r="U13" s="144"/>
      <c r="V13" s="144"/>
      <c r="W13" s="144"/>
      <c r="X13" s="144"/>
      <c r="Y13" s="234"/>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c r="AW13" s="103"/>
    </row>
    <row r="14" spans="1:49" ht="15.75" hidden="1" customHeight="1" x14ac:dyDescent="0.3">
      <c r="A14" s="496"/>
      <c r="B14" s="495"/>
      <c r="C14" s="495"/>
      <c r="D14" s="494"/>
      <c r="E14" s="1">
        <v>2018</v>
      </c>
      <c r="F14" s="1">
        <v>2019</v>
      </c>
      <c r="G14" s="1">
        <v>2020</v>
      </c>
      <c r="H14" s="1">
        <v>2020</v>
      </c>
      <c r="I14" s="1">
        <v>2020</v>
      </c>
      <c r="J14" s="1">
        <v>2020</v>
      </c>
      <c r="K14" s="1">
        <v>2021</v>
      </c>
      <c r="L14" s="98">
        <f>Z4</f>
        <v>2039</v>
      </c>
      <c r="M14" s="98">
        <f t="shared" ref="M14:Y20" si="4">AA4</f>
        <v>2040</v>
      </c>
      <c r="N14" s="98">
        <f t="shared" si="4"/>
        <v>2041</v>
      </c>
      <c r="O14" s="98">
        <f t="shared" si="4"/>
        <v>2042</v>
      </c>
      <c r="P14" s="98">
        <f t="shared" si="4"/>
        <v>2043</v>
      </c>
      <c r="Q14" s="98">
        <f t="shared" si="4"/>
        <v>2044</v>
      </c>
      <c r="R14" s="98">
        <f t="shared" si="4"/>
        <v>2045</v>
      </c>
      <c r="S14" s="98">
        <f t="shared" si="4"/>
        <v>2046</v>
      </c>
      <c r="T14" s="98">
        <f t="shared" si="4"/>
        <v>2047</v>
      </c>
      <c r="U14" s="98">
        <f t="shared" si="4"/>
        <v>2048</v>
      </c>
      <c r="V14" s="98">
        <f t="shared" si="4"/>
        <v>2049</v>
      </c>
      <c r="W14" s="98">
        <f t="shared" si="4"/>
        <v>2050</v>
      </c>
      <c r="X14" s="98">
        <f t="shared" si="4"/>
        <v>2051</v>
      </c>
      <c r="Y14" s="98">
        <f t="shared" si="4"/>
        <v>2052</v>
      </c>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03"/>
    </row>
    <row r="15" spans="1:49" ht="15.75" hidden="1" customHeight="1" x14ac:dyDescent="0.3">
      <c r="A15" s="199" t="str">
        <f t="shared" ref="A15:D15" si="5">A5</f>
        <v>Core</v>
      </c>
      <c r="B15" s="200">
        <f t="shared" si="5"/>
        <v>14.09187414383134</v>
      </c>
      <c r="C15" s="201">
        <f t="shared" si="5"/>
        <v>29175.20222677293</v>
      </c>
      <c r="D15" s="202">
        <f t="shared" si="5"/>
        <v>0.86993068690568798</v>
      </c>
      <c r="E15" s="203"/>
      <c r="F15" s="203"/>
      <c r="G15" s="203"/>
      <c r="H15" s="203"/>
      <c r="I15" s="203"/>
      <c r="J15" s="203"/>
      <c r="K15" s="203"/>
      <c r="L15" s="177">
        <f t="shared" ref="L15:L20" si="6">Z5</f>
        <v>20189.145767692557</v>
      </c>
      <c r="M15" s="177">
        <f t="shared" si="4"/>
        <v>1870.6705480741525</v>
      </c>
      <c r="N15" s="177">
        <f t="shared" si="4"/>
        <v>299.85352999111234</v>
      </c>
      <c r="O15" s="177">
        <f t="shared" si="4"/>
        <v>299.85352999111234</v>
      </c>
      <c r="P15" s="177">
        <f t="shared" si="4"/>
        <v>299.85352999111234</v>
      </c>
      <c r="Q15" s="177">
        <f t="shared" si="4"/>
        <v>299.85352999111234</v>
      </c>
      <c r="R15" s="177">
        <f t="shared" si="4"/>
        <v>298.56129679690235</v>
      </c>
      <c r="S15" s="177">
        <f t="shared" si="4"/>
        <v>298.56129679690235</v>
      </c>
      <c r="T15" s="177">
        <f t="shared" si="4"/>
        <v>298.56129679690235</v>
      </c>
      <c r="U15" s="177">
        <f t="shared" si="4"/>
        <v>101.65154193348</v>
      </c>
      <c r="V15" s="177">
        <f t="shared" si="4"/>
        <v>101.65154193348</v>
      </c>
      <c r="W15" s="177">
        <f t="shared" si="4"/>
        <v>0</v>
      </c>
      <c r="X15" s="177">
        <f t="shared" si="4"/>
        <v>0</v>
      </c>
      <c r="Y15" s="177">
        <f t="shared" si="4"/>
        <v>0</v>
      </c>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03"/>
    </row>
    <row r="16" spans="1:49" ht="15.75" hidden="1" customHeight="1" x14ac:dyDescent="0.3">
      <c r="A16" s="199" t="str">
        <f t="shared" ref="A16:D16" si="7">A6</f>
        <v>Online Store</v>
      </c>
      <c r="B16" s="200">
        <f t="shared" si="7"/>
        <v>10.614000671142191</v>
      </c>
      <c r="C16" s="201">
        <f t="shared" si="7"/>
        <v>1249.6495659793009</v>
      </c>
      <c r="D16" s="202">
        <f t="shared" si="7"/>
        <v>0.93343336418610534</v>
      </c>
      <c r="E16" s="203"/>
      <c r="F16" s="203"/>
      <c r="G16" s="203"/>
      <c r="H16" s="203"/>
      <c r="I16" s="203"/>
      <c r="J16" s="203"/>
      <c r="K16" s="203"/>
      <c r="L16" s="177">
        <f t="shared" si="6"/>
        <v>2.5547342457600002</v>
      </c>
      <c r="M16" s="177">
        <f t="shared" si="4"/>
        <v>1.6805814012</v>
      </c>
      <c r="N16" s="177">
        <f t="shared" si="4"/>
        <v>0</v>
      </c>
      <c r="O16" s="177">
        <f t="shared" si="4"/>
        <v>0</v>
      </c>
      <c r="P16" s="177">
        <f t="shared" si="4"/>
        <v>0</v>
      </c>
      <c r="Q16" s="177">
        <f t="shared" si="4"/>
        <v>0</v>
      </c>
      <c r="R16" s="177">
        <f t="shared" si="4"/>
        <v>0</v>
      </c>
      <c r="S16" s="177">
        <f t="shared" si="4"/>
        <v>0</v>
      </c>
      <c r="T16" s="177">
        <f t="shared" si="4"/>
        <v>0</v>
      </c>
      <c r="U16" s="177">
        <f t="shared" si="4"/>
        <v>0</v>
      </c>
      <c r="V16" s="177">
        <f t="shared" si="4"/>
        <v>0</v>
      </c>
      <c r="W16" s="177">
        <f t="shared" si="4"/>
        <v>0</v>
      </c>
      <c r="X16" s="177">
        <f t="shared" si="4"/>
        <v>0</v>
      </c>
      <c r="Y16" s="177">
        <f t="shared" si="4"/>
        <v>0</v>
      </c>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03"/>
    </row>
    <row r="17" spans="1:49" ht="15.75" hidden="1" customHeight="1" x14ac:dyDescent="0.3">
      <c r="A17" s="199" t="str">
        <f t="shared" ref="A17:D17" si="8">A7</f>
        <v>BOC</v>
      </c>
      <c r="B17" s="200">
        <f t="shared" si="8"/>
        <v>13</v>
      </c>
      <c r="C17" s="201">
        <f t="shared" si="8"/>
        <v>492.57528000000002</v>
      </c>
      <c r="D17" s="202">
        <f t="shared" si="8"/>
        <v>1</v>
      </c>
      <c r="E17" s="203"/>
      <c r="F17" s="203"/>
      <c r="G17" s="203"/>
      <c r="H17" s="203"/>
      <c r="I17" s="203"/>
      <c r="J17" s="203"/>
      <c r="K17" s="203"/>
      <c r="L17" s="177">
        <f t="shared" si="6"/>
        <v>0</v>
      </c>
      <c r="M17" s="177">
        <f t="shared" si="4"/>
        <v>0</v>
      </c>
      <c r="N17" s="177">
        <f t="shared" si="4"/>
        <v>0</v>
      </c>
      <c r="O17" s="177">
        <f t="shared" si="4"/>
        <v>0</v>
      </c>
      <c r="P17" s="177">
        <f t="shared" si="4"/>
        <v>0</v>
      </c>
      <c r="Q17" s="177">
        <f t="shared" si="4"/>
        <v>0</v>
      </c>
      <c r="R17" s="177">
        <f t="shared" si="4"/>
        <v>0</v>
      </c>
      <c r="S17" s="177">
        <f t="shared" si="4"/>
        <v>0</v>
      </c>
      <c r="T17" s="177">
        <f t="shared" si="4"/>
        <v>0</v>
      </c>
      <c r="U17" s="177">
        <f t="shared" si="4"/>
        <v>0</v>
      </c>
      <c r="V17" s="177">
        <f t="shared" si="4"/>
        <v>0</v>
      </c>
      <c r="W17" s="177">
        <f t="shared" si="4"/>
        <v>0</v>
      </c>
      <c r="X17" s="177">
        <f t="shared" si="4"/>
        <v>0</v>
      </c>
      <c r="Y17" s="177">
        <f t="shared" si="4"/>
        <v>0</v>
      </c>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03"/>
    </row>
    <row r="18" spans="1:49" ht="15.75" hidden="1" customHeight="1" x14ac:dyDescent="0.3">
      <c r="A18" s="180" t="s">
        <v>422</v>
      </c>
      <c r="B18" s="196"/>
      <c r="C18" s="182">
        <f t="shared" ref="C18:D18" si="9">C8</f>
        <v>30917.427072752231</v>
      </c>
      <c r="D18" s="205">
        <f t="shared" si="9"/>
        <v>0.87456965705936029</v>
      </c>
      <c r="E18" s="85"/>
      <c r="F18" s="74"/>
      <c r="G18" s="74"/>
      <c r="H18" s="74"/>
      <c r="I18" s="74"/>
      <c r="J18" s="74"/>
      <c r="K18" s="74"/>
      <c r="L18" s="182">
        <f t="shared" si="6"/>
        <v>20191.700501938318</v>
      </c>
      <c r="M18" s="182">
        <f t="shared" si="4"/>
        <v>1872.3511294753525</v>
      </c>
      <c r="N18" s="182">
        <f t="shared" si="4"/>
        <v>299.85352999111234</v>
      </c>
      <c r="O18" s="182">
        <f t="shared" si="4"/>
        <v>299.85352999111234</v>
      </c>
      <c r="P18" s="182">
        <f t="shared" si="4"/>
        <v>299.85352999111234</v>
      </c>
      <c r="Q18" s="182">
        <f t="shared" si="4"/>
        <v>299.85352999111234</v>
      </c>
      <c r="R18" s="182">
        <f t="shared" si="4"/>
        <v>298.56129679690235</v>
      </c>
      <c r="S18" s="182">
        <f t="shared" si="4"/>
        <v>298.56129679690235</v>
      </c>
      <c r="T18" s="182">
        <f t="shared" si="4"/>
        <v>298.56129679690235</v>
      </c>
      <c r="U18" s="182">
        <f t="shared" si="4"/>
        <v>101.65154193348</v>
      </c>
      <c r="V18" s="182">
        <f t="shared" si="4"/>
        <v>101.65154193348</v>
      </c>
      <c r="W18" s="182">
        <f t="shared" si="4"/>
        <v>0</v>
      </c>
      <c r="X18" s="182">
        <f t="shared" si="4"/>
        <v>0</v>
      </c>
      <c r="Y18" s="182">
        <f t="shared" si="4"/>
        <v>0</v>
      </c>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03"/>
    </row>
    <row r="19" spans="1:49" ht="15.75" hidden="1" customHeight="1" x14ac:dyDescent="0.3">
      <c r="A19" s="180" t="s">
        <v>423</v>
      </c>
      <c r="B19" s="185"/>
      <c r="C19" s="186"/>
      <c r="D19" s="197"/>
      <c r="E19" s="77"/>
      <c r="F19" s="77"/>
      <c r="G19" s="77"/>
      <c r="H19" s="77"/>
      <c r="I19" s="77"/>
      <c r="J19" s="77"/>
      <c r="K19" s="78"/>
      <c r="L19" s="174">
        <f t="shared" si="6"/>
        <v>56.387178472468804</v>
      </c>
      <c r="M19" s="174">
        <f t="shared" si="4"/>
        <v>18319.349372462966</v>
      </c>
      <c r="N19" s="174">
        <f t="shared" si="4"/>
        <v>1572.4975994842403</v>
      </c>
      <c r="O19" s="174">
        <f t="shared" si="4"/>
        <v>0</v>
      </c>
      <c r="P19" s="174">
        <f t="shared" si="4"/>
        <v>0</v>
      </c>
      <c r="Q19" s="174">
        <f t="shared" si="4"/>
        <v>0</v>
      </c>
      <c r="R19" s="174">
        <f t="shared" si="4"/>
        <v>1.2922331942099845</v>
      </c>
      <c r="S19" s="174">
        <f t="shared" si="4"/>
        <v>0</v>
      </c>
      <c r="T19" s="174">
        <f t="shared" si="4"/>
        <v>0</v>
      </c>
      <c r="U19" s="174">
        <f t="shared" si="4"/>
        <v>196.90975486342234</v>
      </c>
      <c r="V19" s="174">
        <f t="shared" si="4"/>
        <v>0</v>
      </c>
      <c r="W19" s="174">
        <f t="shared" si="4"/>
        <v>101.65154193348</v>
      </c>
      <c r="X19" s="174">
        <f t="shared" si="4"/>
        <v>0</v>
      </c>
      <c r="Y19" s="174">
        <f t="shared" si="4"/>
        <v>0</v>
      </c>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03"/>
    </row>
    <row r="20" spans="1:49" ht="15.75" hidden="1" customHeight="1" x14ac:dyDescent="0.3">
      <c r="A20" s="180" t="s">
        <v>424</v>
      </c>
      <c r="B20" s="185"/>
      <c r="C20" s="186"/>
      <c r="D20" s="186"/>
      <c r="E20" s="74"/>
      <c r="F20" s="74"/>
      <c r="G20" s="74"/>
      <c r="H20" s="74"/>
      <c r="I20" s="74"/>
      <c r="J20" s="74"/>
      <c r="K20" s="79"/>
      <c r="L20" s="174">
        <f t="shared" si="6"/>
        <v>6847.7430902363812</v>
      </c>
      <c r="M20" s="174">
        <f t="shared" si="4"/>
        <v>25167.092462699347</v>
      </c>
      <c r="N20" s="174">
        <f t="shared" si="4"/>
        <v>26739.590062183586</v>
      </c>
      <c r="O20" s="174">
        <f t="shared" si="4"/>
        <v>26739.590062183586</v>
      </c>
      <c r="P20" s="174">
        <f t="shared" si="4"/>
        <v>26739.590062183586</v>
      </c>
      <c r="Q20" s="174">
        <f t="shared" si="4"/>
        <v>26739.590062183586</v>
      </c>
      <c r="R20" s="174">
        <f t="shared" si="4"/>
        <v>26740.882295377796</v>
      </c>
      <c r="S20" s="174">
        <f t="shared" si="4"/>
        <v>26740.882295377796</v>
      </c>
      <c r="T20" s="174">
        <f t="shared" si="4"/>
        <v>26740.882295377796</v>
      </c>
      <c r="U20" s="174">
        <f t="shared" si="4"/>
        <v>26937.79205024122</v>
      </c>
      <c r="V20" s="174">
        <f t="shared" si="4"/>
        <v>26937.79205024122</v>
      </c>
      <c r="W20" s="174">
        <f t="shared" si="4"/>
        <v>27039.443592174699</v>
      </c>
      <c r="X20" s="174">
        <f t="shared" si="4"/>
        <v>27039.443592174699</v>
      </c>
      <c r="Y20" s="174">
        <f t="shared" si="4"/>
        <v>27039.443592174699</v>
      </c>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03"/>
    </row>
    <row r="21" spans="1:49" ht="15.75" hidden="1" customHeight="1" x14ac:dyDescent="0.3">
      <c r="A21" s="193" t="s">
        <v>66</v>
      </c>
      <c r="B21" s="206">
        <f>SUMPRODUCT(B15:B17,C15:C17)/C18</f>
        <v>13.93390649418485</v>
      </c>
      <c r="C21" s="56"/>
      <c r="D21" s="30"/>
      <c r="E21" s="30"/>
      <c r="F21" s="30"/>
      <c r="G21" s="30"/>
      <c r="H21" s="30"/>
      <c r="I21" s="30"/>
      <c r="J21" s="30"/>
      <c r="K21" s="30"/>
      <c r="L21" s="30"/>
      <c r="M21" s="30"/>
      <c r="N21" s="30"/>
      <c r="O21" s="30"/>
      <c r="P21" s="30"/>
      <c r="Q21" s="30"/>
      <c r="R21" s="30"/>
      <c r="S21" s="30"/>
      <c r="T21" s="30"/>
      <c r="U21" s="30"/>
      <c r="V21" s="30"/>
      <c r="W21" s="30"/>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03"/>
    </row>
    <row r="22" spans="1:49" ht="15.75" customHeight="1" x14ac:dyDescent="0.3">
      <c r="A22" s="30"/>
      <c r="B22" s="99"/>
      <c r="C22" s="30"/>
      <c r="D22" s="30"/>
      <c r="E22" s="30"/>
      <c r="F22" s="30"/>
      <c r="G22" s="30"/>
      <c r="H22" s="30"/>
      <c r="I22" s="30"/>
      <c r="J22" s="30"/>
      <c r="K22" s="30"/>
      <c r="L22" s="30"/>
      <c r="M22" s="30"/>
      <c r="N22" s="30"/>
      <c r="O22" s="30"/>
      <c r="P22" s="30"/>
      <c r="Q22" s="30"/>
      <c r="R22" s="30"/>
      <c r="S22" s="30"/>
      <c r="T22" s="30"/>
      <c r="U22" s="30"/>
      <c r="V22" s="30"/>
      <c r="W22" s="30"/>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row>
    <row r="23" spans="1:49" ht="15.75" customHeight="1" x14ac:dyDescent="0.3">
      <c r="A23" s="513" t="s">
        <v>2</v>
      </c>
      <c r="B23" s="514"/>
      <c r="C23" s="514"/>
      <c r="D23" s="514"/>
      <c r="E23" s="514"/>
      <c r="F23" s="514"/>
      <c r="G23" s="514"/>
      <c r="H23" s="514"/>
      <c r="I23" s="514"/>
      <c r="J23" s="514"/>
      <c r="K23" s="514"/>
      <c r="L23" s="514"/>
      <c r="M23" s="514"/>
      <c r="N23" s="30"/>
      <c r="O23" s="30"/>
      <c r="P23" s="30"/>
      <c r="Q23" s="30"/>
      <c r="R23" s="30"/>
      <c r="S23" s="30"/>
      <c r="T23" s="30"/>
      <c r="U23" s="30"/>
      <c r="V23" s="30"/>
      <c r="W23" s="30"/>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row>
    <row r="24" spans="1:49" ht="15.75" customHeight="1" x14ac:dyDescent="0.3">
      <c r="A24" s="167"/>
      <c r="B24" s="168"/>
      <c r="C24" s="168"/>
      <c r="D24" s="168"/>
      <c r="E24" s="168"/>
      <c r="F24" s="168"/>
      <c r="G24" s="168"/>
      <c r="H24" s="168"/>
      <c r="I24" s="168"/>
      <c r="J24" s="168"/>
      <c r="K24" s="168"/>
      <c r="L24" s="30"/>
      <c r="M24" s="30"/>
      <c r="N24" s="30"/>
      <c r="O24" s="30"/>
      <c r="P24" s="30"/>
      <c r="Q24" s="30"/>
      <c r="R24" s="30"/>
      <c r="S24" s="30"/>
      <c r="T24" s="30"/>
      <c r="U24" s="30"/>
      <c r="V24" s="30"/>
      <c r="W24" s="30"/>
      <c r="X24" s="30"/>
    </row>
    <row r="25" spans="1:49" ht="15.75" customHeight="1" x14ac:dyDescent="0.3">
      <c r="A25" s="102"/>
      <c r="B25" s="103"/>
      <c r="C25" s="103"/>
      <c r="D25" s="103"/>
      <c r="E25" s="103"/>
      <c r="F25" s="103"/>
      <c r="G25" s="103"/>
      <c r="H25" s="103"/>
      <c r="I25" s="103"/>
      <c r="J25" s="103"/>
      <c r="K25" s="103"/>
    </row>
    <row r="26" spans="1:49" ht="15.75" customHeight="1" x14ac:dyDescent="0.3">
      <c r="A26" s="102"/>
      <c r="B26" s="103"/>
      <c r="C26" s="103"/>
      <c r="D26" s="103"/>
      <c r="E26" s="103"/>
      <c r="F26" s="103"/>
      <c r="G26" s="103"/>
      <c r="H26" s="103"/>
      <c r="I26" s="103"/>
      <c r="J26" s="103"/>
      <c r="K26" s="103"/>
    </row>
    <row r="27" spans="1:49" ht="15.75" customHeight="1" x14ac:dyDescent="0.3">
      <c r="A27" s="102"/>
      <c r="B27" s="103"/>
      <c r="C27" s="103"/>
      <c r="D27" s="103"/>
      <c r="E27" s="103"/>
      <c r="F27" s="103"/>
      <c r="G27" s="103"/>
      <c r="H27" s="103"/>
      <c r="I27" s="103"/>
      <c r="J27" s="103"/>
      <c r="K27" s="103"/>
    </row>
    <row r="28" spans="1:49" ht="15.75" customHeight="1" x14ac:dyDescent="0.3">
      <c r="A28" s="102"/>
      <c r="B28" s="103"/>
      <c r="C28" s="103"/>
      <c r="D28" s="103"/>
      <c r="E28" s="103"/>
      <c r="F28" s="103"/>
      <c r="G28" s="103"/>
      <c r="H28" s="103"/>
      <c r="I28" s="103"/>
      <c r="J28" s="103"/>
      <c r="K28" s="103"/>
    </row>
    <row r="29" spans="1:49" ht="15.75" customHeight="1" x14ac:dyDescent="0.3">
      <c r="A29" s="102"/>
      <c r="B29" s="103"/>
      <c r="C29" s="103"/>
      <c r="D29" s="103"/>
      <c r="E29" s="103"/>
      <c r="F29" s="103"/>
      <c r="G29" s="103"/>
      <c r="H29" s="103"/>
      <c r="I29" s="103"/>
      <c r="J29" s="103"/>
      <c r="K29" s="103"/>
    </row>
    <row r="30" spans="1:49" ht="15.75" customHeight="1" x14ac:dyDescent="0.3">
      <c r="A30" s="102"/>
      <c r="B30" s="103"/>
      <c r="C30" s="103"/>
      <c r="D30" s="103"/>
      <c r="E30" s="103"/>
      <c r="F30" s="103"/>
      <c r="G30" s="103"/>
      <c r="H30" s="103"/>
      <c r="I30" s="103"/>
      <c r="J30" s="103"/>
      <c r="K30" s="103"/>
    </row>
    <row r="31" spans="1:49" ht="15.75" customHeight="1" x14ac:dyDescent="0.3"/>
    <row r="32" spans="1:49" ht="15.75" customHeight="1" x14ac:dyDescent="0.3"/>
    <row r="33" ht="15.75" customHeight="1" x14ac:dyDescent="0.3"/>
  </sheetData>
  <mergeCells count="10">
    <mergeCell ref="AV3:AV4"/>
    <mergeCell ref="A23:M23"/>
    <mergeCell ref="A3:A4"/>
    <mergeCell ref="B3:B4"/>
    <mergeCell ref="C3:C4"/>
    <mergeCell ref="D3:D4"/>
    <mergeCell ref="A13:A14"/>
    <mergeCell ref="B13:B14"/>
    <mergeCell ref="C13:C14"/>
    <mergeCell ref="D13:D14"/>
  </mergeCells>
  <pageMargins left="0.7" right="0.7" top="0.75" bottom="0.75" header="0.3" footer="0.3"/>
  <pageSetup orientation="portrait" horizontalDpi="1200" verticalDpi="1200"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E7437-7239-4159-8F2C-92F44B1D6026}">
  <dimension ref="A1:AV20"/>
  <sheetViews>
    <sheetView workbookViewId="0">
      <selection activeCell="T34" sqref="T34"/>
    </sheetView>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477</v>
      </c>
    </row>
    <row r="2" spans="1:48" x14ac:dyDescent="0.3">
      <c r="A2" s="22"/>
    </row>
    <row r="3" spans="1:48" ht="15.75" customHeight="1" x14ac:dyDescent="0.3">
      <c r="A3" s="491" t="s">
        <v>77</v>
      </c>
      <c r="B3" s="493" t="s">
        <v>66</v>
      </c>
      <c r="C3" s="493" t="s">
        <v>264</v>
      </c>
      <c r="D3" s="493" t="s">
        <v>57</v>
      </c>
      <c r="E3" s="61"/>
      <c r="F3" s="104"/>
      <c r="G3" s="104"/>
      <c r="H3" s="104"/>
      <c r="I3" s="104"/>
      <c r="J3" s="88"/>
      <c r="K3" s="88"/>
      <c r="L3" s="435" t="s">
        <v>265</v>
      </c>
      <c r="M3" s="89"/>
      <c r="N3" s="89"/>
      <c r="O3" s="89"/>
      <c r="P3" s="89"/>
      <c r="Q3" s="89"/>
      <c r="R3" s="89"/>
      <c r="S3" s="89"/>
      <c r="T3" s="89"/>
      <c r="U3" s="89"/>
      <c r="V3" s="89"/>
      <c r="W3" s="89"/>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8" ht="15.75" customHeight="1" x14ac:dyDescent="0.3">
      <c r="A4" s="492"/>
      <c r="B4" s="494"/>
      <c r="C4" s="495"/>
      <c r="D4" s="494"/>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row>
    <row r="5" spans="1:48" ht="15.75" customHeight="1" x14ac:dyDescent="0.3">
      <c r="A5" s="199" t="s">
        <v>130</v>
      </c>
      <c r="B5" s="200">
        <f>'Custom - Custom Incentives'!B78</f>
        <v>22.59790645979793</v>
      </c>
      <c r="C5" s="201">
        <f>'Custom - Custom Incentives'!C75</f>
        <v>77981.385524550802</v>
      </c>
      <c r="D5" s="202">
        <f>'Custom - Custom Incentives'!D75</f>
        <v>0.76182332109246043</v>
      </c>
      <c r="E5" s="203"/>
      <c r="F5" s="203"/>
      <c r="G5" s="203"/>
      <c r="H5" s="203"/>
      <c r="I5" s="203"/>
      <c r="J5" s="203"/>
      <c r="K5" s="203"/>
      <c r="L5" s="177">
        <f>'Custom - Custom Incentives'!L75</f>
        <v>59408.038103704814</v>
      </c>
      <c r="M5" s="177">
        <f>'Custom - Custom Incentives'!M75</f>
        <v>59408.038103704814</v>
      </c>
      <c r="N5" s="177">
        <f>'Custom - Custom Incentives'!N75</f>
        <v>59408.038103704814</v>
      </c>
      <c r="O5" s="177">
        <f>'Custom - Custom Incentives'!O75</f>
        <v>59408.038103704814</v>
      </c>
      <c r="P5" s="177">
        <f>'Custom - Custom Incentives'!P75</f>
        <v>59408.038103704814</v>
      </c>
      <c r="Q5" s="177">
        <f>'Custom - Custom Incentives'!Q75</f>
        <v>59408.038103704814</v>
      </c>
      <c r="R5" s="177">
        <f>'Custom - Custom Incentives'!R75</f>
        <v>59408.038103704814</v>
      </c>
      <c r="S5" s="177">
        <f>'Custom - Custom Incentives'!S75</f>
        <v>59408.038103704814</v>
      </c>
      <c r="T5" s="177">
        <f>'Custom - Custom Incentives'!T75</f>
        <v>59304.554214621035</v>
      </c>
      <c r="U5" s="177">
        <f>'Custom - Custom Incentives'!U75</f>
        <v>58995.7827527763</v>
      </c>
      <c r="V5" s="177">
        <f>'Custom - Custom Incentives'!V75</f>
        <v>58995.7827527763</v>
      </c>
      <c r="W5" s="177">
        <f>'Custom - Custom Incentives'!W75</f>
        <v>58995.7827527763</v>
      </c>
      <c r="X5" s="177">
        <f>'Custom - Custom Incentives'!X75</f>
        <v>58912.667188374064</v>
      </c>
      <c r="Y5" s="177">
        <f>'Custom - Custom Incentives'!Y75</f>
        <v>55312.59774644221</v>
      </c>
      <c r="Z5" s="177">
        <f>'Custom - Custom Incentives'!Z75</f>
        <v>54046.416585510837</v>
      </c>
      <c r="AA5" s="177">
        <f>'Custom - Custom Incentives'!AA75</f>
        <v>47650.112097862271</v>
      </c>
      <c r="AB5" s="177">
        <f>'Custom - Custom Incentives'!AB75</f>
        <v>47339.218239424554</v>
      </c>
      <c r="AC5" s="177">
        <f>'Custom - Custom Incentives'!AC75</f>
        <v>46768.513495839215</v>
      </c>
      <c r="AD5" s="177">
        <f>'Custom - Custom Incentives'!AD75</f>
        <v>46464.658287712256</v>
      </c>
      <c r="AE5" s="177">
        <f>'Custom - Custom Incentives'!AE75</f>
        <v>46464.613190959935</v>
      </c>
      <c r="AF5" s="177">
        <f>'Custom - Custom Incentives'!AF75</f>
        <v>46464.146495190333</v>
      </c>
      <c r="AG5" s="177">
        <f>'Custom - Custom Incentives'!AG75</f>
        <v>46464.146495190333</v>
      </c>
      <c r="AH5" s="177">
        <f>'Custom - Custom Incentives'!AH75</f>
        <v>46427.957156952805</v>
      </c>
      <c r="AI5" s="177">
        <f>'Custom - Custom Incentives'!AI75</f>
        <v>46307.735070762923</v>
      </c>
      <c r="AJ5" s="177">
        <f>'Custom - Custom Incentives'!AJ75</f>
        <v>41305.689167689241</v>
      </c>
      <c r="AK5" s="177">
        <f>'Custom - Custom Incentives'!AK75</f>
        <v>0</v>
      </c>
      <c r="AL5" s="177">
        <f>'Custom - Custom Incentives'!AL75</f>
        <v>0</v>
      </c>
      <c r="AM5" s="177">
        <f>'Custom - Custom Incentives'!AM75</f>
        <v>0</v>
      </c>
      <c r="AN5" s="177">
        <f>'Custom - Custom Incentives'!AN75</f>
        <v>0</v>
      </c>
      <c r="AO5" s="177">
        <f>'Custom - Custom Incentives'!AO75</f>
        <v>0</v>
      </c>
      <c r="AP5" s="177">
        <f>'Custom - Custom Incentives'!AP75</f>
        <v>0</v>
      </c>
      <c r="AQ5" s="177">
        <f>'Custom - Custom Incentives'!AQ75</f>
        <v>0</v>
      </c>
      <c r="AR5" s="177">
        <f>'Custom - Custom Incentives'!AR75</f>
        <v>0</v>
      </c>
      <c r="AS5" s="177">
        <f>'Custom - Custom Incentives'!AS75</f>
        <v>0</v>
      </c>
      <c r="AT5" s="177">
        <f>'Custom - Custom Incentives'!AT75</f>
        <v>0</v>
      </c>
      <c r="AU5" s="177">
        <f>'Custom - Custom Incentives'!AU75</f>
        <v>0</v>
      </c>
      <c r="AV5" s="208">
        <f>SUM(J5:AU5)</f>
        <v>1341484.6785204995</v>
      </c>
    </row>
    <row r="6" spans="1:48" ht="15.75" customHeight="1" x14ac:dyDescent="0.3">
      <c r="A6" s="199" t="s">
        <v>141</v>
      </c>
      <c r="B6" s="200">
        <f>'Custom - NCL'!B22</f>
        <v>15.317576782983933</v>
      </c>
      <c r="C6" s="201">
        <f>'Custom - NCL'!C19</f>
        <v>2185.8218081641148</v>
      </c>
      <c r="D6" s="202">
        <f>'Custom - NCL'!D19</f>
        <v>0.90449999999999997</v>
      </c>
      <c r="E6" s="203"/>
      <c r="F6" s="203"/>
      <c r="G6" s="203"/>
      <c r="H6" s="203"/>
      <c r="I6" s="203"/>
      <c r="J6" s="203"/>
      <c r="K6" s="203"/>
      <c r="L6" s="177">
        <f>'Custom - NCL'!L19</f>
        <v>1977.0758254844418</v>
      </c>
      <c r="M6" s="177">
        <f>'Custom - NCL'!M19</f>
        <v>1977.0758254844418</v>
      </c>
      <c r="N6" s="177">
        <f>'Custom - NCL'!N19</f>
        <v>1977.0758254844418</v>
      </c>
      <c r="O6" s="177">
        <f>'Custom - NCL'!O19</f>
        <v>1977.0758254844418</v>
      </c>
      <c r="P6" s="177">
        <f>'Custom - NCL'!P19</f>
        <v>1977.0758254844418</v>
      </c>
      <c r="Q6" s="177">
        <f>'Custom - NCL'!Q19</f>
        <v>1977.0758254844418</v>
      </c>
      <c r="R6" s="177">
        <f>'Custom - NCL'!R19</f>
        <v>1977.0758254844418</v>
      </c>
      <c r="S6" s="177">
        <f>'Custom - NCL'!S19</f>
        <v>1977.0758254844418</v>
      </c>
      <c r="T6" s="177">
        <f>'Custom - NCL'!T19</f>
        <v>1977.0758254844418</v>
      </c>
      <c r="U6" s="177">
        <f>'Custom - NCL'!U19</f>
        <v>1977.0758254844418</v>
      </c>
      <c r="V6" s="177">
        <f>'Custom - NCL'!V19</f>
        <v>1959.5826570637314</v>
      </c>
      <c r="W6" s="177">
        <f>'Custom - NCL'!W19</f>
        <v>1943.9372272569797</v>
      </c>
      <c r="X6" s="177">
        <f>'Custom - NCL'!X19</f>
        <v>1943.9372272569797</v>
      </c>
      <c r="Y6" s="177">
        <f>'Custom - NCL'!Y19</f>
        <v>1943.9372272569797</v>
      </c>
      <c r="Z6" s="177">
        <f>'Custom - NCL'!Z19</f>
        <v>1943.9372272569797</v>
      </c>
      <c r="AA6" s="177">
        <f>'Custom - NCL'!AA19</f>
        <v>777.92094170320843</v>
      </c>
      <c r="AB6" s="177">
        <f>'Custom - NCL'!AB19</f>
        <v>0</v>
      </c>
      <c r="AC6" s="177">
        <f>'Custom - NCL'!AC19</f>
        <v>0</v>
      </c>
      <c r="AD6" s="177">
        <f>'Custom - NCL'!AD19</f>
        <v>0</v>
      </c>
      <c r="AE6" s="177">
        <f>'Custom - NCL'!AE19</f>
        <v>0</v>
      </c>
      <c r="AF6" s="177">
        <f>'Custom - NCL'!AF19</f>
        <v>0</v>
      </c>
      <c r="AG6" s="177">
        <f>'Custom - NCL'!AG19</f>
        <v>0</v>
      </c>
      <c r="AH6" s="177">
        <f>'Custom - NCL'!AH19</f>
        <v>0</v>
      </c>
      <c r="AI6" s="177">
        <f>'Custom - NCL'!AI19</f>
        <v>0</v>
      </c>
      <c r="AJ6" s="177">
        <f>'Custom - NCL'!AJ19</f>
        <v>0</v>
      </c>
      <c r="AK6" s="177">
        <f>'Custom - NCL'!AK19</f>
        <v>0</v>
      </c>
      <c r="AL6" s="177">
        <f>'Custom - NCL'!AL19</f>
        <v>0</v>
      </c>
      <c r="AM6" s="177">
        <f>'Custom - NCL'!AM19</f>
        <v>0</v>
      </c>
      <c r="AN6" s="177">
        <f>'Custom - NCL'!AN19</f>
        <v>0</v>
      </c>
      <c r="AO6" s="177">
        <f>'Custom - NCL'!AO19</f>
        <v>0</v>
      </c>
      <c r="AP6" s="177">
        <f>'Custom - NCL'!AP19</f>
        <v>0</v>
      </c>
      <c r="AQ6" s="177">
        <f>'Custom - NCL'!AQ19</f>
        <v>0</v>
      </c>
      <c r="AR6" s="177">
        <f>'Custom - NCL'!AR19</f>
        <v>0</v>
      </c>
      <c r="AS6" s="177">
        <f>'Custom - NCL'!AS19</f>
        <v>0</v>
      </c>
      <c r="AT6" s="177">
        <f>'Custom - NCL'!AT19</f>
        <v>0</v>
      </c>
      <c r="AU6" s="177">
        <f>'Custom - NCL'!AU19</f>
        <v>0</v>
      </c>
      <c r="AV6" s="208">
        <f>SUM(J6:AU6)</f>
        <v>30284.010762639271</v>
      </c>
    </row>
    <row r="7" spans="1:48" ht="15.75" customHeight="1" x14ac:dyDescent="0.3">
      <c r="A7" s="180" t="s">
        <v>422</v>
      </c>
      <c r="B7" s="196"/>
      <c r="C7" s="182">
        <f>SUM(C5:C6)</f>
        <v>80167.207332714912</v>
      </c>
      <c r="D7" s="205">
        <f>L7/C7</f>
        <v>0.76571351268885979</v>
      </c>
      <c r="E7" s="85"/>
      <c r="F7" s="74"/>
      <c r="G7" s="74"/>
      <c r="H7" s="74"/>
      <c r="I7" s="74"/>
      <c r="J7" s="74"/>
      <c r="K7" s="74"/>
      <c r="L7" s="182">
        <f t="shared" ref="L7:M7" si="1">SUM(L5:L6)</f>
        <v>61385.113929189254</v>
      </c>
      <c r="M7" s="182">
        <f t="shared" si="1"/>
        <v>61385.113929189254</v>
      </c>
      <c r="N7" s="182">
        <f t="shared" ref="N7:AU7" si="2">SUM(N5:N6)</f>
        <v>61385.113929189254</v>
      </c>
      <c r="O7" s="182">
        <f t="shared" si="2"/>
        <v>61385.113929189254</v>
      </c>
      <c r="P7" s="182">
        <f t="shared" si="2"/>
        <v>61385.113929189254</v>
      </c>
      <c r="Q7" s="182">
        <f t="shared" si="2"/>
        <v>61385.113929189254</v>
      </c>
      <c r="R7" s="182">
        <f t="shared" si="2"/>
        <v>61385.113929189254</v>
      </c>
      <c r="S7" s="182">
        <f t="shared" si="2"/>
        <v>61385.113929189254</v>
      </c>
      <c r="T7" s="182">
        <f t="shared" si="2"/>
        <v>61281.630040105476</v>
      </c>
      <c r="U7" s="182">
        <f t="shared" si="2"/>
        <v>60972.858578260741</v>
      </c>
      <c r="V7" s="182">
        <f t="shared" si="2"/>
        <v>60955.365409840029</v>
      </c>
      <c r="W7" s="182">
        <f t="shared" si="2"/>
        <v>60939.719980033282</v>
      </c>
      <c r="X7" s="182">
        <f t="shared" si="2"/>
        <v>60856.604415631045</v>
      </c>
      <c r="Y7" s="182">
        <f t="shared" si="2"/>
        <v>57256.534973699192</v>
      </c>
      <c r="Z7" s="182">
        <f t="shared" si="2"/>
        <v>55990.353812767818</v>
      </c>
      <c r="AA7" s="182">
        <f t="shared" si="2"/>
        <v>48428.033039565482</v>
      </c>
      <c r="AB7" s="182">
        <f t="shared" si="2"/>
        <v>47339.218239424554</v>
      </c>
      <c r="AC7" s="182">
        <f t="shared" si="2"/>
        <v>46768.513495839215</v>
      </c>
      <c r="AD7" s="182">
        <f t="shared" si="2"/>
        <v>46464.658287712256</v>
      </c>
      <c r="AE7" s="182">
        <f t="shared" si="2"/>
        <v>46464.613190959935</v>
      </c>
      <c r="AF7" s="182">
        <f t="shared" si="2"/>
        <v>46464.146495190333</v>
      </c>
      <c r="AG7" s="182">
        <f t="shared" si="2"/>
        <v>46464.146495190333</v>
      </c>
      <c r="AH7" s="182">
        <f t="shared" si="2"/>
        <v>46427.957156952805</v>
      </c>
      <c r="AI7" s="182">
        <f t="shared" si="2"/>
        <v>46307.735070762923</v>
      </c>
      <c r="AJ7" s="182">
        <f t="shared" si="2"/>
        <v>41305.689167689241</v>
      </c>
      <c r="AK7" s="182">
        <f t="shared" si="2"/>
        <v>0</v>
      </c>
      <c r="AL7" s="182">
        <f t="shared" si="2"/>
        <v>0</v>
      </c>
      <c r="AM7" s="182">
        <f t="shared" si="2"/>
        <v>0</v>
      </c>
      <c r="AN7" s="182">
        <f t="shared" si="2"/>
        <v>0</v>
      </c>
      <c r="AO7" s="182">
        <f t="shared" si="2"/>
        <v>0</v>
      </c>
      <c r="AP7" s="182">
        <f t="shared" si="2"/>
        <v>0</v>
      </c>
      <c r="AQ7" s="182">
        <f t="shared" si="2"/>
        <v>0</v>
      </c>
      <c r="AR7" s="182">
        <f t="shared" si="2"/>
        <v>0</v>
      </c>
      <c r="AS7" s="182">
        <f t="shared" si="2"/>
        <v>0</v>
      </c>
      <c r="AT7" s="182">
        <f t="shared" si="2"/>
        <v>0</v>
      </c>
      <c r="AU7" s="182">
        <f t="shared" si="2"/>
        <v>0</v>
      </c>
      <c r="AV7" s="174">
        <f>SUM(AV5:AV6)</f>
        <v>1371768.6892831388</v>
      </c>
    </row>
    <row r="8" spans="1:48" ht="15.75" customHeight="1" x14ac:dyDescent="0.3">
      <c r="A8" s="180" t="s">
        <v>423</v>
      </c>
      <c r="B8" s="185"/>
      <c r="C8" s="186"/>
      <c r="D8" s="197"/>
      <c r="E8" s="77"/>
      <c r="F8" s="77"/>
      <c r="G8" s="77"/>
      <c r="H8" s="77"/>
      <c r="I8" s="77"/>
      <c r="J8" s="77"/>
      <c r="K8" s="78"/>
      <c r="L8" s="174">
        <v>0</v>
      </c>
      <c r="M8" s="188">
        <f t="shared" ref="M8" si="3">L7-M7</f>
        <v>0</v>
      </c>
      <c r="N8" s="188">
        <f t="shared" ref="N8" si="4">M7-N7</f>
        <v>0</v>
      </c>
      <c r="O8" s="188">
        <f t="shared" ref="O8" si="5">N7-O7</f>
        <v>0</v>
      </c>
      <c r="P8" s="188">
        <f t="shared" ref="P8" si="6">O7-P7</f>
        <v>0</v>
      </c>
      <c r="Q8" s="188">
        <f t="shared" ref="Q8" si="7">P7-Q7</f>
        <v>0</v>
      </c>
      <c r="R8" s="188">
        <f t="shared" ref="R8" si="8">Q7-R7</f>
        <v>0</v>
      </c>
      <c r="S8" s="188">
        <f t="shared" ref="S8" si="9">R7-S7</f>
        <v>0</v>
      </c>
      <c r="T8" s="188">
        <f t="shared" ref="T8" si="10">S7-T7</f>
        <v>103.48388908377819</v>
      </c>
      <c r="U8" s="188">
        <f t="shared" ref="U8" si="11">T7-U7</f>
        <v>308.77146184473531</v>
      </c>
      <c r="V8" s="188">
        <f t="shared" ref="V8" si="12">U7-V7</f>
        <v>17.493168420711299</v>
      </c>
      <c r="W8" s="188">
        <f t="shared" ref="W8" si="13">V7-W7</f>
        <v>15.645429806747416</v>
      </c>
      <c r="X8" s="188">
        <f t="shared" ref="X8" si="14">W7-X7</f>
        <v>83.115564402236487</v>
      </c>
      <c r="Y8" s="188">
        <f t="shared" ref="Y8" si="15">X7-Y7</f>
        <v>3600.0694419318534</v>
      </c>
      <c r="Z8" s="188">
        <f t="shared" ref="Z8" si="16">Y7-Z7</f>
        <v>1266.1811609313736</v>
      </c>
      <c r="AA8" s="188">
        <f t="shared" ref="AA8" si="17">Z7-AA7</f>
        <v>7562.3207732023366</v>
      </c>
      <c r="AB8" s="188">
        <f t="shared" ref="AB8" si="18">AA7-AB7</f>
        <v>1088.8148001409281</v>
      </c>
      <c r="AC8" s="188">
        <f t="shared" ref="AC8" si="19">AB7-AC7</f>
        <v>570.70474358533829</v>
      </c>
      <c r="AD8" s="188">
        <f t="shared" ref="AD8" si="20">AC7-AD7</f>
        <v>303.85520812695904</v>
      </c>
      <c r="AE8" s="188">
        <f t="shared" ref="AE8" si="21">AD7-AE7</f>
        <v>4.5096752321114764E-2</v>
      </c>
      <c r="AF8" s="188">
        <f t="shared" ref="AF8" si="22">AE7-AF7</f>
        <v>0.46669576960266568</v>
      </c>
      <c r="AG8" s="188">
        <f t="shared" ref="AG8" si="23">AF7-AG7</f>
        <v>0</v>
      </c>
      <c r="AH8" s="188">
        <f t="shared" ref="AH8" si="24">AG7-AH7</f>
        <v>36.189338237527409</v>
      </c>
      <c r="AI8" s="188">
        <f t="shared" ref="AI8" si="25">AH7-AI7</f>
        <v>120.22208618988225</v>
      </c>
      <c r="AJ8" s="188">
        <f t="shared" ref="AJ8" si="26">AI7-AJ7</f>
        <v>5002.045903073682</v>
      </c>
      <c r="AK8" s="188">
        <f t="shared" ref="AK8" si="27">AJ7-AK7</f>
        <v>41305.689167689241</v>
      </c>
      <c r="AL8" s="188">
        <f t="shared" ref="AL8" si="28">AK7-AL7</f>
        <v>0</v>
      </c>
      <c r="AM8" s="188">
        <f t="shared" ref="AM8" si="29">AL7-AM7</f>
        <v>0</v>
      </c>
      <c r="AN8" s="188">
        <f t="shared" ref="AN8" si="30">AM7-AN7</f>
        <v>0</v>
      </c>
      <c r="AO8" s="188">
        <f t="shared" ref="AO8" si="31">AN7-AO7</f>
        <v>0</v>
      </c>
      <c r="AP8" s="188">
        <f t="shared" ref="AP8" si="32">AO7-AP7</f>
        <v>0</v>
      </c>
      <c r="AQ8" s="188">
        <f t="shared" ref="AQ8" si="33">AP7-AQ7</f>
        <v>0</v>
      </c>
      <c r="AR8" s="188">
        <f t="shared" ref="AR8" si="34">AQ7-AR7</f>
        <v>0</v>
      </c>
      <c r="AS8" s="188">
        <f t="shared" ref="AS8" si="35">AR7-AS7</f>
        <v>0</v>
      </c>
      <c r="AT8" s="188">
        <f t="shared" ref="AT8" si="36">AS7-AT7</f>
        <v>0</v>
      </c>
      <c r="AU8" s="188">
        <f t="shared" ref="AU8" si="37">AT7-AU7</f>
        <v>0</v>
      </c>
      <c r="AV8" s="84"/>
    </row>
    <row r="9" spans="1:48" ht="15.75" customHeight="1" x14ac:dyDescent="0.3">
      <c r="A9" s="180" t="s">
        <v>424</v>
      </c>
      <c r="B9" s="185"/>
      <c r="C9" s="186"/>
      <c r="D9" s="186"/>
      <c r="E9" s="74"/>
      <c r="F9" s="74"/>
      <c r="G9" s="74"/>
      <c r="H9" s="74"/>
      <c r="I9" s="74"/>
      <c r="J9" s="74"/>
      <c r="K9" s="79"/>
      <c r="L9" s="174">
        <f>$L7-L7</f>
        <v>0</v>
      </c>
      <c r="M9" s="190">
        <f t="shared" ref="M9:AU9" si="38">$L7-M7</f>
        <v>0</v>
      </c>
      <c r="N9" s="190">
        <f t="shared" si="38"/>
        <v>0</v>
      </c>
      <c r="O9" s="190">
        <f t="shared" si="38"/>
        <v>0</v>
      </c>
      <c r="P9" s="190">
        <f t="shared" si="38"/>
        <v>0</v>
      </c>
      <c r="Q9" s="190">
        <f t="shared" si="38"/>
        <v>0</v>
      </c>
      <c r="R9" s="190">
        <f t="shared" si="38"/>
        <v>0</v>
      </c>
      <c r="S9" s="190">
        <f t="shared" si="38"/>
        <v>0</v>
      </c>
      <c r="T9" s="190">
        <f t="shared" si="38"/>
        <v>103.48388908377819</v>
      </c>
      <c r="U9" s="190">
        <f t="shared" si="38"/>
        <v>412.25535092851351</v>
      </c>
      <c r="V9" s="190">
        <f t="shared" si="38"/>
        <v>429.74851934922481</v>
      </c>
      <c r="W9" s="190">
        <f t="shared" si="38"/>
        <v>445.39394915597222</v>
      </c>
      <c r="X9" s="190">
        <f t="shared" si="38"/>
        <v>528.50951355820871</v>
      </c>
      <c r="Y9" s="190">
        <f t="shared" si="38"/>
        <v>4128.5789554900621</v>
      </c>
      <c r="Z9" s="190">
        <f t="shared" si="38"/>
        <v>5394.7601164214357</v>
      </c>
      <c r="AA9" s="190">
        <f t="shared" si="38"/>
        <v>12957.080889623772</v>
      </c>
      <c r="AB9" s="190">
        <f t="shared" si="38"/>
        <v>14045.8956897647</v>
      </c>
      <c r="AC9" s="190">
        <f t="shared" si="38"/>
        <v>14616.600433350039</v>
      </c>
      <c r="AD9" s="190">
        <f t="shared" si="38"/>
        <v>14920.455641476998</v>
      </c>
      <c r="AE9" s="190">
        <f t="shared" si="38"/>
        <v>14920.500738229319</v>
      </c>
      <c r="AF9" s="190">
        <f t="shared" si="38"/>
        <v>14920.967433998921</v>
      </c>
      <c r="AG9" s="190">
        <f t="shared" si="38"/>
        <v>14920.967433998921</v>
      </c>
      <c r="AH9" s="190">
        <f t="shared" si="38"/>
        <v>14957.156772236449</v>
      </c>
      <c r="AI9" s="190">
        <f t="shared" si="38"/>
        <v>15077.378858426331</v>
      </c>
      <c r="AJ9" s="190">
        <f t="shared" si="38"/>
        <v>20079.424761500013</v>
      </c>
      <c r="AK9" s="190">
        <f t="shared" si="38"/>
        <v>61385.113929189254</v>
      </c>
      <c r="AL9" s="190">
        <f t="shared" si="38"/>
        <v>61385.113929189254</v>
      </c>
      <c r="AM9" s="190">
        <f t="shared" si="38"/>
        <v>61385.113929189254</v>
      </c>
      <c r="AN9" s="190">
        <f t="shared" si="38"/>
        <v>61385.113929189254</v>
      </c>
      <c r="AO9" s="190">
        <f t="shared" si="38"/>
        <v>61385.113929189254</v>
      </c>
      <c r="AP9" s="190">
        <f t="shared" si="38"/>
        <v>61385.113929189254</v>
      </c>
      <c r="AQ9" s="190">
        <f t="shared" si="38"/>
        <v>61385.113929189254</v>
      </c>
      <c r="AR9" s="190">
        <f t="shared" si="38"/>
        <v>61385.113929189254</v>
      </c>
      <c r="AS9" s="190">
        <f t="shared" si="38"/>
        <v>61385.113929189254</v>
      </c>
      <c r="AT9" s="190">
        <f t="shared" si="38"/>
        <v>61385.113929189254</v>
      </c>
      <c r="AU9" s="190">
        <f t="shared" si="38"/>
        <v>61385.113929189254</v>
      </c>
      <c r="AV9" s="80"/>
    </row>
    <row r="10" spans="1:48" ht="15.75" customHeight="1" x14ac:dyDescent="0.3">
      <c r="A10" s="193" t="s">
        <v>66</v>
      </c>
      <c r="B10" s="206">
        <f>SUMPRODUCT(B5:B6,C5:C6)/C7</f>
        <v>22.399402558917874</v>
      </c>
      <c r="C10" s="56"/>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row>
    <row r="11" spans="1:48" hidden="1" x14ac:dyDescent="0.3">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row>
    <row r="12" spans="1:48" ht="15.75" hidden="1" customHeight="1" x14ac:dyDescent="0.3">
      <c r="A12" s="491" t="str">
        <f>A3</f>
        <v>Channel</v>
      </c>
      <c r="B12" s="493" t="str">
        <f>B3</f>
        <v>WAML</v>
      </c>
      <c r="C12" s="493" t="str">
        <f>C3</f>
        <v>Annual Verified Gross Savings (MWh)</v>
      </c>
      <c r="D12" s="493" t="str">
        <f>D3</f>
        <v>NTGR</v>
      </c>
      <c r="E12" s="61"/>
      <c r="F12" s="104"/>
      <c r="G12" s="104"/>
      <c r="H12" s="104"/>
      <c r="I12" s="104"/>
      <c r="J12" s="88"/>
      <c r="K12" s="88"/>
      <c r="L12" s="88" t="s">
        <v>265</v>
      </c>
      <c r="M12" s="89"/>
      <c r="N12" s="89"/>
      <c r="O12" s="89"/>
      <c r="P12" s="89"/>
      <c r="Q12" s="89"/>
      <c r="R12" s="89"/>
      <c r="S12" s="89"/>
      <c r="T12" s="89"/>
      <c r="U12" s="89"/>
      <c r="V12" s="89"/>
      <c r="W12" s="89"/>
      <c r="X12" s="90"/>
      <c r="Y12" s="30"/>
      <c r="Z12" s="30"/>
      <c r="AA12" s="30"/>
      <c r="AB12" s="30"/>
      <c r="AC12" s="30"/>
      <c r="AD12" s="30"/>
      <c r="AE12" s="30"/>
      <c r="AF12" s="30"/>
      <c r="AG12" s="30"/>
      <c r="AH12" s="30"/>
      <c r="AI12" s="30"/>
    </row>
    <row r="13" spans="1:48" hidden="1" x14ac:dyDescent="0.3">
      <c r="A13" s="492"/>
      <c r="B13" s="494"/>
      <c r="C13" s="495"/>
      <c r="D13" s="494"/>
      <c r="E13" s="1"/>
      <c r="F13" s="1"/>
      <c r="G13" s="1"/>
      <c r="H13" s="1"/>
      <c r="I13" s="1"/>
      <c r="J13" s="1"/>
      <c r="K13" s="1"/>
      <c r="L13" s="98">
        <f>Y4</f>
        <v>2038</v>
      </c>
      <c r="M13" s="98">
        <f t="shared" ref="M13:X18" si="39">Z4</f>
        <v>2039</v>
      </c>
      <c r="N13" s="98">
        <f t="shared" si="39"/>
        <v>2040</v>
      </c>
      <c r="O13" s="98">
        <f t="shared" si="39"/>
        <v>2041</v>
      </c>
      <c r="P13" s="98">
        <f t="shared" si="39"/>
        <v>2042</v>
      </c>
      <c r="Q13" s="98">
        <f t="shared" si="39"/>
        <v>2043</v>
      </c>
      <c r="R13" s="98">
        <f t="shared" si="39"/>
        <v>2044</v>
      </c>
      <c r="S13" s="98">
        <f t="shared" si="39"/>
        <v>2045</v>
      </c>
      <c r="T13" s="98">
        <f t="shared" si="39"/>
        <v>2046</v>
      </c>
      <c r="U13" s="98">
        <f t="shared" si="39"/>
        <v>2047</v>
      </c>
      <c r="V13" s="98">
        <f t="shared" si="39"/>
        <v>2048</v>
      </c>
      <c r="W13" s="98">
        <f t="shared" si="39"/>
        <v>2049</v>
      </c>
      <c r="X13" s="98">
        <f t="shared" si="39"/>
        <v>2050</v>
      </c>
      <c r="Y13" s="30"/>
      <c r="Z13" s="30"/>
      <c r="AA13" s="30"/>
      <c r="AB13" s="30"/>
      <c r="AC13" s="30"/>
      <c r="AD13" s="30"/>
      <c r="AE13" s="30"/>
      <c r="AF13" s="30"/>
      <c r="AG13" s="30"/>
      <c r="AH13" s="30"/>
      <c r="AI13" s="30"/>
    </row>
    <row r="14" spans="1:48" ht="15.75" hidden="1" customHeight="1" x14ac:dyDescent="0.3">
      <c r="A14" s="199" t="str">
        <f>A5</f>
        <v>Custom Incentives</v>
      </c>
      <c r="B14" s="200">
        <f>B5</f>
        <v>22.59790645979793</v>
      </c>
      <c r="C14" s="201">
        <f>C5</f>
        <v>77981.385524550802</v>
      </c>
      <c r="D14" s="202">
        <f>D5</f>
        <v>0.76182332109246043</v>
      </c>
      <c r="E14" s="203"/>
      <c r="F14" s="203"/>
      <c r="G14" s="203"/>
      <c r="H14" s="203"/>
      <c r="I14" s="203"/>
      <c r="J14" s="203"/>
      <c r="K14" s="203"/>
      <c r="L14" s="177">
        <f t="shared" ref="L14:L18" si="40">Y5</f>
        <v>55312.59774644221</v>
      </c>
      <c r="M14" s="177">
        <f t="shared" si="39"/>
        <v>54046.416585510837</v>
      </c>
      <c r="N14" s="177">
        <f t="shared" si="39"/>
        <v>47650.112097862271</v>
      </c>
      <c r="O14" s="177">
        <f t="shared" si="39"/>
        <v>47339.218239424554</v>
      </c>
      <c r="P14" s="177">
        <f t="shared" si="39"/>
        <v>46768.513495839215</v>
      </c>
      <c r="Q14" s="177">
        <f t="shared" si="39"/>
        <v>46464.658287712256</v>
      </c>
      <c r="R14" s="177">
        <f t="shared" si="39"/>
        <v>46464.613190959935</v>
      </c>
      <c r="S14" s="177">
        <f t="shared" si="39"/>
        <v>46464.146495190333</v>
      </c>
      <c r="T14" s="177">
        <f t="shared" si="39"/>
        <v>46464.146495190333</v>
      </c>
      <c r="U14" s="177">
        <f t="shared" si="39"/>
        <v>46427.957156952805</v>
      </c>
      <c r="V14" s="177">
        <f t="shared" si="39"/>
        <v>46307.735070762923</v>
      </c>
      <c r="W14" s="177">
        <f t="shared" si="39"/>
        <v>41305.689167689241</v>
      </c>
      <c r="X14" s="177">
        <f t="shared" si="39"/>
        <v>0</v>
      </c>
      <c r="Y14" s="30"/>
      <c r="Z14" s="30"/>
      <c r="AA14" s="30"/>
      <c r="AB14" s="30"/>
      <c r="AC14" s="30"/>
      <c r="AD14" s="30"/>
      <c r="AE14" s="30"/>
      <c r="AF14" s="30"/>
      <c r="AG14" s="30"/>
      <c r="AH14" s="30"/>
      <c r="AI14" s="30"/>
    </row>
    <row r="15" spans="1:48" ht="15.75" hidden="1" customHeight="1" x14ac:dyDescent="0.3">
      <c r="A15" s="199" t="str">
        <f t="shared" ref="A15:D16" si="41">A6</f>
        <v>New Construction Lighting</v>
      </c>
      <c r="B15" s="200">
        <f t="shared" si="41"/>
        <v>15.317576782983933</v>
      </c>
      <c r="C15" s="201">
        <f t="shared" si="41"/>
        <v>2185.8218081641148</v>
      </c>
      <c r="D15" s="202">
        <f t="shared" si="41"/>
        <v>0.90449999999999997</v>
      </c>
      <c r="E15" s="203"/>
      <c r="F15" s="203"/>
      <c r="G15" s="203"/>
      <c r="H15" s="203"/>
      <c r="I15" s="203"/>
      <c r="J15" s="203"/>
      <c r="K15" s="203"/>
      <c r="L15" s="177">
        <f t="shared" si="40"/>
        <v>1943.9372272569797</v>
      </c>
      <c r="M15" s="177">
        <f t="shared" si="39"/>
        <v>1943.9372272569797</v>
      </c>
      <c r="N15" s="177">
        <f t="shared" si="39"/>
        <v>777.92094170320843</v>
      </c>
      <c r="O15" s="177">
        <f t="shared" si="39"/>
        <v>0</v>
      </c>
      <c r="P15" s="177">
        <f t="shared" si="39"/>
        <v>0</v>
      </c>
      <c r="Q15" s="177">
        <f t="shared" si="39"/>
        <v>0</v>
      </c>
      <c r="R15" s="177">
        <f t="shared" si="39"/>
        <v>0</v>
      </c>
      <c r="S15" s="177">
        <f t="shared" si="39"/>
        <v>0</v>
      </c>
      <c r="T15" s="177">
        <f t="shared" si="39"/>
        <v>0</v>
      </c>
      <c r="U15" s="177">
        <f t="shared" si="39"/>
        <v>0</v>
      </c>
      <c r="V15" s="177">
        <f t="shared" si="39"/>
        <v>0</v>
      </c>
      <c r="W15" s="177">
        <f t="shared" si="39"/>
        <v>0</v>
      </c>
      <c r="X15" s="177">
        <f t="shared" si="39"/>
        <v>0</v>
      </c>
      <c r="Y15" s="30"/>
      <c r="Z15" s="30"/>
      <c r="AA15" s="30"/>
      <c r="AB15" s="30"/>
      <c r="AC15" s="30"/>
      <c r="AD15" s="30"/>
      <c r="AE15" s="30"/>
      <c r="AF15" s="30"/>
      <c r="AG15" s="30"/>
      <c r="AH15" s="30"/>
      <c r="AI15" s="30"/>
    </row>
    <row r="16" spans="1:48" ht="15.75" hidden="1" customHeight="1" x14ac:dyDescent="0.3">
      <c r="A16" s="180" t="str">
        <f>A7</f>
        <v>2025 CPAS</v>
      </c>
      <c r="B16" s="196"/>
      <c r="C16" s="182">
        <f t="shared" si="41"/>
        <v>80167.207332714912</v>
      </c>
      <c r="D16" s="205">
        <f t="shared" si="41"/>
        <v>0.76571351268885979</v>
      </c>
      <c r="E16" s="85"/>
      <c r="F16" s="74"/>
      <c r="G16" s="74"/>
      <c r="H16" s="74"/>
      <c r="I16" s="74"/>
      <c r="J16" s="74"/>
      <c r="K16" s="74"/>
      <c r="L16" s="182">
        <f t="shared" si="40"/>
        <v>57256.534973699192</v>
      </c>
      <c r="M16" s="182">
        <f t="shared" si="39"/>
        <v>55990.353812767818</v>
      </c>
      <c r="N16" s="182">
        <f t="shared" si="39"/>
        <v>48428.033039565482</v>
      </c>
      <c r="O16" s="182">
        <f t="shared" si="39"/>
        <v>47339.218239424554</v>
      </c>
      <c r="P16" s="182">
        <f t="shared" si="39"/>
        <v>46768.513495839215</v>
      </c>
      <c r="Q16" s="182">
        <f t="shared" si="39"/>
        <v>46464.658287712256</v>
      </c>
      <c r="R16" s="182">
        <f t="shared" si="39"/>
        <v>46464.613190959935</v>
      </c>
      <c r="S16" s="182">
        <f t="shared" si="39"/>
        <v>46464.146495190333</v>
      </c>
      <c r="T16" s="182">
        <f t="shared" si="39"/>
        <v>46464.146495190333</v>
      </c>
      <c r="U16" s="182">
        <f t="shared" si="39"/>
        <v>46427.957156952805</v>
      </c>
      <c r="V16" s="182">
        <f t="shared" si="39"/>
        <v>46307.735070762923</v>
      </c>
      <c r="W16" s="182">
        <f t="shared" si="39"/>
        <v>41305.689167689241</v>
      </c>
      <c r="X16" s="182">
        <f t="shared" si="39"/>
        <v>0</v>
      </c>
      <c r="Y16" s="30"/>
      <c r="Z16" s="30"/>
      <c r="AA16" s="30"/>
      <c r="AB16" s="30"/>
      <c r="AC16" s="30"/>
      <c r="AD16" s="30"/>
      <c r="AE16" s="30"/>
      <c r="AF16" s="30"/>
      <c r="AG16" s="30"/>
      <c r="AH16" s="30"/>
      <c r="AI16" s="30"/>
    </row>
    <row r="17" spans="1:48" ht="15.75" hidden="1" customHeight="1" x14ac:dyDescent="0.3">
      <c r="A17" s="180" t="str">
        <f t="shared" ref="A17:A19" si="42">A8</f>
        <v>Expiring 2025 CPAS</v>
      </c>
      <c r="B17" s="185"/>
      <c r="C17" s="186"/>
      <c r="D17" s="197"/>
      <c r="E17" s="77"/>
      <c r="F17" s="77"/>
      <c r="G17" s="77"/>
      <c r="H17" s="77"/>
      <c r="I17" s="77"/>
      <c r="J17" s="77"/>
      <c r="K17" s="78"/>
      <c r="L17" s="174">
        <f t="shared" si="40"/>
        <v>3600.0694419318534</v>
      </c>
      <c r="M17" s="174">
        <f t="shared" si="39"/>
        <v>1266.1811609313736</v>
      </c>
      <c r="N17" s="174">
        <f t="shared" si="39"/>
        <v>7562.3207732023366</v>
      </c>
      <c r="O17" s="174">
        <f t="shared" si="39"/>
        <v>1088.8148001409281</v>
      </c>
      <c r="P17" s="174">
        <f t="shared" si="39"/>
        <v>570.70474358533829</v>
      </c>
      <c r="Q17" s="174">
        <f t="shared" si="39"/>
        <v>303.85520812695904</v>
      </c>
      <c r="R17" s="174">
        <f t="shared" si="39"/>
        <v>4.5096752321114764E-2</v>
      </c>
      <c r="S17" s="174">
        <f t="shared" si="39"/>
        <v>0.46669576960266568</v>
      </c>
      <c r="T17" s="174">
        <f t="shared" si="39"/>
        <v>0</v>
      </c>
      <c r="U17" s="174">
        <f t="shared" si="39"/>
        <v>36.189338237527409</v>
      </c>
      <c r="V17" s="174">
        <f t="shared" si="39"/>
        <v>120.22208618988225</v>
      </c>
      <c r="W17" s="174">
        <f t="shared" si="39"/>
        <v>5002.045903073682</v>
      </c>
      <c r="X17" s="174">
        <f t="shared" si="39"/>
        <v>41305.689167689241</v>
      </c>
      <c r="Y17" s="30"/>
      <c r="Z17" s="30"/>
      <c r="AA17" s="30"/>
      <c r="AB17" s="30"/>
      <c r="AC17" s="30"/>
      <c r="AD17" s="30"/>
      <c r="AE17" s="30"/>
      <c r="AF17" s="30"/>
      <c r="AG17" s="30"/>
      <c r="AH17" s="30"/>
      <c r="AI17" s="30"/>
    </row>
    <row r="18" spans="1:48" ht="15.75" hidden="1" customHeight="1" x14ac:dyDescent="0.3">
      <c r="A18" s="180" t="str">
        <f t="shared" si="42"/>
        <v>Expired 2025 CPAS</v>
      </c>
      <c r="B18" s="185"/>
      <c r="C18" s="186"/>
      <c r="D18" s="186"/>
      <c r="E18" s="74"/>
      <c r="F18" s="74"/>
      <c r="G18" s="74"/>
      <c r="H18" s="74"/>
      <c r="I18" s="74"/>
      <c r="J18" s="74"/>
      <c r="K18" s="79"/>
      <c r="L18" s="174">
        <f t="shared" si="40"/>
        <v>4128.5789554900621</v>
      </c>
      <c r="M18" s="174">
        <f t="shared" si="39"/>
        <v>5394.7601164214357</v>
      </c>
      <c r="N18" s="174">
        <f t="shared" si="39"/>
        <v>12957.080889623772</v>
      </c>
      <c r="O18" s="174">
        <f t="shared" si="39"/>
        <v>14045.8956897647</v>
      </c>
      <c r="P18" s="174">
        <f t="shared" si="39"/>
        <v>14616.600433350039</v>
      </c>
      <c r="Q18" s="174">
        <f t="shared" si="39"/>
        <v>14920.455641476998</v>
      </c>
      <c r="R18" s="174">
        <f t="shared" si="39"/>
        <v>14920.500738229319</v>
      </c>
      <c r="S18" s="174">
        <f t="shared" si="39"/>
        <v>14920.967433998921</v>
      </c>
      <c r="T18" s="174">
        <f t="shared" si="39"/>
        <v>14920.967433998921</v>
      </c>
      <c r="U18" s="174">
        <f t="shared" si="39"/>
        <v>14957.156772236449</v>
      </c>
      <c r="V18" s="174">
        <f t="shared" si="39"/>
        <v>15077.378858426331</v>
      </c>
      <c r="W18" s="174">
        <f t="shared" si="39"/>
        <v>20079.424761500013</v>
      </c>
      <c r="X18" s="174">
        <f t="shared" si="39"/>
        <v>61385.113929189254</v>
      </c>
      <c r="Y18" s="30"/>
      <c r="Z18" s="30"/>
      <c r="AA18" s="30"/>
      <c r="AB18" s="30"/>
      <c r="AC18" s="30"/>
      <c r="AD18" s="30"/>
      <c r="AE18" s="30"/>
      <c r="AF18" s="30"/>
      <c r="AG18" s="30"/>
      <c r="AH18" s="30"/>
      <c r="AI18" s="30"/>
    </row>
    <row r="19" spans="1:48" ht="15.75" hidden="1" customHeight="1" x14ac:dyDescent="0.3">
      <c r="A19" s="193" t="str">
        <f t="shared" si="42"/>
        <v>WAML</v>
      </c>
      <c r="B19" s="206">
        <f>B10</f>
        <v>22.399402558917874</v>
      </c>
      <c r="C19" s="56"/>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row>
    <row r="20" spans="1:48" x14ac:dyDescent="0.3">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P20" s="30"/>
      <c r="AQ20" s="30"/>
      <c r="AR20" s="30"/>
      <c r="AS20" s="30"/>
      <c r="AT20" s="30"/>
      <c r="AU20" s="30"/>
      <c r="AV20" s="30"/>
    </row>
  </sheetData>
  <mergeCells count="9">
    <mergeCell ref="AV3:AV4"/>
    <mergeCell ref="A12:A13"/>
    <mergeCell ref="B12:B13"/>
    <mergeCell ref="C12:C13"/>
    <mergeCell ref="D12:D13"/>
    <mergeCell ref="A3:A4"/>
    <mergeCell ref="B3:B4"/>
    <mergeCell ref="C3:C4"/>
    <mergeCell ref="D3:D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15120-79E3-445D-B961-7B968C33D23D}">
  <dimension ref="A1:AV18"/>
  <sheetViews>
    <sheetView workbookViewId="0">
      <selection activeCell="Q18" sqref="Q18"/>
    </sheetView>
  </sheetViews>
  <sheetFormatPr defaultColWidth="6.88671875"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7.44140625" customWidth="1"/>
  </cols>
  <sheetData>
    <row r="1" spans="1:48" ht="15.75" customHeight="1" x14ac:dyDescent="0.3">
      <c r="A1" s="292" t="s">
        <v>473</v>
      </c>
    </row>
    <row r="2" spans="1:48" ht="15.75" customHeight="1" x14ac:dyDescent="0.3">
      <c r="A2" s="37"/>
    </row>
    <row r="3" spans="1:48" ht="15.75" customHeight="1" x14ac:dyDescent="0.3">
      <c r="A3" s="491" t="s">
        <v>77</v>
      </c>
      <c r="B3" s="493" t="s">
        <v>66</v>
      </c>
      <c r="C3" s="493" t="s">
        <v>264</v>
      </c>
      <c r="D3" s="493" t="s">
        <v>57</v>
      </c>
      <c r="E3" s="120"/>
      <c r="F3" s="109"/>
      <c r="G3" s="109"/>
      <c r="H3" s="109"/>
      <c r="I3" s="109"/>
      <c r="J3" s="109"/>
      <c r="K3" s="304"/>
      <c r="L3" s="435" t="s">
        <v>265</v>
      </c>
      <c r="M3" s="89"/>
      <c r="N3" s="89"/>
      <c r="O3" s="89"/>
      <c r="P3" s="89"/>
      <c r="Q3" s="89"/>
      <c r="R3" s="89"/>
      <c r="S3" s="89"/>
      <c r="T3" s="89"/>
      <c r="U3" s="89"/>
      <c r="V3" s="89"/>
      <c r="W3" s="90"/>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8" ht="15.75" customHeight="1" x14ac:dyDescent="0.3">
      <c r="A4" s="496"/>
      <c r="B4" s="494"/>
      <c r="C4" s="495"/>
      <c r="D4" s="494"/>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row>
    <row r="5" spans="1:48" ht="15.75" customHeight="1" x14ac:dyDescent="0.3">
      <c r="A5" s="173" t="str">
        <f>'RCx - VCx'!A5</f>
        <v>Virtual Commissioning™</v>
      </c>
      <c r="B5" s="200">
        <f>'RCx - VCx'!B5</f>
        <v>7.3</v>
      </c>
      <c r="C5" s="201">
        <f>'RCx - VCx'!C5</f>
        <v>4482.8658809201488</v>
      </c>
      <c r="D5" s="202">
        <f>'RCx - VCx'!D5</f>
        <v>0.93948474506767432</v>
      </c>
      <c r="E5" s="203"/>
      <c r="F5" s="203"/>
      <c r="G5" s="203"/>
      <c r="H5" s="203"/>
      <c r="I5" s="203"/>
      <c r="J5" s="203"/>
      <c r="K5" s="203"/>
      <c r="L5" s="177">
        <f>'RCx - VCx'!L5</f>
        <v>4211.5841093088411</v>
      </c>
      <c r="M5" s="177">
        <f>'RCx - VCx'!M5</f>
        <v>4211.5841093088411</v>
      </c>
      <c r="N5" s="177">
        <f>'RCx - VCx'!N5</f>
        <v>4211.5841093088411</v>
      </c>
      <c r="O5" s="177">
        <f>'RCx - VCx'!O5</f>
        <v>4211.5841093088411</v>
      </c>
      <c r="P5" s="177">
        <f>'RCx - VCx'!P5</f>
        <v>4211.5841093088411</v>
      </c>
      <c r="Q5" s="177">
        <f>'RCx - VCx'!Q5</f>
        <v>4211.5841093088411</v>
      </c>
      <c r="R5" s="177">
        <f>'RCx - VCx'!R5</f>
        <v>4211.5841093088411</v>
      </c>
      <c r="S5" s="177">
        <f>'RCx - VCx'!S5</f>
        <v>1263.4752327926524</v>
      </c>
      <c r="T5" s="177">
        <f>'RCx - VCx'!T5</f>
        <v>0</v>
      </c>
      <c r="U5" s="177">
        <f>'RCx - VCx'!U5</f>
        <v>0</v>
      </c>
      <c r="V5" s="177">
        <f>'RCx - VCx'!V5</f>
        <v>0</v>
      </c>
      <c r="W5" s="177">
        <f>'RCx - VCx'!W5</f>
        <v>0</v>
      </c>
      <c r="X5" s="177">
        <f>'RCx - VCx'!X5</f>
        <v>0</v>
      </c>
      <c r="Y5" s="177">
        <f>'RCx - VCx'!Y5</f>
        <v>0</v>
      </c>
      <c r="Z5" s="177">
        <f>'RCx - VCx'!Z5</f>
        <v>0</v>
      </c>
      <c r="AA5" s="177">
        <f>'RCx - VCx'!AA5</f>
        <v>0</v>
      </c>
      <c r="AB5" s="177">
        <f>'RCx - VCx'!AB5</f>
        <v>0</v>
      </c>
      <c r="AC5" s="177">
        <f>'RCx - VCx'!AC5</f>
        <v>0</v>
      </c>
      <c r="AD5" s="177">
        <f>'RCx - VCx'!AD5</f>
        <v>0</v>
      </c>
      <c r="AE5" s="177">
        <f>'RCx - VCx'!AE5</f>
        <v>0</v>
      </c>
      <c r="AF5" s="177">
        <f>'RCx - VCx'!AF5</f>
        <v>0</v>
      </c>
      <c r="AG5" s="177">
        <f>'RCx - VCx'!AG5</f>
        <v>0</v>
      </c>
      <c r="AH5" s="177">
        <f>'RCx - VCx'!AH5</f>
        <v>0</v>
      </c>
      <c r="AI5" s="177">
        <f>'RCx - VCx'!AI5</f>
        <v>0</v>
      </c>
      <c r="AJ5" s="177">
        <f>'RCx - VCx'!AJ5</f>
        <v>0</v>
      </c>
      <c r="AK5" s="177">
        <f>'RCx - VCx'!AK5</f>
        <v>0</v>
      </c>
      <c r="AL5" s="177">
        <f>'RCx - VCx'!AL5</f>
        <v>0</v>
      </c>
      <c r="AM5" s="177">
        <f>'RCx - VCx'!AM5</f>
        <v>0</v>
      </c>
      <c r="AN5" s="177">
        <f>'RCx - VCx'!AN5</f>
        <v>0</v>
      </c>
      <c r="AO5" s="177">
        <f>'RCx - VCx'!AO5</f>
        <v>0</v>
      </c>
      <c r="AP5" s="177">
        <f>'RCx - VCx'!AP5</f>
        <v>0</v>
      </c>
      <c r="AQ5" s="177">
        <f>'RCx - VCx'!AQ5</f>
        <v>0</v>
      </c>
      <c r="AR5" s="177">
        <f>'RCx - VCx'!AR5</f>
        <v>0</v>
      </c>
      <c r="AS5" s="177">
        <f>'RCx - VCx'!AS5</f>
        <v>0</v>
      </c>
      <c r="AT5" s="177">
        <f>'RCx - VCx'!AT5</f>
        <v>0</v>
      </c>
      <c r="AU5" s="177">
        <f>'RCx - VCx'!AU5</f>
        <v>0</v>
      </c>
      <c r="AV5" s="208">
        <f>SUM(L5:AU5)</f>
        <v>30744.563997954541</v>
      </c>
    </row>
    <row r="6" spans="1:48" ht="15.75" customHeight="1" x14ac:dyDescent="0.3">
      <c r="A6" s="173" t="str">
        <f>'RCx - VSEM'!A5</f>
        <v>Virtual Strategic Energy Management</v>
      </c>
      <c r="B6" s="200">
        <f>'RCx - VSEM'!B5</f>
        <v>7</v>
      </c>
      <c r="C6" s="201">
        <f>'RCx - VSEM'!C5</f>
        <v>1467.5004488291174</v>
      </c>
      <c r="D6" s="202">
        <f>'RCx - VSEM'!D5</f>
        <v>1</v>
      </c>
      <c r="E6" s="203"/>
      <c r="F6" s="203"/>
      <c r="G6" s="203"/>
      <c r="H6" s="203"/>
      <c r="I6" s="203"/>
      <c r="J6" s="203"/>
      <c r="K6" s="203"/>
      <c r="L6" s="177">
        <f>'RCx - VSEM'!L5</f>
        <v>1467.5004488291174</v>
      </c>
      <c r="M6" s="177">
        <f>'RCx - VSEM'!M5</f>
        <v>1467.5004488291174</v>
      </c>
      <c r="N6" s="177">
        <f>'RCx - VSEM'!N5</f>
        <v>1467.5004488291174</v>
      </c>
      <c r="O6" s="177">
        <f>'RCx - VSEM'!O5</f>
        <v>1467.5004488291174</v>
      </c>
      <c r="P6" s="177">
        <f>'RCx - VSEM'!P5</f>
        <v>1467.5004488291174</v>
      </c>
      <c r="Q6" s="177">
        <f>'RCx - VSEM'!Q5</f>
        <v>1467.5004488291174</v>
      </c>
      <c r="R6" s="177">
        <f>'RCx - VSEM'!R5</f>
        <v>1467.5004488291174</v>
      </c>
      <c r="S6" s="177">
        <f>'RCx - VSEM'!S5</f>
        <v>0</v>
      </c>
      <c r="T6" s="177">
        <f>'RCx - VSEM'!T5</f>
        <v>0</v>
      </c>
      <c r="U6" s="177">
        <f>'RCx - VSEM'!U5</f>
        <v>0</v>
      </c>
      <c r="V6" s="177">
        <f>'RCx - VSEM'!V5</f>
        <v>0</v>
      </c>
      <c r="W6" s="177">
        <f>'RCx - VSEM'!W5</f>
        <v>0</v>
      </c>
      <c r="X6" s="177">
        <f>'RCx - VSEM'!X5</f>
        <v>0</v>
      </c>
      <c r="Y6" s="177">
        <f>'RCx - VSEM'!Y5</f>
        <v>0</v>
      </c>
      <c r="Z6" s="177">
        <f>'RCx - VSEM'!Z5</f>
        <v>0</v>
      </c>
      <c r="AA6" s="177">
        <f>'RCx - VSEM'!AA5</f>
        <v>0</v>
      </c>
      <c r="AB6" s="177">
        <f>'RCx - VSEM'!AB5</f>
        <v>0</v>
      </c>
      <c r="AC6" s="177">
        <f>'RCx - VSEM'!AC5</f>
        <v>0</v>
      </c>
      <c r="AD6" s="177">
        <f>'RCx - VSEM'!AD5</f>
        <v>0</v>
      </c>
      <c r="AE6" s="177">
        <f>'RCx - VSEM'!AE5</f>
        <v>0</v>
      </c>
      <c r="AF6" s="177">
        <f>'RCx - VSEM'!AF5</f>
        <v>0</v>
      </c>
      <c r="AG6" s="177">
        <f>'RCx - VSEM'!AG5</f>
        <v>0</v>
      </c>
      <c r="AH6" s="177">
        <f>'RCx - VSEM'!AH5</f>
        <v>0</v>
      </c>
      <c r="AI6" s="177">
        <f>'RCx - VSEM'!AI5</f>
        <v>0</v>
      </c>
      <c r="AJ6" s="177">
        <f>'RCx - VSEM'!AJ5</f>
        <v>0</v>
      </c>
      <c r="AK6" s="177">
        <f>'RCx - VSEM'!AK5</f>
        <v>0</v>
      </c>
      <c r="AL6" s="177">
        <f>'RCx - VSEM'!AL5</f>
        <v>0</v>
      </c>
      <c r="AM6" s="177">
        <f>'RCx - VSEM'!AM5</f>
        <v>0</v>
      </c>
      <c r="AN6" s="177">
        <f>'RCx - VSEM'!AN5</f>
        <v>0</v>
      </c>
      <c r="AO6" s="177">
        <f>'RCx - VSEM'!AO5</f>
        <v>0</v>
      </c>
      <c r="AP6" s="177">
        <f>'RCx - VSEM'!AP5</f>
        <v>0</v>
      </c>
      <c r="AQ6" s="177">
        <f>'RCx - VSEM'!AQ5</f>
        <v>0</v>
      </c>
      <c r="AR6" s="177">
        <f>'RCx - VSEM'!AR5</f>
        <v>0</v>
      </c>
      <c r="AS6" s="177">
        <f>'RCx - VSEM'!AS5</f>
        <v>0</v>
      </c>
      <c r="AT6" s="177">
        <f>'RCx - VSEM'!AT5</f>
        <v>0</v>
      </c>
      <c r="AU6" s="177">
        <f>'RCx - VSEM'!AU5</f>
        <v>0</v>
      </c>
      <c r="AV6" s="208">
        <f>SUM(L6:AU6)</f>
        <v>10272.503141803823</v>
      </c>
    </row>
    <row r="7" spans="1:48" ht="15.75" customHeight="1" x14ac:dyDescent="0.3">
      <c r="A7" s="180" t="s">
        <v>422</v>
      </c>
      <c r="B7" s="196"/>
      <c r="C7" s="182">
        <f>SUM(C5:C6)</f>
        <v>5950.3663297492658</v>
      </c>
      <c r="D7" s="205">
        <f>L7/C7</f>
        <v>0.95440923187283178</v>
      </c>
      <c r="E7" s="85"/>
      <c r="F7" s="74"/>
      <c r="G7" s="74"/>
      <c r="H7" s="74"/>
      <c r="I7" s="74"/>
      <c r="J7" s="74"/>
      <c r="K7" s="74"/>
      <c r="L7" s="182">
        <f>SUM(L5:L6)</f>
        <v>5679.0845581379581</v>
      </c>
      <c r="M7" s="182">
        <f t="shared" ref="M7:AK7" si="1">SUM(M5:M6)</f>
        <v>5679.0845581379581</v>
      </c>
      <c r="N7" s="182">
        <f t="shared" si="1"/>
        <v>5679.0845581379581</v>
      </c>
      <c r="O7" s="182">
        <f t="shared" si="1"/>
        <v>5679.0845581379581</v>
      </c>
      <c r="P7" s="182">
        <f t="shared" si="1"/>
        <v>5679.0845581379581</v>
      </c>
      <c r="Q7" s="182">
        <f t="shared" si="1"/>
        <v>5679.0845581379581</v>
      </c>
      <c r="R7" s="182">
        <f t="shared" si="1"/>
        <v>5679.0845581379581</v>
      </c>
      <c r="S7" s="182">
        <f t="shared" si="1"/>
        <v>1263.4752327926524</v>
      </c>
      <c r="T7" s="182">
        <f t="shared" si="1"/>
        <v>0</v>
      </c>
      <c r="U7" s="182">
        <f t="shared" si="1"/>
        <v>0</v>
      </c>
      <c r="V7" s="182">
        <f t="shared" si="1"/>
        <v>0</v>
      </c>
      <c r="W7" s="182">
        <f t="shared" si="1"/>
        <v>0</v>
      </c>
      <c r="X7" s="182">
        <f t="shared" si="1"/>
        <v>0</v>
      </c>
      <c r="Y7" s="182">
        <f t="shared" si="1"/>
        <v>0</v>
      </c>
      <c r="Z7" s="182">
        <f t="shared" si="1"/>
        <v>0</v>
      </c>
      <c r="AA7" s="182">
        <f t="shared" si="1"/>
        <v>0</v>
      </c>
      <c r="AB7" s="182">
        <f t="shared" si="1"/>
        <v>0</v>
      </c>
      <c r="AC7" s="182">
        <f t="shared" si="1"/>
        <v>0</v>
      </c>
      <c r="AD7" s="182">
        <f t="shared" si="1"/>
        <v>0</v>
      </c>
      <c r="AE7" s="182">
        <f t="shared" si="1"/>
        <v>0</v>
      </c>
      <c r="AF7" s="182">
        <f t="shared" si="1"/>
        <v>0</v>
      </c>
      <c r="AG7" s="182">
        <f t="shared" si="1"/>
        <v>0</v>
      </c>
      <c r="AH7" s="182">
        <f t="shared" si="1"/>
        <v>0</v>
      </c>
      <c r="AI7" s="182">
        <f t="shared" si="1"/>
        <v>0</v>
      </c>
      <c r="AJ7" s="182">
        <f t="shared" si="1"/>
        <v>0</v>
      </c>
      <c r="AK7" s="182">
        <f t="shared" si="1"/>
        <v>0</v>
      </c>
      <c r="AL7" s="182">
        <f t="shared" ref="AL7:AU7" si="2">SUM(AL5:AL6)</f>
        <v>0</v>
      </c>
      <c r="AM7" s="182">
        <f t="shared" si="2"/>
        <v>0</v>
      </c>
      <c r="AN7" s="182">
        <f t="shared" si="2"/>
        <v>0</v>
      </c>
      <c r="AO7" s="182">
        <f t="shared" si="2"/>
        <v>0</v>
      </c>
      <c r="AP7" s="182">
        <f t="shared" si="2"/>
        <v>0</v>
      </c>
      <c r="AQ7" s="182">
        <f t="shared" si="2"/>
        <v>0</v>
      </c>
      <c r="AR7" s="182">
        <f t="shared" si="2"/>
        <v>0</v>
      </c>
      <c r="AS7" s="182">
        <f t="shared" si="2"/>
        <v>0</v>
      </c>
      <c r="AT7" s="182">
        <f t="shared" si="2"/>
        <v>0</v>
      </c>
      <c r="AU7" s="182">
        <f t="shared" si="2"/>
        <v>0</v>
      </c>
      <c r="AV7" s="174">
        <f>SUM(AV5:AV6)</f>
        <v>41017.067139758365</v>
      </c>
    </row>
    <row r="8" spans="1:48" ht="15.75" customHeight="1" x14ac:dyDescent="0.3">
      <c r="A8" s="180" t="s">
        <v>423</v>
      </c>
      <c r="B8" s="185"/>
      <c r="C8" s="186"/>
      <c r="D8" s="197"/>
      <c r="E8" s="77"/>
      <c r="F8" s="77"/>
      <c r="G8" s="77"/>
      <c r="H8" s="77"/>
      <c r="I8" s="77"/>
      <c r="J8" s="77"/>
      <c r="K8" s="78"/>
      <c r="L8" s="174">
        <f>L7-L7</f>
        <v>0</v>
      </c>
      <c r="M8" s="188">
        <f>L7-M7</f>
        <v>0</v>
      </c>
      <c r="N8" s="188">
        <f>M7-N7</f>
        <v>0</v>
      </c>
      <c r="O8" s="188">
        <f>N7-O7</f>
        <v>0</v>
      </c>
      <c r="P8" s="188">
        <f t="shared" ref="P8" si="3">O7-P7</f>
        <v>0</v>
      </c>
      <c r="Q8" s="188">
        <f t="shared" ref="Q8" si="4">P7-Q7</f>
        <v>0</v>
      </c>
      <c r="R8" s="188">
        <f t="shared" ref="R8" si="5">Q7-R7</f>
        <v>0</v>
      </c>
      <c r="S8" s="188">
        <f t="shared" ref="S8" si="6">R7-S7</f>
        <v>4415.6093253453055</v>
      </c>
      <c r="T8" s="188">
        <f t="shared" ref="T8" si="7">S7-T7</f>
        <v>1263.4752327926524</v>
      </c>
      <c r="U8" s="188">
        <f t="shared" ref="U8" si="8">T7-U7</f>
        <v>0</v>
      </c>
      <c r="V8" s="188">
        <f t="shared" ref="V8" si="9">U7-V7</f>
        <v>0</v>
      </c>
      <c r="W8" s="188">
        <f t="shared" ref="W8" si="10">V7-W7</f>
        <v>0</v>
      </c>
      <c r="X8" s="188">
        <f t="shared" ref="X8" si="11">W7-X7</f>
        <v>0</v>
      </c>
      <c r="Y8" s="188">
        <f t="shared" ref="Y8" si="12">X7-Y7</f>
        <v>0</v>
      </c>
      <c r="Z8" s="188">
        <f t="shared" ref="Z8" si="13">Y7-Z7</f>
        <v>0</v>
      </c>
      <c r="AA8" s="188">
        <f t="shared" ref="AA8" si="14">Z7-AA7</f>
        <v>0</v>
      </c>
      <c r="AB8" s="188">
        <f t="shared" ref="AB8" si="15">AA7-AB7</f>
        <v>0</v>
      </c>
      <c r="AC8" s="188">
        <f t="shared" ref="AC8" si="16">AB7-AC7</f>
        <v>0</v>
      </c>
      <c r="AD8" s="188">
        <f t="shared" ref="AD8" si="17">AC7-AD7</f>
        <v>0</v>
      </c>
      <c r="AE8" s="188">
        <f t="shared" ref="AE8" si="18">AD7-AE7</f>
        <v>0</v>
      </c>
      <c r="AF8" s="188">
        <f t="shared" ref="AF8" si="19">AE7-AF7</f>
        <v>0</v>
      </c>
      <c r="AG8" s="188">
        <f t="shared" ref="AG8" si="20">AF7-AG7</f>
        <v>0</v>
      </c>
      <c r="AH8" s="188">
        <f t="shared" ref="AH8" si="21">AG7-AH7</f>
        <v>0</v>
      </c>
      <c r="AI8" s="188">
        <f t="shared" ref="AI8" si="22">AH7-AI7</f>
        <v>0</v>
      </c>
      <c r="AJ8" s="188">
        <f t="shared" ref="AJ8" si="23">AI7-AJ7</f>
        <v>0</v>
      </c>
      <c r="AK8" s="188">
        <f t="shared" ref="AK8" si="24">AJ7-AK7</f>
        <v>0</v>
      </c>
      <c r="AL8" s="188">
        <f t="shared" ref="AL8" si="25">AK7-AL7</f>
        <v>0</v>
      </c>
      <c r="AM8" s="188">
        <f t="shared" ref="AM8" si="26">AL7-AM7</f>
        <v>0</v>
      </c>
      <c r="AN8" s="188">
        <f t="shared" ref="AN8" si="27">AM7-AN7</f>
        <v>0</v>
      </c>
      <c r="AO8" s="188">
        <f t="shared" ref="AO8" si="28">AN7-AO7</f>
        <v>0</v>
      </c>
      <c r="AP8" s="188">
        <f t="shared" ref="AP8" si="29">AO7-AP7</f>
        <v>0</v>
      </c>
      <c r="AQ8" s="188">
        <f t="shared" ref="AQ8" si="30">AP7-AQ7</f>
        <v>0</v>
      </c>
      <c r="AR8" s="188">
        <f t="shared" ref="AR8" si="31">AQ7-AR7</f>
        <v>0</v>
      </c>
      <c r="AS8" s="188">
        <f t="shared" ref="AS8" si="32">AR7-AS7</f>
        <v>0</v>
      </c>
      <c r="AT8" s="188">
        <f t="shared" ref="AT8" si="33">AS7-AT7</f>
        <v>0</v>
      </c>
      <c r="AU8" s="188">
        <f t="shared" ref="AU8" si="34">AT7-AU7</f>
        <v>0</v>
      </c>
      <c r="AV8" s="84"/>
    </row>
    <row r="9" spans="1:48" ht="15.75" customHeight="1" x14ac:dyDescent="0.3">
      <c r="A9" s="180" t="s">
        <v>424</v>
      </c>
      <c r="B9" s="185"/>
      <c r="C9" s="186"/>
      <c r="D9" s="186"/>
      <c r="E9" s="74"/>
      <c r="F9" s="74"/>
      <c r="G9" s="74"/>
      <c r="H9" s="74"/>
      <c r="I9" s="74"/>
      <c r="J9" s="74"/>
      <c r="K9" s="79"/>
      <c r="L9" s="174">
        <f>$L$7-L7</f>
        <v>0</v>
      </c>
      <c r="M9" s="190">
        <f t="shared" ref="M9" si="35">$L$7-M7</f>
        <v>0</v>
      </c>
      <c r="N9" s="190">
        <f t="shared" ref="N9:AK9" si="36">$L$7-N7</f>
        <v>0</v>
      </c>
      <c r="O9" s="190">
        <f t="shared" si="36"/>
        <v>0</v>
      </c>
      <c r="P9" s="190">
        <f t="shared" si="36"/>
        <v>0</v>
      </c>
      <c r="Q9" s="190">
        <f t="shared" si="36"/>
        <v>0</v>
      </c>
      <c r="R9" s="190">
        <f t="shared" si="36"/>
        <v>0</v>
      </c>
      <c r="S9" s="190">
        <f t="shared" si="36"/>
        <v>4415.6093253453055</v>
      </c>
      <c r="T9" s="190">
        <f t="shared" si="36"/>
        <v>5679.0845581379581</v>
      </c>
      <c r="U9" s="190">
        <f t="shared" si="36"/>
        <v>5679.0845581379581</v>
      </c>
      <c r="V9" s="190">
        <f t="shared" si="36"/>
        <v>5679.0845581379581</v>
      </c>
      <c r="W9" s="190">
        <f t="shared" si="36"/>
        <v>5679.0845581379581</v>
      </c>
      <c r="X9" s="190">
        <f t="shared" si="36"/>
        <v>5679.0845581379581</v>
      </c>
      <c r="Y9" s="190">
        <f t="shared" si="36"/>
        <v>5679.0845581379581</v>
      </c>
      <c r="Z9" s="190">
        <f t="shared" si="36"/>
        <v>5679.0845581379581</v>
      </c>
      <c r="AA9" s="190">
        <f t="shared" si="36"/>
        <v>5679.0845581379581</v>
      </c>
      <c r="AB9" s="190">
        <f t="shared" si="36"/>
        <v>5679.0845581379581</v>
      </c>
      <c r="AC9" s="190">
        <f t="shared" si="36"/>
        <v>5679.0845581379581</v>
      </c>
      <c r="AD9" s="190">
        <f t="shared" si="36"/>
        <v>5679.0845581379581</v>
      </c>
      <c r="AE9" s="190">
        <f t="shared" si="36"/>
        <v>5679.0845581379581</v>
      </c>
      <c r="AF9" s="190">
        <f t="shared" si="36"/>
        <v>5679.0845581379581</v>
      </c>
      <c r="AG9" s="190">
        <f t="shared" si="36"/>
        <v>5679.0845581379581</v>
      </c>
      <c r="AH9" s="190">
        <f t="shared" si="36"/>
        <v>5679.0845581379581</v>
      </c>
      <c r="AI9" s="190">
        <f t="shared" si="36"/>
        <v>5679.0845581379581</v>
      </c>
      <c r="AJ9" s="190">
        <f t="shared" si="36"/>
        <v>5679.0845581379581</v>
      </c>
      <c r="AK9" s="190">
        <f t="shared" si="36"/>
        <v>5679.0845581379581</v>
      </c>
      <c r="AL9" s="190">
        <f t="shared" ref="AL9:AU9" si="37">$L$7-AL7</f>
        <v>5679.0845581379581</v>
      </c>
      <c r="AM9" s="190">
        <f t="shared" si="37"/>
        <v>5679.0845581379581</v>
      </c>
      <c r="AN9" s="190">
        <f t="shared" si="37"/>
        <v>5679.0845581379581</v>
      </c>
      <c r="AO9" s="190">
        <f t="shared" si="37"/>
        <v>5679.0845581379581</v>
      </c>
      <c r="AP9" s="190">
        <f t="shared" si="37"/>
        <v>5679.0845581379581</v>
      </c>
      <c r="AQ9" s="190">
        <f t="shared" si="37"/>
        <v>5679.0845581379581</v>
      </c>
      <c r="AR9" s="190">
        <f t="shared" si="37"/>
        <v>5679.0845581379581</v>
      </c>
      <c r="AS9" s="190">
        <f t="shared" si="37"/>
        <v>5679.0845581379581</v>
      </c>
      <c r="AT9" s="190">
        <f t="shared" si="37"/>
        <v>5679.0845581379581</v>
      </c>
      <c r="AU9" s="190">
        <f t="shared" si="37"/>
        <v>5679.0845581379581</v>
      </c>
      <c r="AV9" s="80"/>
    </row>
    <row r="10" spans="1:48" ht="15.75" customHeight="1" x14ac:dyDescent="0.3">
      <c r="A10" s="193" t="s">
        <v>66</v>
      </c>
      <c r="B10" s="206">
        <f>SUMPRODUCT(B5:B6,C5:C6)/C7</f>
        <v>7.2260129359687202</v>
      </c>
      <c r="C10" s="56"/>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row>
    <row r="11" spans="1:48" x14ac:dyDescent="0.3">
      <c r="A11" s="30"/>
      <c r="B11" s="99"/>
      <c r="C11" s="30"/>
      <c r="D11" s="30"/>
      <c r="E11" s="30"/>
      <c r="F11" s="30"/>
      <c r="G11" s="30"/>
      <c r="H11" s="30"/>
      <c r="I11" s="30"/>
      <c r="J11" s="30"/>
      <c r="K11" s="30"/>
      <c r="L11" s="30"/>
      <c r="M11" s="30"/>
      <c r="N11" s="30"/>
      <c r="O11" s="30"/>
      <c r="P11" s="30"/>
      <c r="Q11" s="30"/>
      <c r="R11" s="30"/>
      <c r="S11" s="30"/>
      <c r="T11" s="30"/>
      <c r="U11" s="30"/>
      <c r="V11" s="30"/>
      <c r="AV11" s="30"/>
    </row>
    <row r="12" spans="1:48" x14ac:dyDescent="0.3">
      <c r="A12" s="102"/>
      <c r="B12" s="103"/>
      <c r="C12" s="103"/>
      <c r="D12" s="103"/>
      <c r="E12" s="103"/>
      <c r="F12" s="103"/>
      <c r="G12" s="103"/>
      <c r="H12" s="103"/>
      <c r="I12" s="103"/>
      <c r="J12" s="103"/>
    </row>
    <row r="13" spans="1:48" x14ac:dyDescent="0.3">
      <c r="A13" s="102"/>
      <c r="B13" s="103"/>
      <c r="C13" s="103"/>
      <c r="D13" s="103"/>
      <c r="E13" s="103"/>
      <c r="F13" s="103"/>
      <c r="G13" s="103"/>
      <c r="H13" s="103"/>
      <c r="I13" s="103"/>
      <c r="J13" s="103"/>
    </row>
    <row r="14" spans="1:48" x14ac:dyDescent="0.3">
      <c r="A14" s="102"/>
      <c r="B14" s="103"/>
      <c r="C14" s="103"/>
      <c r="D14" s="103"/>
      <c r="E14" s="103"/>
      <c r="F14" s="103"/>
      <c r="G14" s="103"/>
      <c r="H14" s="103"/>
      <c r="I14" s="103"/>
      <c r="J14" s="103"/>
    </row>
    <row r="15" spans="1:48" x14ac:dyDescent="0.3">
      <c r="A15" s="102"/>
      <c r="B15" s="103"/>
      <c r="C15" s="103"/>
      <c r="D15" s="103"/>
      <c r="E15" s="103"/>
      <c r="F15" s="103"/>
      <c r="G15" s="103"/>
      <c r="H15" s="103"/>
      <c r="I15" s="103"/>
      <c r="J15" s="103"/>
    </row>
    <row r="16" spans="1:48" x14ac:dyDescent="0.3">
      <c r="A16" s="102"/>
      <c r="B16" s="103"/>
      <c r="C16" s="103"/>
      <c r="D16" s="103"/>
      <c r="E16" s="103"/>
      <c r="F16" s="103"/>
      <c r="G16" s="103"/>
      <c r="H16" s="103"/>
      <c r="I16" s="103"/>
      <c r="J16" s="103"/>
    </row>
    <row r="17" spans="1:10" x14ac:dyDescent="0.3">
      <c r="A17" s="102"/>
      <c r="B17" s="103"/>
      <c r="C17" s="103"/>
      <c r="D17" s="103"/>
      <c r="E17" s="103"/>
      <c r="F17" s="103"/>
      <c r="G17" s="103"/>
      <c r="H17" s="103"/>
      <c r="I17" s="103"/>
      <c r="J17" s="103"/>
    </row>
    <row r="18" spans="1:10" x14ac:dyDescent="0.3">
      <c r="A18" s="102"/>
      <c r="B18" s="103"/>
      <c r="C18" s="103"/>
      <c r="D18" s="103"/>
      <c r="E18" s="103"/>
      <c r="F18" s="103"/>
      <c r="G18" s="103"/>
      <c r="H18" s="103"/>
      <c r="I18" s="103"/>
      <c r="J18" s="103"/>
    </row>
  </sheetData>
  <mergeCells count="5">
    <mergeCell ref="AV3:AV4"/>
    <mergeCell ref="A3:A4"/>
    <mergeCell ref="B3:B4"/>
    <mergeCell ref="C3:C4"/>
    <mergeCell ref="D3:D4"/>
  </mergeCells>
  <pageMargins left="0.7" right="0.7" top="0.75" bottom="0.75" header="0.3" footer="0.3"/>
  <pageSetup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3AA7B-35E7-4325-A01D-43C2894C2220}">
  <dimension ref="A1:AV19"/>
  <sheetViews>
    <sheetView workbookViewId="0">
      <selection activeCell="D36" sqref="D36"/>
    </sheetView>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7" customWidth="1"/>
  </cols>
  <sheetData>
    <row r="1" spans="1:48" ht="15.75" customHeight="1" x14ac:dyDescent="0.3">
      <c r="A1" s="292" t="s">
        <v>474</v>
      </c>
    </row>
    <row r="2" spans="1:48" ht="15.75" customHeight="1" x14ac:dyDescent="0.3">
      <c r="A2" s="37"/>
    </row>
    <row r="3" spans="1:48" ht="15.75" customHeight="1" x14ac:dyDescent="0.3">
      <c r="A3" s="491" t="s">
        <v>77</v>
      </c>
      <c r="B3" s="493" t="s">
        <v>66</v>
      </c>
      <c r="C3" s="493" t="s">
        <v>264</v>
      </c>
      <c r="D3" s="493" t="s">
        <v>57</v>
      </c>
      <c r="E3" s="120"/>
      <c r="F3" s="109"/>
      <c r="G3" s="109"/>
      <c r="H3" s="109"/>
      <c r="I3" s="109"/>
      <c r="J3" s="109"/>
      <c r="K3" s="304"/>
      <c r="L3" s="435" t="s">
        <v>265</v>
      </c>
      <c r="M3" s="89"/>
      <c r="N3" s="89"/>
      <c r="O3" s="89"/>
      <c r="P3" s="89"/>
      <c r="Q3" s="89"/>
      <c r="R3" s="89"/>
      <c r="S3" s="89"/>
      <c r="T3" s="89"/>
      <c r="U3" s="89"/>
      <c r="V3" s="89"/>
      <c r="W3" s="90"/>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8" ht="15.75" customHeight="1" x14ac:dyDescent="0.3">
      <c r="A4" s="496"/>
      <c r="B4" s="494"/>
      <c r="C4" s="495"/>
      <c r="D4" s="494"/>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row>
    <row r="5" spans="1:48" ht="15.75" customHeight="1" x14ac:dyDescent="0.3">
      <c r="A5" s="199" t="s">
        <v>239</v>
      </c>
      <c r="B5" s="200">
        <f>'Streetlighting - MOSL'!B9</f>
        <v>20</v>
      </c>
      <c r="C5" s="201">
        <f>'Streetlighting - MOSL'!C6</f>
        <v>79.019861700000007</v>
      </c>
      <c r="D5" s="202">
        <f>'Streetlighting - MOSL'!D6</f>
        <v>1</v>
      </c>
      <c r="E5" s="203"/>
      <c r="F5" s="203"/>
      <c r="G5" s="203"/>
      <c r="H5" s="203"/>
      <c r="I5" s="203"/>
      <c r="J5" s="203"/>
      <c r="K5" s="203"/>
      <c r="L5" s="177">
        <f>'Streetlighting - MOSL'!L5</f>
        <v>79.019861700000007</v>
      </c>
      <c r="M5" s="177">
        <f>'Streetlighting - MOSL'!M5</f>
        <v>79.019861700000007</v>
      </c>
      <c r="N5" s="177">
        <f>'Streetlighting - MOSL'!N5</f>
        <v>79.019861700000007</v>
      </c>
      <c r="O5" s="177">
        <f>'Streetlighting - MOSL'!O5</f>
        <v>79.019861700000007</v>
      </c>
      <c r="P5" s="177">
        <f>'Streetlighting - MOSL'!P5</f>
        <v>79.019861700000007</v>
      </c>
      <c r="Q5" s="177">
        <f>'Streetlighting - MOSL'!Q5</f>
        <v>79.019861700000007</v>
      </c>
      <c r="R5" s="177">
        <f>'Streetlighting - MOSL'!R5</f>
        <v>79.019861700000007</v>
      </c>
      <c r="S5" s="177">
        <f>'Streetlighting - MOSL'!S5</f>
        <v>79.019861700000007</v>
      </c>
      <c r="T5" s="177">
        <f>'Streetlighting - MOSL'!T5</f>
        <v>79.019861700000007</v>
      </c>
      <c r="U5" s="177">
        <f>'Streetlighting - MOSL'!U5</f>
        <v>79.019861700000007</v>
      </c>
      <c r="V5" s="177">
        <f>'Streetlighting - MOSL'!V5</f>
        <v>79.019861700000007</v>
      </c>
      <c r="W5" s="177">
        <f>'Streetlighting - MOSL'!W5</f>
        <v>79.019861700000007</v>
      </c>
      <c r="X5" s="177">
        <f>'Streetlighting - MOSL'!X5</f>
        <v>79.019861700000007</v>
      </c>
      <c r="Y5" s="177">
        <f>'Streetlighting - MOSL'!Y5</f>
        <v>79.019861700000007</v>
      </c>
      <c r="Z5" s="177">
        <f>'Streetlighting - MOSL'!Z5</f>
        <v>79.019861700000007</v>
      </c>
      <c r="AA5" s="177">
        <f>'Streetlighting - MOSL'!AA5</f>
        <v>79.019861700000007</v>
      </c>
      <c r="AB5" s="177">
        <f>'Streetlighting - MOSL'!AB5</f>
        <v>79.019861700000007</v>
      </c>
      <c r="AC5" s="177">
        <f>'Streetlighting - MOSL'!AC5</f>
        <v>79.019861700000007</v>
      </c>
      <c r="AD5" s="177">
        <f>'Streetlighting - MOSL'!AD5</f>
        <v>79.019861700000007</v>
      </c>
      <c r="AE5" s="177">
        <f>'Streetlighting - MOSL'!AE5</f>
        <v>79.019861700000007</v>
      </c>
      <c r="AF5" s="177">
        <f>'Streetlighting - MOSL'!AF5</f>
        <v>0</v>
      </c>
      <c r="AG5" s="177">
        <f>'Streetlighting - MOSL'!AG5</f>
        <v>0</v>
      </c>
      <c r="AH5" s="177">
        <f>'Streetlighting - MOSL'!AH5</f>
        <v>0</v>
      </c>
      <c r="AI5" s="177">
        <f>'Streetlighting - MOSL'!AI5</f>
        <v>0</v>
      </c>
      <c r="AJ5" s="177">
        <f>'Streetlighting - MOSL'!AJ5</f>
        <v>0</v>
      </c>
      <c r="AK5" s="177">
        <f>'Streetlighting - MOSL'!AK5</f>
        <v>0</v>
      </c>
      <c r="AL5" s="177">
        <f>'Streetlighting - MOSL'!AL5</f>
        <v>0</v>
      </c>
      <c r="AM5" s="177">
        <f>'Streetlighting - MOSL'!AM5</f>
        <v>0</v>
      </c>
      <c r="AN5" s="177">
        <f>'Streetlighting - MOSL'!AN5</f>
        <v>0</v>
      </c>
      <c r="AO5" s="177">
        <f>'Streetlighting - MOSL'!AO5</f>
        <v>0</v>
      </c>
      <c r="AP5" s="177">
        <f>'Streetlighting - MOSL'!AP5</f>
        <v>0</v>
      </c>
      <c r="AQ5" s="177">
        <f>'Streetlighting - MOSL'!AQ5</f>
        <v>0</v>
      </c>
      <c r="AR5" s="177">
        <f>'Streetlighting - MOSL'!AR5</f>
        <v>0</v>
      </c>
      <c r="AS5" s="177">
        <f>'Streetlighting - MOSL'!AS5</f>
        <v>0</v>
      </c>
      <c r="AT5" s="177">
        <f>'Streetlighting - MOSL'!AT5</f>
        <v>0</v>
      </c>
      <c r="AU5" s="177">
        <f>'Streetlighting - MOSL'!AU5</f>
        <v>0</v>
      </c>
      <c r="AV5" s="208">
        <f>SUM(E5:AU5)</f>
        <v>1580.3972340000005</v>
      </c>
    </row>
    <row r="6" spans="1:48" ht="15.75" customHeight="1" x14ac:dyDescent="0.3">
      <c r="A6" s="199" t="s">
        <v>240</v>
      </c>
      <c r="B6" s="200">
        <f>'Streetlighting - UOSL'!B11</f>
        <v>20</v>
      </c>
      <c r="C6" s="201">
        <f>'Streetlighting - UOSL'!C8</f>
        <v>7499.6167769041995</v>
      </c>
      <c r="D6" s="202">
        <f>'Streetlighting - UOSL'!D8</f>
        <v>1</v>
      </c>
      <c r="E6" s="203"/>
      <c r="F6" s="203"/>
      <c r="G6" s="203"/>
      <c r="H6" s="203"/>
      <c r="I6" s="203"/>
      <c r="J6" s="203"/>
      <c r="K6" s="203"/>
      <c r="L6" s="177">
        <f>'Streetlighting - UOSL'!L8</f>
        <v>7499.6167769041995</v>
      </c>
      <c r="M6" s="177">
        <f>'Streetlighting - UOSL'!M8</f>
        <v>7499.6167769041995</v>
      </c>
      <c r="N6" s="177">
        <f>'Streetlighting - UOSL'!N8</f>
        <v>7499.6167769041995</v>
      </c>
      <c r="O6" s="177">
        <f>'Streetlighting - UOSL'!O8</f>
        <v>7237.6200159042</v>
      </c>
      <c r="P6" s="177">
        <f>'Streetlighting - UOSL'!P8</f>
        <v>7237.6200159042</v>
      </c>
      <c r="Q6" s="177">
        <f>'Streetlighting - UOSL'!Q8</f>
        <v>7237.6200159042</v>
      </c>
      <c r="R6" s="177">
        <f>'Streetlighting - UOSL'!R8</f>
        <v>7237.6200159042</v>
      </c>
      <c r="S6" s="177">
        <f>'Streetlighting - UOSL'!S8</f>
        <v>7237.6200159042</v>
      </c>
      <c r="T6" s="177">
        <f>'Streetlighting - UOSL'!T8</f>
        <v>7237.6200159042</v>
      </c>
      <c r="U6" s="177">
        <f>'Streetlighting - UOSL'!U8</f>
        <v>7237.6200159042</v>
      </c>
      <c r="V6" s="177">
        <f>'Streetlighting - UOSL'!V8</f>
        <v>7237.6200159042</v>
      </c>
      <c r="W6" s="177">
        <f>'Streetlighting - UOSL'!W8</f>
        <v>7237.6200159042</v>
      </c>
      <c r="X6" s="177">
        <f>'Streetlighting - UOSL'!X8</f>
        <v>7237.6200159042</v>
      </c>
      <c r="Y6" s="177">
        <f>'Streetlighting - UOSL'!Y8</f>
        <v>7237.6200159042</v>
      </c>
      <c r="Z6" s="177">
        <f>'Streetlighting - UOSL'!Z8</f>
        <v>7237.6200159042</v>
      </c>
      <c r="AA6" s="177">
        <f>'Streetlighting - UOSL'!AA8</f>
        <v>7237.6200159042</v>
      </c>
      <c r="AB6" s="177">
        <f>'Streetlighting - UOSL'!AB8</f>
        <v>7237.6200159042</v>
      </c>
      <c r="AC6" s="177">
        <f>'Streetlighting - UOSL'!AC8</f>
        <v>7237.6200159042</v>
      </c>
      <c r="AD6" s="177">
        <f>'Streetlighting - UOSL'!AD8</f>
        <v>7237.6200159042</v>
      </c>
      <c r="AE6" s="177">
        <f>'Streetlighting - UOSL'!AE8</f>
        <v>7237.6200159042</v>
      </c>
      <c r="AF6" s="177">
        <f>'Streetlighting - UOSL'!AF8</f>
        <v>0</v>
      </c>
      <c r="AG6" s="177">
        <f>'Streetlighting - UOSL'!AG8</f>
        <v>0</v>
      </c>
      <c r="AH6" s="177">
        <f>'Streetlighting - UOSL'!AH8</f>
        <v>0</v>
      </c>
      <c r="AI6" s="177">
        <f>'Streetlighting - UOSL'!AI8</f>
        <v>0</v>
      </c>
      <c r="AJ6" s="177">
        <f>'Streetlighting - UOSL'!AJ8</f>
        <v>0</v>
      </c>
      <c r="AK6" s="177">
        <f>'Streetlighting - UOSL'!AK8</f>
        <v>0</v>
      </c>
      <c r="AL6" s="177">
        <f>'Streetlighting - UOSL'!AL8</f>
        <v>0</v>
      </c>
      <c r="AM6" s="177">
        <f>'Streetlighting - UOSL'!AM8</f>
        <v>0</v>
      </c>
      <c r="AN6" s="177">
        <f>'Streetlighting - UOSL'!AN8</f>
        <v>0</v>
      </c>
      <c r="AO6" s="177">
        <f>'Streetlighting - UOSL'!AO8</f>
        <v>0</v>
      </c>
      <c r="AP6" s="177">
        <f>'Streetlighting - UOSL'!AP8</f>
        <v>0</v>
      </c>
      <c r="AQ6" s="177">
        <f>'Streetlighting - UOSL'!AQ8</f>
        <v>0</v>
      </c>
      <c r="AR6" s="177">
        <f>'Streetlighting - UOSL'!AR8</f>
        <v>0</v>
      </c>
      <c r="AS6" s="177">
        <f>'Streetlighting - UOSL'!AS8</f>
        <v>0</v>
      </c>
      <c r="AT6" s="177">
        <f>'Streetlighting - UOSL'!AT8</f>
        <v>0</v>
      </c>
      <c r="AU6" s="177">
        <f>'Streetlighting - UOSL'!AU8</f>
        <v>0</v>
      </c>
      <c r="AV6" s="208">
        <f>SUM(E6:AU6)</f>
        <v>145538.39060108404</v>
      </c>
    </row>
    <row r="7" spans="1:48" ht="15.75" customHeight="1" x14ac:dyDescent="0.3">
      <c r="A7" s="180" t="s">
        <v>422</v>
      </c>
      <c r="B7" s="196"/>
      <c r="C7" s="182">
        <f>SUM(C5:C6)</f>
        <v>7578.6366386041991</v>
      </c>
      <c r="D7" s="205">
        <f>L7/C7</f>
        <v>1</v>
      </c>
      <c r="E7" s="85"/>
      <c r="F7" s="74"/>
      <c r="G7" s="74"/>
      <c r="H7" s="74"/>
      <c r="I7" s="74"/>
      <c r="J7" s="74"/>
      <c r="K7" s="74"/>
      <c r="L7" s="182">
        <f t="shared" ref="L7:M7" si="1">SUM(L5:L6)</f>
        <v>7578.6366386041991</v>
      </c>
      <c r="M7" s="182">
        <f t="shared" si="1"/>
        <v>7578.6366386041991</v>
      </c>
      <c r="N7" s="182">
        <f t="shared" ref="N7:AJ7" si="2">SUM(N5:N6)</f>
        <v>7578.6366386041991</v>
      </c>
      <c r="O7" s="182">
        <f t="shared" si="2"/>
        <v>7316.6398776041997</v>
      </c>
      <c r="P7" s="182">
        <f t="shared" si="2"/>
        <v>7316.6398776041997</v>
      </c>
      <c r="Q7" s="182">
        <f t="shared" si="2"/>
        <v>7316.6398776041997</v>
      </c>
      <c r="R7" s="182">
        <f t="shared" si="2"/>
        <v>7316.6398776041997</v>
      </c>
      <c r="S7" s="182">
        <f t="shared" si="2"/>
        <v>7316.6398776041997</v>
      </c>
      <c r="T7" s="182">
        <f t="shared" si="2"/>
        <v>7316.6398776041997</v>
      </c>
      <c r="U7" s="182">
        <f t="shared" si="2"/>
        <v>7316.6398776041997</v>
      </c>
      <c r="V7" s="182">
        <f t="shared" si="2"/>
        <v>7316.6398776041997</v>
      </c>
      <c r="W7" s="182">
        <f t="shared" si="2"/>
        <v>7316.6398776041997</v>
      </c>
      <c r="X7" s="182">
        <f t="shared" si="2"/>
        <v>7316.6398776041997</v>
      </c>
      <c r="Y7" s="182">
        <f t="shared" si="2"/>
        <v>7316.6398776041997</v>
      </c>
      <c r="Z7" s="182">
        <f t="shared" si="2"/>
        <v>7316.6398776041997</v>
      </c>
      <c r="AA7" s="182">
        <f t="shared" si="2"/>
        <v>7316.6398776041997</v>
      </c>
      <c r="AB7" s="182">
        <f t="shared" si="2"/>
        <v>7316.6398776041997</v>
      </c>
      <c r="AC7" s="182">
        <f t="shared" si="2"/>
        <v>7316.6398776041997</v>
      </c>
      <c r="AD7" s="182">
        <f t="shared" si="2"/>
        <v>7316.6398776041997</v>
      </c>
      <c r="AE7" s="182">
        <f t="shared" si="2"/>
        <v>7316.6398776041997</v>
      </c>
      <c r="AF7" s="182">
        <f t="shared" si="2"/>
        <v>0</v>
      </c>
      <c r="AG7" s="182">
        <f t="shared" si="2"/>
        <v>0</v>
      </c>
      <c r="AH7" s="182">
        <f t="shared" si="2"/>
        <v>0</v>
      </c>
      <c r="AI7" s="182">
        <f t="shared" si="2"/>
        <v>0</v>
      </c>
      <c r="AJ7" s="182">
        <f t="shared" si="2"/>
        <v>0</v>
      </c>
      <c r="AK7" s="182">
        <f t="shared" ref="AK7:AR7" si="3">SUM(AK5:AK6)</f>
        <v>0</v>
      </c>
      <c r="AL7" s="182">
        <f t="shared" si="3"/>
        <v>0</v>
      </c>
      <c r="AM7" s="182">
        <f t="shared" si="3"/>
        <v>0</v>
      </c>
      <c r="AN7" s="182">
        <f t="shared" si="3"/>
        <v>0</v>
      </c>
      <c r="AO7" s="182">
        <f t="shared" si="3"/>
        <v>0</v>
      </c>
      <c r="AP7" s="182">
        <f t="shared" si="3"/>
        <v>0</v>
      </c>
      <c r="AQ7" s="182">
        <f t="shared" si="3"/>
        <v>0</v>
      </c>
      <c r="AR7" s="182">
        <f t="shared" si="3"/>
        <v>0</v>
      </c>
      <c r="AS7" s="182">
        <f t="shared" ref="AS7:AU7" si="4">SUM(AS5:AS6)</f>
        <v>0</v>
      </c>
      <c r="AT7" s="182">
        <f t="shared" si="4"/>
        <v>0</v>
      </c>
      <c r="AU7" s="182">
        <f t="shared" si="4"/>
        <v>0</v>
      </c>
      <c r="AV7" s="174">
        <f>SUM(AV5:AV6)</f>
        <v>147118.78783508405</v>
      </c>
    </row>
    <row r="8" spans="1:48" ht="15.75" customHeight="1" x14ac:dyDescent="0.3">
      <c r="A8" s="180" t="s">
        <v>423</v>
      </c>
      <c r="B8" s="185"/>
      <c r="C8" s="186"/>
      <c r="D8" s="197"/>
      <c r="E8" s="77"/>
      <c r="F8" s="77"/>
      <c r="G8" s="77"/>
      <c r="H8" s="77"/>
      <c r="I8" s="77"/>
      <c r="J8" s="77"/>
      <c r="K8" s="78"/>
      <c r="L8" s="174">
        <v>0</v>
      </c>
      <c r="M8" s="188">
        <f>L7-M7</f>
        <v>0</v>
      </c>
      <c r="N8" s="188">
        <f t="shared" ref="N8:AJ8" si="5">M7-N7</f>
        <v>0</v>
      </c>
      <c r="O8" s="188">
        <f t="shared" si="5"/>
        <v>261.99676099999942</v>
      </c>
      <c r="P8" s="188">
        <f t="shared" si="5"/>
        <v>0</v>
      </c>
      <c r="Q8" s="188">
        <f t="shared" si="5"/>
        <v>0</v>
      </c>
      <c r="R8" s="188">
        <f t="shared" si="5"/>
        <v>0</v>
      </c>
      <c r="S8" s="188">
        <f t="shared" si="5"/>
        <v>0</v>
      </c>
      <c r="T8" s="188">
        <f t="shared" si="5"/>
        <v>0</v>
      </c>
      <c r="U8" s="188">
        <f t="shared" si="5"/>
        <v>0</v>
      </c>
      <c r="V8" s="188">
        <f t="shared" si="5"/>
        <v>0</v>
      </c>
      <c r="W8" s="188">
        <f t="shared" si="5"/>
        <v>0</v>
      </c>
      <c r="X8" s="188">
        <f t="shared" si="5"/>
        <v>0</v>
      </c>
      <c r="Y8" s="188">
        <f t="shared" si="5"/>
        <v>0</v>
      </c>
      <c r="Z8" s="188">
        <f t="shared" si="5"/>
        <v>0</v>
      </c>
      <c r="AA8" s="188">
        <f t="shared" si="5"/>
        <v>0</v>
      </c>
      <c r="AB8" s="188">
        <f t="shared" si="5"/>
        <v>0</v>
      </c>
      <c r="AC8" s="188">
        <f t="shared" si="5"/>
        <v>0</v>
      </c>
      <c r="AD8" s="188">
        <f t="shared" si="5"/>
        <v>0</v>
      </c>
      <c r="AE8" s="188">
        <f t="shared" si="5"/>
        <v>0</v>
      </c>
      <c r="AF8" s="188">
        <f t="shared" si="5"/>
        <v>7316.6398776041997</v>
      </c>
      <c r="AG8" s="188">
        <f t="shared" si="5"/>
        <v>0</v>
      </c>
      <c r="AH8" s="188">
        <f t="shared" si="5"/>
        <v>0</v>
      </c>
      <c r="AI8" s="188">
        <f t="shared" si="5"/>
        <v>0</v>
      </c>
      <c r="AJ8" s="188">
        <f t="shared" si="5"/>
        <v>0</v>
      </c>
      <c r="AK8" s="188">
        <f t="shared" ref="AK8" si="6">AJ7-AK7</f>
        <v>0</v>
      </c>
      <c r="AL8" s="188">
        <f t="shared" ref="AL8" si="7">AK7-AL7</f>
        <v>0</v>
      </c>
      <c r="AM8" s="188">
        <f t="shared" ref="AM8" si="8">AL7-AM7</f>
        <v>0</v>
      </c>
      <c r="AN8" s="188">
        <f t="shared" ref="AN8" si="9">AM7-AN7</f>
        <v>0</v>
      </c>
      <c r="AO8" s="188">
        <f t="shared" ref="AO8" si="10">AN7-AO7</f>
        <v>0</v>
      </c>
      <c r="AP8" s="188">
        <f t="shared" ref="AP8" si="11">AO7-AP7</f>
        <v>0</v>
      </c>
      <c r="AQ8" s="188">
        <f t="shared" ref="AQ8" si="12">AP7-AQ7</f>
        <v>0</v>
      </c>
      <c r="AR8" s="188">
        <f t="shared" ref="AR8" si="13">AQ7-AR7</f>
        <v>0</v>
      </c>
      <c r="AS8" s="188">
        <f t="shared" ref="AS8" si="14">AR7-AS7</f>
        <v>0</v>
      </c>
      <c r="AT8" s="188">
        <f t="shared" ref="AT8" si="15">AS7-AT7</f>
        <v>0</v>
      </c>
      <c r="AU8" s="188">
        <f t="shared" ref="AU8" si="16">AT7-AU7</f>
        <v>0</v>
      </c>
      <c r="AV8" s="84"/>
    </row>
    <row r="9" spans="1:48" ht="15.75" customHeight="1" x14ac:dyDescent="0.3">
      <c r="A9" s="180" t="s">
        <v>424</v>
      </c>
      <c r="B9" s="185"/>
      <c r="C9" s="186"/>
      <c r="D9" s="186"/>
      <c r="E9" s="74"/>
      <c r="F9" s="74"/>
      <c r="G9" s="74"/>
      <c r="H9" s="74"/>
      <c r="I9" s="74"/>
      <c r="J9" s="74"/>
      <c r="K9" s="79"/>
      <c r="L9" s="174">
        <f>$L$7-L7</f>
        <v>0</v>
      </c>
      <c r="M9" s="190">
        <f t="shared" ref="M9" si="17">$L$7-M7</f>
        <v>0</v>
      </c>
      <c r="N9" s="190">
        <f t="shared" ref="N9:AJ9" si="18">$L$7-N7</f>
        <v>0</v>
      </c>
      <c r="O9" s="190">
        <f t="shared" si="18"/>
        <v>261.99676099999942</v>
      </c>
      <c r="P9" s="190">
        <f t="shared" si="18"/>
        <v>261.99676099999942</v>
      </c>
      <c r="Q9" s="190">
        <f t="shared" si="18"/>
        <v>261.99676099999942</v>
      </c>
      <c r="R9" s="190">
        <f t="shared" si="18"/>
        <v>261.99676099999942</v>
      </c>
      <c r="S9" s="190">
        <f t="shared" si="18"/>
        <v>261.99676099999942</v>
      </c>
      <c r="T9" s="190">
        <f t="shared" si="18"/>
        <v>261.99676099999942</v>
      </c>
      <c r="U9" s="190">
        <f t="shared" si="18"/>
        <v>261.99676099999942</v>
      </c>
      <c r="V9" s="190">
        <f t="shared" si="18"/>
        <v>261.99676099999942</v>
      </c>
      <c r="W9" s="190">
        <f t="shared" si="18"/>
        <v>261.99676099999942</v>
      </c>
      <c r="X9" s="190">
        <f t="shared" si="18"/>
        <v>261.99676099999942</v>
      </c>
      <c r="Y9" s="190">
        <f t="shared" si="18"/>
        <v>261.99676099999942</v>
      </c>
      <c r="Z9" s="190">
        <f t="shared" si="18"/>
        <v>261.99676099999942</v>
      </c>
      <c r="AA9" s="190">
        <f t="shared" si="18"/>
        <v>261.99676099999942</v>
      </c>
      <c r="AB9" s="190">
        <f t="shared" si="18"/>
        <v>261.99676099999942</v>
      </c>
      <c r="AC9" s="190">
        <f t="shared" si="18"/>
        <v>261.99676099999942</v>
      </c>
      <c r="AD9" s="190">
        <f t="shared" si="18"/>
        <v>261.99676099999942</v>
      </c>
      <c r="AE9" s="190">
        <f t="shared" si="18"/>
        <v>261.99676099999942</v>
      </c>
      <c r="AF9" s="190">
        <f t="shared" si="18"/>
        <v>7578.6366386041991</v>
      </c>
      <c r="AG9" s="190">
        <f t="shared" si="18"/>
        <v>7578.6366386041991</v>
      </c>
      <c r="AH9" s="190">
        <f t="shared" si="18"/>
        <v>7578.6366386041991</v>
      </c>
      <c r="AI9" s="190">
        <f t="shared" si="18"/>
        <v>7578.6366386041991</v>
      </c>
      <c r="AJ9" s="190">
        <f t="shared" si="18"/>
        <v>7578.6366386041991</v>
      </c>
      <c r="AK9" s="190">
        <f t="shared" ref="AK9:AR9" si="19">$L$7-AK7</f>
        <v>7578.6366386041991</v>
      </c>
      <c r="AL9" s="190">
        <f t="shared" si="19"/>
        <v>7578.6366386041991</v>
      </c>
      <c r="AM9" s="190">
        <f t="shared" si="19"/>
        <v>7578.6366386041991</v>
      </c>
      <c r="AN9" s="190">
        <f t="shared" si="19"/>
        <v>7578.6366386041991</v>
      </c>
      <c r="AO9" s="190">
        <f t="shared" si="19"/>
        <v>7578.6366386041991</v>
      </c>
      <c r="AP9" s="190">
        <f t="shared" si="19"/>
        <v>7578.6366386041991</v>
      </c>
      <c r="AQ9" s="190">
        <f t="shared" si="19"/>
        <v>7578.6366386041991</v>
      </c>
      <c r="AR9" s="190">
        <f t="shared" si="19"/>
        <v>7578.6366386041991</v>
      </c>
      <c r="AS9" s="190">
        <f t="shared" ref="AS9:AU9" si="20">$L$7-AS7</f>
        <v>7578.6366386041991</v>
      </c>
      <c r="AT9" s="190">
        <f t="shared" si="20"/>
        <v>7578.6366386041991</v>
      </c>
      <c r="AU9" s="190">
        <f t="shared" si="20"/>
        <v>7578.6366386041991</v>
      </c>
      <c r="AV9" s="80"/>
    </row>
    <row r="10" spans="1:48" ht="15.75" customHeight="1" x14ac:dyDescent="0.3">
      <c r="A10" s="193" t="s">
        <v>66</v>
      </c>
      <c r="B10" s="206">
        <f>SUMPRODUCT(B5:B6,C5:C6)/C7</f>
        <v>20</v>
      </c>
      <c r="C10" s="56"/>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row>
    <row r="11" spans="1:48" ht="15.75" hidden="1" customHeight="1" x14ac:dyDescent="0.3">
      <c r="A11" s="30"/>
      <c r="B11" s="99"/>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row>
    <row r="12" spans="1:48" ht="15.75" hidden="1" customHeight="1" x14ac:dyDescent="0.3">
      <c r="A12" s="491" t="s">
        <v>77</v>
      </c>
      <c r="B12" s="493" t="s">
        <v>0</v>
      </c>
      <c r="C12" s="493" t="s">
        <v>28</v>
      </c>
      <c r="D12" s="493" t="s">
        <v>57</v>
      </c>
      <c r="E12" s="120"/>
      <c r="F12" s="109"/>
      <c r="G12" s="109"/>
      <c r="H12" s="109"/>
      <c r="I12" s="109"/>
      <c r="J12" s="109"/>
      <c r="K12" s="304"/>
      <c r="L12" s="88" t="s">
        <v>265</v>
      </c>
      <c r="M12" s="144"/>
      <c r="N12" s="144"/>
      <c r="O12" s="144"/>
      <c r="P12" s="144"/>
      <c r="Q12" s="144"/>
      <c r="R12" s="144"/>
      <c r="S12" s="144"/>
      <c r="T12" s="144"/>
      <c r="U12" s="144"/>
      <c r="V12" s="234"/>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row>
    <row r="13" spans="1:48" ht="15.75" hidden="1" customHeight="1" x14ac:dyDescent="0.3">
      <c r="A13" s="496"/>
      <c r="B13" s="495"/>
      <c r="C13" s="495"/>
      <c r="D13" s="494"/>
      <c r="E13" s="1"/>
      <c r="F13" s="1"/>
      <c r="G13" s="1"/>
      <c r="H13" s="1"/>
      <c r="I13" s="1"/>
      <c r="J13" s="1"/>
      <c r="K13" s="1"/>
      <c r="L13" s="98">
        <f>W4</f>
        <v>2036</v>
      </c>
      <c r="M13" s="98">
        <f t="shared" ref="M13:V18" si="21">X4</f>
        <v>2037</v>
      </c>
      <c r="N13" s="98">
        <f t="shared" si="21"/>
        <v>2038</v>
      </c>
      <c r="O13" s="98">
        <f t="shared" si="21"/>
        <v>2039</v>
      </c>
      <c r="P13" s="98">
        <f t="shared" si="21"/>
        <v>2040</v>
      </c>
      <c r="Q13" s="98">
        <f t="shared" si="21"/>
        <v>2041</v>
      </c>
      <c r="R13" s="98">
        <f t="shared" si="21"/>
        <v>2042</v>
      </c>
      <c r="S13" s="98">
        <f t="shared" si="21"/>
        <v>2043</v>
      </c>
      <c r="T13" s="98">
        <f t="shared" si="21"/>
        <v>2044</v>
      </c>
      <c r="U13" s="98">
        <f t="shared" si="21"/>
        <v>2045</v>
      </c>
      <c r="V13" s="98">
        <f t="shared" si="21"/>
        <v>2046</v>
      </c>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row>
    <row r="14" spans="1:48" ht="15.75" hidden="1" customHeight="1" x14ac:dyDescent="0.3">
      <c r="A14" s="199" t="str">
        <f>A5</f>
        <v>Municipality-Owned Streetlighting</v>
      </c>
      <c r="B14" s="200">
        <f t="shared" ref="B14:D15" si="22">B5</f>
        <v>20</v>
      </c>
      <c r="C14" s="201">
        <f t="shared" si="22"/>
        <v>79.019861700000007</v>
      </c>
      <c r="D14" s="202">
        <f t="shared" si="22"/>
        <v>1</v>
      </c>
      <c r="E14" s="203"/>
      <c r="F14" s="203"/>
      <c r="G14" s="203"/>
      <c r="H14" s="203"/>
      <c r="I14" s="203"/>
      <c r="J14" s="203"/>
      <c r="K14" s="203"/>
      <c r="L14" s="177">
        <f t="shared" ref="L14:L18" si="23">W5</f>
        <v>79.019861700000007</v>
      </c>
      <c r="M14" s="177">
        <f t="shared" si="21"/>
        <v>79.019861700000007</v>
      </c>
      <c r="N14" s="177">
        <f t="shared" si="21"/>
        <v>79.019861700000007</v>
      </c>
      <c r="O14" s="177">
        <f t="shared" si="21"/>
        <v>79.019861700000007</v>
      </c>
      <c r="P14" s="177">
        <f t="shared" si="21"/>
        <v>79.019861700000007</v>
      </c>
      <c r="Q14" s="177">
        <f t="shared" si="21"/>
        <v>79.019861700000007</v>
      </c>
      <c r="R14" s="177">
        <f t="shared" si="21"/>
        <v>79.019861700000007</v>
      </c>
      <c r="S14" s="177">
        <f t="shared" si="21"/>
        <v>79.019861700000007</v>
      </c>
      <c r="T14" s="177">
        <f t="shared" si="21"/>
        <v>79.019861700000007</v>
      </c>
      <c r="U14" s="177">
        <f t="shared" si="21"/>
        <v>0</v>
      </c>
      <c r="V14" s="177">
        <f t="shared" si="21"/>
        <v>0</v>
      </c>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row>
    <row r="15" spans="1:48" ht="15.75" hidden="1" customHeight="1" x14ac:dyDescent="0.3">
      <c r="A15" s="199" t="str">
        <f>A6</f>
        <v>Utility-Owned Streetlighting</v>
      </c>
      <c r="B15" s="200">
        <f t="shared" si="22"/>
        <v>20</v>
      </c>
      <c r="C15" s="201">
        <f t="shared" si="22"/>
        <v>7499.6167769041995</v>
      </c>
      <c r="D15" s="202">
        <f t="shared" si="22"/>
        <v>1</v>
      </c>
      <c r="E15" s="203"/>
      <c r="F15" s="203"/>
      <c r="G15" s="203"/>
      <c r="H15" s="203"/>
      <c r="I15" s="203"/>
      <c r="J15" s="203"/>
      <c r="K15" s="203"/>
      <c r="L15" s="177">
        <f t="shared" si="23"/>
        <v>7237.6200159042</v>
      </c>
      <c r="M15" s="177">
        <f t="shared" si="21"/>
        <v>7237.6200159042</v>
      </c>
      <c r="N15" s="177">
        <f t="shared" si="21"/>
        <v>7237.6200159042</v>
      </c>
      <c r="O15" s="177">
        <f t="shared" si="21"/>
        <v>7237.6200159042</v>
      </c>
      <c r="P15" s="177">
        <f t="shared" si="21"/>
        <v>7237.6200159042</v>
      </c>
      <c r="Q15" s="177">
        <f t="shared" si="21"/>
        <v>7237.6200159042</v>
      </c>
      <c r="R15" s="177">
        <f t="shared" si="21"/>
        <v>7237.6200159042</v>
      </c>
      <c r="S15" s="177">
        <f t="shared" si="21"/>
        <v>7237.6200159042</v>
      </c>
      <c r="T15" s="177">
        <f t="shared" si="21"/>
        <v>7237.6200159042</v>
      </c>
      <c r="U15" s="177">
        <f t="shared" si="21"/>
        <v>0</v>
      </c>
      <c r="V15" s="177">
        <f t="shared" si="21"/>
        <v>0</v>
      </c>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row>
    <row r="16" spans="1:48" ht="15.75" hidden="1" customHeight="1" x14ac:dyDescent="0.3">
      <c r="A16" s="180" t="str">
        <f>A7</f>
        <v>2025 CPAS</v>
      </c>
      <c r="B16" s="196"/>
      <c r="C16" s="182">
        <f>C7</f>
        <v>7578.6366386041991</v>
      </c>
      <c r="D16" s="205">
        <f>D7</f>
        <v>1</v>
      </c>
      <c r="E16" s="85"/>
      <c r="F16" s="74"/>
      <c r="G16" s="74"/>
      <c r="H16" s="74"/>
      <c r="I16" s="74"/>
      <c r="J16" s="74"/>
      <c r="K16" s="74"/>
      <c r="L16" s="182">
        <f t="shared" si="23"/>
        <v>7316.6398776041997</v>
      </c>
      <c r="M16" s="182">
        <f t="shared" si="21"/>
        <v>7316.6398776041997</v>
      </c>
      <c r="N16" s="182">
        <f t="shared" si="21"/>
        <v>7316.6398776041997</v>
      </c>
      <c r="O16" s="182">
        <f t="shared" si="21"/>
        <v>7316.6398776041997</v>
      </c>
      <c r="P16" s="182">
        <f t="shared" si="21"/>
        <v>7316.6398776041997</v>
      </c>
      <c r="Q16" s="182">
        <f t="shared" si="21"/>
        <v>7316.6398776041997</v>
      </c>
      <c r="R16" s="182">
        <f t="shared" si="21"/>
        <v>7316.6398776041997</v>
      </c>
      <c r="S16" s="182">
        <f t="shared" si="21"/>
        <v>7316.6398776041997</v>
      </c>
      <c r="T16" s="182">
        <f t="shared" si="21"/>
        <v>7316.6398776041997</v>
      </c>
      <c r="U16" s="182">
        <f t="shared" si="21"/>
        <v>0</v>
      </c>
      <c r="V16" s="182">
        <f t="shared" si="21"/>
        <v>0</v>
      </c>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row>
    <row r="17" spans="1:48" ht="15.75" hidden="1" customHeight="1" x14ac:dyDescent="0.3">
      <c r="A17" s="180" t="str">
        <f t="shared" ref="A17:A19" si="24">A8</f>
        <v>Expiring 2025 CPAS</v>
      </c>
      <c r="B17" s="185"/>
      <c r="C17" s="186"/>
      <c r="D17" s="197"/>
      <c r="E17" s="77"/>
      <c r="F17" s="77"/>
      <c r="G17" s="77"/>
      <c r="H17" s="77"/>
      <c r="I17" s="77"/>
      <c r="J17" s="77"/>
      <c r="K17" s="78"/>
      <c r="L17" s="174">
        <f t="shared" si="23"/>
        <v>0</v>
      </c>
      <c r="M17" s="174">
        <f t="shared" si="21"/>
        <v>0</v>
      </c>
      <c r="N17" s="174">
        <f t="shared" si="21"/>
        <v>0</v>
      </c>
      <c r="O17" s="174">
        <f t="shared" si="21"/>
        <v>0</v>
      </c>
      <c r="P17" s="174">
        <f t="shared" si="21"/>
        <v>0</v>
      </c>
      <c r="Q17" s="174">
        <f t="shared" si="21"/>
        <v>0</v>
      </c>
      <c r="R17" s="174">
        <f t="shared" si="21"/>
        <v>0</v>
      </c>
      <c r="S17" s="174">
        <f t="shared" si="21"/>
        <v>0</v>
      </c>
      <c r="T17" s="174">
        <f t="shared" si="21"/>
        <v>0</v>
      </c>
      <c r="U17" s="174">
        <f t="shared" si="21"/>
        <v>7316.6398776041997</v>
      </c>
      <c r="V17" s="174">
        <f t="shared" si="21"/>
        <v>0</v>
      </c>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row>
    <row r="18" spans="1:48" ht="15.75" hidden="1" customHeight="1" x14ac:dyDescent="0.3">
      <c r="A18" s="180" t="str">
        <f t="shared" si="24"/>
        <v>Expired 2025 CPAS</v>
      </c>
      <c r="B18" s="185"/>
      <c r="C18" s="186"/>
      <c r="D18" s="186"/>
      <c r="E18" s="74"/>
      <c r="F18" s="74"/>
      <c r="G18" s="74"/>
      <c r="H18" s="74"/>
      <c r="I18" s="74"/>
      <c r="J18" s="74"/>
      <c r="K18" s="79"/>
      <c r="L18" s="174">
        <f t="shared" si="23"/>
        <v>261.99676099999942</v>
      </c>
      <c r="M18" s="174">
        <f t="shared" si="21"/>
        <v>261.99676099999942</v>
      </c>
      <c r="N18" s="174">
        <f t="shared" si="21"/>
        <v>261.99676099999942</v>
      </c>
      <c r="O18" s="174">
        <f t="shared" si="21"/>
        <v>261.99676099999942</v>
      </c>
      <c r="P18" s="174">
        <f t="shared" si="21"/>
        <v>261.99676099999942</v>
      </c>
      <c r="Q18" s="174">
        <f t="shared" si="21"/>
        <v>261.99676099999942</v>
      </c>
      <c r="R18" s="174">
        <f t="shared" si="21"/>
        <v>261.99676099999942</v>
      </c>
      <c r="S18" s="174">
        <f t="shared" si="21"/>
        <v>261.99676099999942</v>
      </c>
      <c r="T18" s="174">
        <f t="shared" si="21"/>
        <v>261.99676099999942</v>
      </c>
      <c r="U18" s="174">
        <f t="shared" si="21"/>
        <v>7578.6366386041991</v>
      </c>
      <c r="V18" s="174">
        <f t="shared" si="21"/>
        <v>7578.6366386041991</v>
      </c>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row>
    <row r="19" spans="1:48" ht="15.75" hidden="1" customHeight="1" x14ac:dyDescent="0.3">
      <c r="A19" s="180" t="str">
        <f t="shared" si="24"/>
        <v>WAML</v>
      </c>
      <c r="B19" s="206">
        <f>B10</f>
        <v>20</v>
      </c>
      <c r="C19" s="56"/>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row>
  </sheetData>
  <mergeCells count="9">
    <mergeCell ref="A12:A13"/>
    <mergeCell ref="B12:B13"/>
    <mergeCell ref="C12:C13"/>
    <mergeCell ref="D12:D13"/>
    <mergeCell ref="AV3:AV4"/>
    <mergeCell ref="A3:A4"/>
    <mergeCell ref="B3:B4"/>
    <mergeCell ref="C3:C4"/>
    <mergeCell ref="D3:D4"/>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86B00-A85F-4876-B247-8AF548AB48F8}">
  <dimension ref="A1:AV27"/>
  <sheetViews>
    <sheetView workbookViewId="0">
      <selection activeCell="L32" sqref="L32"/>
    </sheetView>
  </sheetViews>
  <sheetFormatPr defaultColWidth="6.88671875"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475</v>
      </c>
    </row>
    <row r="2" spans="1:48" ht="15.75" customHeight="1" x14ac:dyDescent="0.3">
      <c r="A2" s="37"/>
    </row>
    <row r="3" spans="1:48" ht="15.75" customHeight="1" x14ac:dyDescent="0.3">
      <c r="A3" s="491" t="s">
        <v>77</v>
      </c>
      <c r="B3" s="493" t="s">
        <v>66</v>
      </c>
      <c r="C3" s="493" t="s">
        <v>264</v>
      </c>
      <c r="D3" s="493" t="s">
        <v>57</v>
      </c>
      <c r="E3" s="120"/>
      <c r="F3" s="29"/>
      <c r="G3" s="29"/>
      <c r="H3" s="29"/>
      <c r="I3" s="29"/>
      <c r="J3" s="29"/>
      <c r="K3" s="120"/>
      <c r="L3" s="435" t="s">
        <v>265</v>
      </c>
      <c r="M3" s="89"/>
      <c r="N3" s="89"/>
      <c r="O3" s="89"/>
      <c r="P3" s="89"/>
      <c r="Q3" s="89"/>
      <c r="R3" s="89"/>
      <c r="S3" s="89"/>
      <c r="T3" s="89"/>
      <c r="U3" s="89"/>
      <c r="V3" s="89"/>
      <c r="W3" s="89"/>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8" ht="15.75" customHeight="1" x14ac:dyDescent="0.3">
      <c r="A4" s="496"/>
      <c r="B4" s="495"/>
      <c r="C4" s="495"/>
      <c r="D4" s="494"/>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row>
    <row r="5" spans="1:48" ht="15.75" customHeight="1" x14ac:dyDescent="0.3">
      <c r="A5" s="199" t="s">
        <v>140</v>
      </c>
      <c r="B5" s="200">
        <f>'SB - SBDI'!B16</f>
        <v>13.51918371046453</v>
      </c>
      <c r="C5" s="201">
        <f>'SB - SBDI'!C13</f>
        <v>42509.394491644453</v>
      </c>
      <c r="D5" s="202">
        <f>'SB - SBDI'!D13</f>
        <v>1.1410000000000009</v>
      </c>
      <c r="E5" s="203"/>
      <c r="F5" s="203"/>
      <c r="G5" s="203"/>
      <c r="H5" s="203"/>
      <c r="I5" s="203"/>
      <c r="J5" s="203"/>
      <c r="K5" s="203"/>
      <c r="L5" s="177">
        <f>'SB - SBDI'!L13</f>
        <v>48503.219114966356</v>
      </c>
      <c r="M5" s="177">
        <f>'SB - SBDI'!M13</f>
        <v>48503.219114966356</v>
      </c>
      <c r="N5" s="177">
        <f>'SB - SBDI'!N13</f>
        <v>48313.314225915528</v>
      </c>
      <c r="O5" s="177">
        <f>'SB - SBDI'!O13</f>
        <v>47245.465363056734</v>
      </c>
      <c r="P5" s="177">
        <f>'SB - SBDI'!P13</f>
        <v>46390.706672523447</v>
      </c>
      <c r="Q5" s="177">
        <f>'SB - SBDI'!Q13</f>
        <v>45885.766469324932</v>
      </c>
      <c r="R5" s="177">
        <f>'SB - SBDI'!R13</f>
        <v>43541.89068331162</v>
      </c>
      <c r="S5" s="177">
        <f>'SB - SBDI'!S13</f>
        <v>41939.841199272436</v>
      </c>
      <c r="T5" s="177">
        <f>'SB - SBDI'!T13</f>
        <v>41658.748803880233</v>
      </c>
      <c r="U5" s="177">
        <f>'SB - SBDI'!U13</f>
        <v>40887.921989246192</v>
      </c>
      <c r="V5" s="177">
        <f>'SB - SBDI'!V13</f>
        <v>40230.779044610063</v>
      </c>
      <c r="W5" s="177">
        <f>'SB - SBDI'!W13</f>
        <v>38639.027418488105</v>
      </c>
      <c r="X5" s="177">
        <f>'SB - SBDI'!X13</f>
        <v>32235.866207776369</v>
      </c>
      <c r="Y5" s="177">
        <f>'SB - SBDI'!Y13</f>
        <v>29718.207861574909</v>
      </c>
      <c r="Z5" s="177">
        <f>'SB - SBDI'!Z13</f>
        <v>29361.645612484164</v>
      </c>
      <c r="AA5" s="177">
        <f>'SB - SBDI'!AA13</f>
        <v>5137.8003032838242</v>
      </c>
      <c r="AB5" s="177">
        <f>'SB - SBDI'!AB13</f>
        <v>0</v>
      </c>
      <c r="AC5" s="177">
        <f>'SB - SBDI'!AC13</f>
        <v>0</v>
      </c>
      <c r="AD5" s="177">
        <f>'SB - SBDI'!AD13</f>
        <v>0</v>
      </c>
      <c r="AE5" s="177">
        <f>'SB - SBDI'!AE13</f>
        <v>0</v>
      </c>
      <c r="AF5" s="177">
        <f>'SB - SBDI'!AF13</f>
        <v>0</v>
      </c>
      <c r="AG5" s="177">
        <f>'SB - SBDI'!AG13</f>
        <v>0</v>
      </c>
      <c r="AH5" s="177">
        <f>'SB - SBDI'!AH13</f>
        <v>0</v>
      </c>
      <c r="AI5" s="177">
        <f>'SB - SBDI'!AI13</f>
        <v>0</v>
      </c>
      <c r="AJ5" s="177">
        <f>'SB - SBDI'!AJ13</f>
        <v>0</v>
      </c>
      <c r="AK5" s="177">
        <f>'SB - SBDI'!AK13</f>
        <v>0</v>
      </c>
      <c r="AL5" s="177">
        <f>'SB - SBDI'!AL13</f>
        <v>0</v>
      </c>
      <c r="AM5" s="177">
        <f>'SB - SBDI'!AM13</f>
        <v>0</v>
      </c>
      <c r="AN5" s="177">
        <f>'SB - SBDI'!AN13</f>
        <v>0</v>
      </c>
      <c r="AO5" s="177">
        <f>'SB - SBDI'!AO13</f>
        <v>0</v>
      </c>
      <c r="AP5" s="177">
        <f>'SB - SBDI'!AP13</f>
        <v>0</v>
      </c>
      <c r="AQ5" s="177">
        <f>'SB - SBDI'!AQ13</f>
        <v>0</v>
      </c>
      <c r="AR5" s="177">
        <f>'SB - SBDI'!AR13</f>
        <v>0</v>
      </c>
      <c r="AS5" s="177">
        <f>'SB - SBDI'!AS13</f>
        <v>0</v>
      </c>
      <c r="AT5" s="177">
        <f>'SB - SBDI'!AT13</f>
        <v>0</v>
      </c>
      <c r="AU5" s="177">
        <f>'SB - SBDI'!AU13</f>
        <v>0</v>
      </c>
      <c r="AV5" s="208">
        <f>SUM(E5:AU5)</f>
        <v>628193.42008468136</v>
      </c>
    </row>
    <row r="6" spans="1:48" ht="15.75" customHeight="1" x14ac:dyDescent="0.3">
      <c r="A6" s="199" t="s">
        <v>160</v>
      </c>
      <c r="B6" s="200">
        <f>'SB - SBEP'!B11</f>
        <v>20.102082488715528</v>
      </c>
      <c r="C6" s="201">
        <f>'SB - SBEP'!C8</f>
        <v>354.53746247030688</v>
      </c>
      <c r="D6" s="202">
        <f>'SB - SBEP'!D8</f>
        <v>1</v>
      </c>
      <c r="E6" s="203"/>
      <c r="F6" s="203"/>
      <c r="G6" s="203"/>
      <c r="H6" s="203"/>
      <c r="I6" s="203"/>
      <c r="J6" s="203"/>
      <c r="K6" s="203"/>
      <c r="L6" s="177">
        <f>'SB - SBEP'!L8</f>
        <v>354.53746247030688</v>
      </c>
      <c r="M6" s="177">
        <f>'SB - SBEP'!M8</f>
        <v>354.53746247030688</v>
      </c>
      <c r="N6" s="177">
        <f>'SB - SBEP'!N8</f>
        <v>354.53746247030688</v>
      </c>
      <c r="O6" s="177">
        <f>'SB - SBEP'!O8</f>
        <v>354.53746247030688</v>
      </c>
      <c r="P6" s="177">
        <f>'SB - SBEP'!P8</f>
        <v>354.53746247030688</v>
      </c>
      <c r="Q6" s="177">
        <f>'SB - SBEP'!Q8</f>
        <v>354.53746247030688</v>
      </c>
      <c r="R6" s="177">
        <f>'SB - SBEP'!R8</f>
        <v>354.53746247030688</v>
      </c>
      <c r="S6" s="177">
        <f>'SB - SBEP'!S8</f>
        <v>354.53746247030688</v>
      </c>
      <c r="T6" s="177">
        <f>'SB - SBEP'!T8</f>
        <v>354.53746247030688</v>
      </c>
      <c r="U6" s="177">
        <f>'SB - SBEP'!U8</f>
        <v>354.53746247030688</v>
      </c>
      <c r="V6" s="177">
        <f>'SB - SBEP'!V8</f>
        <v>354.53746247030688</v>
      </c>
      <c r="W6" s="177">
        <f>'SB - SBEP'!W8</f>
        <v>354.53746247030688</v>
      </c>
      <c r="X6" s="177">
        <f>'SB - SBEP'!X8</f>
        <v>354.53746247030688</v>
      </c>
      <c r="Y6" s="177">
        <f>'SB - SBEP'!Y8</f>
        <v>354.53746247030688</v>
      </c>
      <c r="Z6" s="177">
        <f>'SB - SBEP'!Z8</f>
        <v>354.53746247030688</v>
      </c>
      <c r="AA6" s="177">
        <f>'SB - SBEP'!AA8</f>
        <v>354.53746247030688</v>
      </c>
      <c r="AB6" s="177">
        <f>'SB - SBEP'!AB8</f>
        <v>354.53746247030688</v>
      </c>
      <c r="AC6" s="177">
        <f>'SB - SBEP'!AC8</f>
        <v>354.53746247030688</v>
      </c>
      <c r="AD6" s="177">
        <f>'SB - SBEP'!AD8</f>
        <v>354.53746247030688</v>
      </c>
      <c r="AE6" s="177">
        <f>'SB - SBEP'!AE8</f>
        <v>354.53746247030688</v>
      </c>
      <c r="AF6" s="177">
        <f>'SB - SBEP'!AF8</f>
        <v>7.2384133023712875</v>
      </c>
      <c r="AG6" s="177">
        <f>'SB - SBEP'!AG8</f>
        <v>7.2384133023712875</v>
      </c>
      <c r="AH6" s="177">
        <f>'SB - SBEP'!AH8</f>
        <v>7.2384133023712875</v>
      </c>
      <c r="AI6" s="177">
        <f>'SB - SBEP'!AI8</f>
        <v>7.2384133023712875</v>
      </c>
      <c r="AJ6" s="177">
        <f>'SB - SBEP'!AJ8</f>
        <v>7.2384133023712875</v>
      </c>
      <c r="AK6" s="177">
        <f>'SB - SBEP'!AK8</f>
        <v>0</v>
      </c>
      <c r="AL6" s="177">
        <f>'SB - SBEP'!AL8</f>
        <v>0</v>
      </c>
      <c r="AM6" s="177">
        <f>'SB - SBEP'!AM8</f>
        <v>0</v>
      </c>
      <c r="AN6" s="177">
        <f>'SB - SBEP'!AN8</f>
        <v>0</v>
      </c>
      <c r="AO6" s="177">
        <f>'SB - SBEP'!AO8</f>
        <v>0</v>
      </c>
      <c r="AP6" s="177">
        <f>'SB - SBEP'!AP8</f>
        <v>0</v>
      </c>
      <c r="AQ6" s="177">
        <f>'SB - SBEP'!AQ8</f>
        <v>0</v>
      </c>
      <c r="AR6" s="177">
        <f>'SB - SBEP'!AR8</f>
        <v>0</v>
      </c>
      <c r="AS6" s="177">
        <f>'SB - SBEP'!AS8</f>
        <v>0</v>
      </c>
      <c r="AT6" s="177">
        <f>'SB - SBEP'!AT8</f>
        <v>0</v>
      </c>
      <c r="AU6" s="177">
        <f>'SB - SBEP'!AU8</f>
        <v>0</v>
      </c>
      <c r="AV6" s="179">
        <f>SUM(E6:AU6)</f>
        <v>7126.9413159179976</v>
      </c>
    </row>
    <row r="7" spans="1:48" ht="15.75" customHeight="1" x14ac:dyDescent="0.3">
      <c r="A7" s="180" t="s">
        <v>422</v>
      </c>
      <c r="B7" s="196"/>
      <c r="C7" s="182">
        <f>SUM(C5:C6)</f>
        <v>42863.931954114756</v>
      </c>
      <c r="D7" s="205">
        <f>L7/C7</f>
        <v>1.1398337564957459</v>
      </c>
      <c r="E7" s="85"/>
      <c r="F7" s="74"/>
      <c r="G7" s="74"/>
      <c r="H7" s="74"/>
      <c r="I7" s="74"/>
      <c r="J7" s="74"/>
      <c r="K7" s="74"/>
      <c r="L7" s="182">
        <f>SUM(L5:L6)</f>
        <v>48857.756577436659</v>
      </c>
      <c r="M7" s="182">
        <f t="shared" ref="M7:AU7" si="1">SUM(M5:M6)</f>
        <v>48857.756577436659</v>
      </c>
      <c r="N7" s="182">
        <f t="shared" si="1"/>
        <v>48667.851688385832</v>
      </c>
      <c r="O7" s="182">
        <f t="shared" si="1"/>
        <v>47600.002825527037</v>
      </c>
      <c r="P7" s="182">
        <f t="shared" si="1"/>
        <v>46745.244134993751</v>
      </c>
      <c r="Q7" s="182">
        <f t="shared" si="1"/>
        <v>46240.303931795235</v>
      </c>
      <c r="R7" s="182">
        <f t="shared" si="1"/>
        <v>43896.428145781923</v>
      </c>
      <c r="S7" s="182">
        <f t="shared" si="1"/>
        <v>42294.378661742739</v>
      </c>
      <c r="T7" s="182">
        <f t="shared" si="1"/>
        <v>42013.286266350537</v>
      </c>
      <c r="U7" s="182">
        <f t="shared" si="1"/>
        <v>41242.459451716495</v>
      </c>
      <c r="V7" s="182">
        <f t="shared" si="1"/>
        <v>40585.316507080366</v>
      </c>
      <c r="W7" s="182">
        <f t="shared" si="1"/>
        <v>38993.564880958409</v>
      </c>
      <c r="X7" s="182">
        <f t="shared" si="1"/>
        <v>32590.403670246676</v>
      </c>
      <c r="Y7" s="182">
        <f t="shared" si="1"/>
        <v>30072.745324045216</v>
      </c>
      <c r="Z7" s="182">
        <f t="shared" si="1"/>
        <v>29716.183074954472</v>
      </c>
      <c r="AA7" s="182">
        <f t="shared" si="1"/>
        <v>5492.3377657541314</v>
      </c>
      <c r="AB7" s="182">
        <f t="shared" si="1"/>
        <v>354.53746247030688</v>
      </c>
      <c r="AC7" s="182">
        <f t="shared" si="1"/>
        <v>354.53746247030688</v>
      </c>
      <c r="AD7" s="182">
        <f t="shared" si="1"/>
        <v>354.53746247030688</v>
      </c>
      <c r="AE7" s="182">
        <f t="shared" si="1"/>
        <v>354.53746247030688</v>
      </c>
      <c r="AF7" s="182">
        <f t="shared" si="1"/>
        <v>7.2384133023712875</v>
      </c>
      <c r="AG7" s="182">
        <f t="shared" si="1"/>
        <v>7.2384133023712875</v>
      </c>
      <c r="AH7" s="182">
        <f t="shared" si="1"/>
        <v>7.2384133023712875</v>
      </c>
      <c r="AI7" s="182">
        <f t="shared" si="1"/>
        <v>7.2384133023712875</v>
      </c>
      <c r="AJ7" s="182">
        <f t="shared" si="1"/>
        <v>7.2384133023712875</v>
      </c>
      <c r="AK7" s="182">
        <f t="shared" si="1"/>
        <v>0</v>
      </c>
      <c r="AL7" s="182">
        <f t="shared" si="1"/>
        <v>0</v>
      </c>
      <c r="AM7" s="182">
        <f t="shared" si="1"/>
        <v>0</v>
      </c>
      <c r="AN7" s="182">
        <f t="shared" si="1"/>
        <v>0</v>
      </c>
      <c r="AO7" s="182">
        <f t="shared" si="1"/>
        <v>0</v>
      </c>
      <c r="AP7" s="182">
        <f t="shared" si="1"/>
        <v>0</v>
      </c>
      <c r="AQ7" s="182">
        <f t="shared" si="1"/>
        <v>0</v>
      </c>
      <c r="AR7" s="182">
        <f t="shared" si="1"/>
        <v>0</v>
      </c>
      <c r="AS7" s="182">
        <f t="shared" si="1"/>
        <v>0</v>
      </c>
      <c r="AT7" s="182">
        <f t="shared" si="1"/>
        <v>0</v>
      </c>
      <c r="AU7" s="182">
        <f t="shared" si="1"/>
        <v>0</v>
      </c>
      <c r="AV7" s="174">
        <f t="shared" ref="AV7" si="2">SUM(AV5:AV6)</f>
        <v>635320.36140059936</v>
      </c>
    </row>
    <row r="8" spans="1:48" ht="15.75" customHeight="1" x14ac:dyDescent="0.3">
      <c r="A8" s="180" t="s">
        <v>423</v>
      </c>
      <c r="B8" s="185"/>
      <c r="C8" s="186"/>
      <c r="D8" s="197"/>
      <c r="E8" s="77"/>
      <c r="F8" s="77"/>
      <c r="G8" s="77"/>
      <c r="H8" s="77"/>
      <c r="I8" s="77"/>
      <c r="J8" s="77"/>
      <c r="K8" s="78"/>
      <c r="L8" s="174">
        <v>0</v>
      </c>
      <c r="M8" s="174">
        <f>L7-M7</f>
        <v>0</v>
      </c>
      <c r="N8" s="174">
        <f t="shared" ref="N8:AU8" si="3">M7-N7</f>
        <v>189.90488905082748</v>
      </c>
      <c r="O8" s="174">
        <f t="shared" si="3"/>
        <v>1067.8488628587947</v>
      </c>
      <c r="P8" s="174">
        <f t="shared" si="3"/>
        <v>854.75869053328643</v>
      </c>
      <c r="Q8" s="174">
        <f t="shared" si="3"/>
        <v>504.94020319851552</v>
      </c>
      <c r="R8" s="174">
        <f t="shared" si="3"/>
        <v>2343.8757860133119</v>
      </c>
      <c r="S8" s="174">
        <f t="shared" si="3"/>
        <v>1602.0494840391839</v>
      </c>
      <c r="T8" s="174">
        <f t="shared" si="3"/>
        <v>281.09239539220289</v>
      </c>
      <c r="U8" s="174">
        <f t="shared" si="3"/>
        <v>770.82681463404151</v>
      </c>
      <c r="V8" s="174">
        <f t="shared" si="3"/>
        <v>657.14294463612896</v>
      </c>
      <c r="W8" s="174">
        <f t="shared" si="3"/>
        <v>1591.7516261219571</v>
      </c>
      <c r="X8" s="174">
        <f t="shared" si="3"/>
        <v>6403.1612107117326</v>
      </c>
      <c r="Y8" s="174">
        <f t="shared" si="3"/>
        <v>2517.6583462014605</v>
      </c>
      <c r="Z8" s="174">
        <f t="shared" si="3"/>
        <v>356.56224909074444</v>
      </c>
      <c r="AA8" s="174">
        <f t="shared" si="3"/>
        <v>24223.84530920034</v>
      </c>
      <c r="AB8" s="174">
        <f t="shared" si="3"/>
        <v>5137.8003032838242</v>
      </c>
      <c r="AC8" s="174">
        <f t="shared" si="3"/>
        <v>0</v>
      </c>
      <c r="AD8" s="174">
        <f t="shared" si="3"/>
        <v>0</v>
      </c>
      <c r="AE8" s="174">
        <f t="shared" si="3"/>
        <v>0</v>
      </c>
      <c r="AF8" s="174">
        <f t="shared" si="3"/>
        <v>347.29904916793561</v>
      </c>
      <c r="AG8" s="174">
        <f t="shared" si="3"/>
        <v>0</v>
      </c>
      <c r="AH8" s="174">
        <f t="shared" si="3"/>
        <v>0</v>
      </c>
      <c r="AI8" s="174">
        <f t="shared" si="3"/>
        <v>0</v>
      </c>
      <c r="AJ8" s="174">
        <f t="shared" si="3"/>
        <v>0</v>
      </c>
      <c r="AK8" s="174">
        <f t="shared" si="3"/>
        <v>7.2384133023712875</v>
      </c>
      <c r="AL8" s="174">
        <f t="shared" si="3"/>
        <v>0</v>
      </c>
      <c r="AM8" s="174">
        <f t="shared" si="3"/>
        <v>0</v>
      </c>
      <c r="AN8" s="174">
        <f t="shared" si="3"/>
        <v>0</v>
      </c>
      <c r="AO8" s="174">
        <f t="shared" si="3"/>
        <v>0</v>
      </c>
      <c r="AP8" s="174">
        <f t="shared" si="3"/>
        <v>0</v>
      </c>
      <c r="AQ8" s="174">
        <f t="shared" si="3"/>
        <v>0</v>
      </c>
      <c r="AR8" s="174">
        <f t="shared" si="3"/>
        <v>0</v>
      </c>
      <c r="AS8" s="174">
        <f t="shared" si="3"/>
        <v>0</v>
      </c>
      <c r="AT8" s="174">
        <f t="shared" si="3"/>
        <v>0</v>
      </c>
      <c r="AU8" s="174">
        <f t="shared" si="3"/>
        <v>0</v>
      </c>
      <c r="AV8" s="84"/>
    </row>
    <row r="9" spans="1:48" ht="15.75" customHeight="1" x14ac:dyDescent="0.3">
      <c r="A9" s="180" t="s">
        <v>424</v>
      </c>
      <c r="B9" s="185"/>
      <c r="C9" s="186"/>
      <c r="D9" s="186"/>
      <c r="E9" s="74"/>
      <c r="F9" s="74"/>
      <c r="G9" s="74"/>
      <c r="H9" s="74"/>
      <c r="I9" s="74"/>
      <c r="J9" s="74"/>
      <c r="K9" s="79"/>
      <c r="L9" s="174">
        <f>$L$7-L7</f>
        <v>0</v>
      </c>
      <c r="M9" s="174">
        <f t="shared" ref="M9:AU9" si="4">$L$7-M7</f>
        <v>0</v>
      </c>
      <c r="N9" s="174">
        <f t="shared" si="4"/>
        <v>189.90488905082748</v>
      </c>
      <c r="O9" s="174">
        <f t="shared" si="4"/>
        <v>1257.7537519096222</v>
      </c>
      <c r="P9" s="174">
        <f t="shared" si="4"/>
        <v>2112.5124424429087</v>
      </c>
      <c r="Q9" s="174">
        <f t="shared" si="4"/>
        <v>2617.4526456414242</v>
      </c>
      <c r="R9" s="174">
        <f t="shared" si="4"/>
        <v>4961.3284316547361</v>
      </c>
      <c r="S9" s="174">
        <f t="shared" si="4"/>
        <v>6563.3779156939199</v>
      </c>
      <c r="T9" s="174">
        <f t="shared" si="4"/>
        <v>6844.4703110861228</v>
      </c>
      <c r="U9" s="174">
        <f t="shared" si="4"/>
        <v>7615.2971257201643</v>
      </c>
      <c r="V9" s="174">
        <f t="shared" si="4"/>
        <v>8272.4400703562933</v>
      </c>
      <c r="W9" s="174">
        <f t="shared" si="4"/>
        <v>9864.1916964782504</v>
      </c>
      <c r="X9" s="174">
        <f t="shared" si="4"/>
        <v>16267.352907189983</v>
      </c>
      <c r="Y9" s="174">
        <f t="shared" si="4"/>
        <v>18785.011253391443</v>
      </c>
      <c r="Z9" s="174">
        <f t="shared" si="4"/>
        <v>19141.573502482188</v>
      </c>
      <c r="AA9" s="174">
        <f t="shared" si="4"/>
        <v>43365.418811682524</v>
      </c>
      <c r="AB9" s="174">
        <f t="shared" si="4"/>
        <v>48503.219114966356</v>
      </c>
      <c r="AC9" s="174">
        <f t="shared" si="4"/>
        <v>48503.219114966356</v>
      </c>
      <c r="AD9" s="174">
        <f t="shared" si="4"/>
        <v>48503.219114966356</v>
      </c>
      <c r="AE9" s="174">
        <f t="shared" si="4"/>
        <v>48503.219114966356</v>
      </c>
      <c r="AF9" s="174">
        <f t="shared" si="4"/>
        <v>48850.518164134286</v>
      </c>
      <c r="AG9" s="174">
        <f t="shared" si="4"/>
        <v>48850.518164134286</v>
      </c>
      <c r="AH9" s="174">
        <f t="shared" si="4"/>
        <v>48850.518164134286</v>
      </c>
      <c r="AI9" s="174">
        <f t="shared" si="4"/>
        <v>48850.518164134286</v>
      </c>
      <c r="AJ9" s="174">
        <f t="shared" si="4"/>
        <v>48850.518164134286</v>
      </c>
      <c r="AK9" s="174">
        <f t="shared" si="4"/>
        <v>48857.756577436659</v>
      </c>
      <c r="AL9" s="174">
        <f t="shared" si="4"/>
        <v>48857.756577436659</v>
      </c>
      <c r="AM9" s="174">
        <f t="shared" si="4"/>
        <v>48857.756577436659</v>
      </c>
      <c r="AN9" s="174">
        <f t="shared" si="4"/>
        <v>48857.756577436659</v>
      </c>
      <c r="AO9" s="174">
        <f t="shared" si="4"/>
        <v>48857.756577436659</v>
      </c>
      <c r="AP9" s="174">
        <f t="shared" si="4"/>
        <v>48857.756577436659</v>
      </c>
      <c r="AQ9" s="174">
        <f t="shared" si="4"/>
        <v>48857.756577436659</v>
      </c>
      <c r="AR9" s="174">
        <f t="shared" si="4"/>
        <v>48857.756577436659</v>
      </c>
      <c r="AS9" s="174">
        <f t="shared" si="4"/>
        <v>48857.756577436659</v>
      </c>
      <c r="AT9" s="174">
        <f t="shared" si="4"/>
        <v>48857.756577436659</v>
      </c>
      <c r="AU9" s="174">
        <f t="shared" si="4"/>
        <v>48857.756577436659</v>
      </c>
      <c r="AV9" s="80"/>
    </row>
    <row r="10" spans="1:48" ht="15.75" customHeight="1" x14ac:dyDescent="0.3">
      <c r="A10" s="193" t="s">
        <v>66</v>
      </c>
      <c r="B10" s="206">
        <f>SUMPRODUCT(B5:B6,C5:C6)/C7</f>
        <v>13.573632383792923</v>
      </c>
      <c r="C10" s="56"/>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row>
    <row r="11" spans="1:48" hidden="1" x14ac:dyDescent="0.3">
      <c r="A11" s="30"/>
      <c r="B11" s="99"/>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row>
    <row r="12" spans="1:48" ht="15.75" hidden="1" customHeight="1" x14ac:dyDescent="0.3">
      <c r="A12" s="491" t="s">
        <v>77</v>
      </c>
      <c r="B12" s="493" t="str">
        <f>B3</f>
        <v>WAML</v>
      </c>
      <c r="C12" s="493" t="str">
        <f>C3</f>
        <v>Annual Verified Gross Savings (MWh)</v>
      </c>
      <c r="D12" s="493" t="s">
        <v>57</v>
      </c>
      <c r="E12" s="120"/>
      <c r="F12" s="29"/>
      <c r="G12" s="29"/>
      <c r="H12" s="29"/>
      <c r="I12" s="29"/>
      <c r="J12" s="29"/>
      <c r="K12" s="109"/>
      <c r="L12" s="88" t="s">
        <v>265</v>
      </c>
      <c r="M12" s="89"/>
      <c r="N12" s="89"/>
      <c r="O12" s="89"/>
      <c r="P12" s="89"/>
      <c r="Q12" s="89"/>
      <c r="R12" s="89"/>
      <c r="S12" s="89"/>
      <c r="T12" s="89"/>
      <c r="U12" s="89"/>
      <c r="V12" s="89"/>
      <c r="W12" s="89"/>
      <c r="X12" s="9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row>
    <row r="13" spans="1:48" hidden="1" x14ac:dyDescent="0.3">
      <c r="A13" s="496"/>
      <c r="B13" s="495"/>
      <c r="C13" s="495"/>
      <c r="D13" s="494"/>
      <c r="E13" s="1"/>
      <c r="F13" s="1"/>
      <c r="G13" s="1"/>
      <c r="H13" s="1"/>
      <c r="I13" s="1"/>
      <c r="J13" s="1"/>
      <c r="K13" s="1"/>
      <c r="L13" s="98">
        <f>Y4</f>
        <v>2038</v>
      </c>
      <c r="M13" s="98">
        <f t="shared" ref="M13:X18" si="5">Z4</f>
        <v>2039</v>
      </c>
      <c r="N13" s="98">
        <f t="shared" si="5"/>
        <v>2040</v>
      </c>
      <c r="O13" s="98">
        <f t="shared" si="5"/>
        <v>2041</v>
      </c>
      <c r="P13" s="98">
        <f t="shared" si="5"/>
        <v>2042</v>
      </c>
      <c r="Q13" s="98">
        <f t="shared" si="5"/>
        <v>2043</v>
      </c>
      <c r="R13" s="98">
        <f t="shared" si="5"/>
        <v>2044</v>
      </c>
      <c r="S13" s="98">
        <f t="shared" si="5"/>
        <v>2045</v>
      </c>
      <c r="T13" s="98">
        <f t="shared" si="5"/>
        <v>2046</v>
      </c>
      <c r="U13" s="98">
        <f t="shared" si="5"/>
        <v>2047</v>
      </c>
      <c r="V13" s="98">
        <f t="shared" si="5"/>
        <v>2048</v>
      </c>
      <c r="W13" s="98">
        <f t="shared" si="5"/>
        <v>2049</v>
      </c>
      <c r="X13" s="98">
        <f t="shared" si="5"/>
        <v>2050</v>
      </c>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row>
    <row r="14" spans="1:48" hidden="1" x14ac:dyDescent="0.3">
      <c r="A14" s="199" t="str">
        <f>A5</f>
        <v>SBDI</v>
      </c>
      <c r="B14" s="200">
        <f t="shared" ref="B14:D15" si="6">B5</f>
        <v>13.51918371046453</v>
      </c>
      <c r="C14" s="201">
        <f t="shared" si="6"/>
        <v>42509.394491644453</v>
      </c>
      <c r="D14" s="202">
        <f t="shared" si="6"/>
        <v>1.1410000000000009</v>
      </c>
      <c r="E14" s="203"/>
      <c r="F14" s="203"/>
      <c r="G14" s="203"/>
      <c r="H14" s="203"/>
      <c r="I14" s="203"/>
      <c r="J14" s="203"/>
      <c r="K14" s="203"/>
      <c r="L14" s="177">
        <f t="shared" ref="L14:L18" si="7">Y5</f>
        <v>29718.207861574909</v>
      </c>
      <c r="M14" s="177">
        <f t="shared" si="5"/>
        <v>29361.645612484164</v>
      </c>
      <c r="N14" s="177">
        <f t="shared" si="5"/>
        <v>5137.8003032838242</v>
      </c>
      <c r="O14" s="177">
        <f t="shared" si="5"/>
        <v>0</v>
      </c>
      <c r="P14" s="177">
        <f t="shared" si="5"/>
        <v>0</v>
      </c>
      <c r="Q14" s="177">
        <f t="shared" si="5"/>
        <v>0</v>
      </c>
      <c r="R14" s="177">
        <f t="shared" si="5"/>
        <v>0</v>
      </c>
      <c r="S14" s="177">
        <f t="shared" si="5"/>
        <v>0</v>
      </c>
      <c r="T14" s="177">
        <f t="shared" si="5"/>
        <v>0</v>
      </c>
      <c r="U14" s="177">
        <f t="shared" si="5"/>
        <v>0</v>
      </c>
      <c r="V14" s="177">
        <f t="shared" si="5"/>
        <v>0</v>
      </c>
      <c r="W14" s="177">
        <f t="shared" si="5"/>
        <v>0</v>
      </c>
      <c r="X14" s="177">
        <f t="shared" si="5"/>
        <v>0</v>
      </c>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row>
    <row r="15" spans="1:48" hidden="1" x14ac:dyDescent="0.3">
      <c r="A15" s="199" t="str">
        <f>A6</f>
        <v>SBEP</v>
      </c>
      <c r="B15" s="200">
        <f t="shared" si="6"/>
        <v>20.102082488715528</v>
      </c>
      <c r="C15" s="201">
        <f t="shared" si="6"/>
        <v>354.53746247030688</v>
      </c>
      <c r="D15" s="202">
        <f t="shared" si="6"/>
        <v>1</v>
      </c>
      <c r="E15" s="203"/>
      <c r="F15" s="203"/>
      <c r="G15" s="203"/>
      <c r="H15" s="203"/>
      <c r="I15" s="203"/>
      <c r="J15" s="203"/>
      <c r="K15" s="203"/>
      <c r="L15" s="177">
        <f t="shared" si="7"/>
        <v>354.53746247030688</v>
      </c>
      <c r="M15" s="177">
        <f t="shared" si="5"/>
        <v>354.53746247030688</v>
      </c>
      <c r="N15" s="177">
        <f t="shared" si="5"/>
        <v>354.53746247030688</v>
      </c>
      <c r="O15" s="177">
        <f t="shared" si="5"/>
        <v>354.53746247030688</v>
      </c>
      <c r="P15" s="177">
        <f t="shared" si="5"/>
        <v>354.53746247030688</v>
      </c>
      <c r="Q15" s="177">
        <f t="shared" si="5"/>
        <v>354.53746247030688</v>
      </c>
      <c r="R15" s="177">
        <f t="shared" si="5"/>
        <v>354.53746247030688</v>
      </c>
      <c r="S15" s="177">
        <f t="shared" si="5"/>
        <v>7.2384133023712875</v>
      </c>
      <c r="T15" s="177">
        <f t="shared" si="5"/>
        <v>7.2384133023712875</v>
      </c>
      <c r="U15" s="177">
        <f t="shared" si="5"/>
        <v>7.2384133023712875</v>
      </c>
      <c r="V15" s="177">
        <f t="shared" si="5"/>
        <v>7.2384133023712875</v>
      </c>
      <c r="W15" s="177">
        <f t="shared" si="5"/>
        <v>7.2384133023712875</v>
      </c>
      <c r="X15" s="177">
        <f t="shared" si="5"/>
        <v>0</v>
      </c>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row>
    <row r="16" spans="1:48" hidden="1" x14ac:dyDescent="0.3">
      <c r="A16" s="180" t="str">
        <f>A7</f>
        <v>2025 CPAS</v>
      </c>
      <c r="B16" s="196"/>
      <c r="C16" s="182">
        <f>C7</f>
        <v>42863.931954114756</v>
      </c>
      <c r="D16" s="205">
        <f>D7</f>
        <v>1.1398337564957459</v>
      </c>
      <c r="E16" s="85"/>
      <c r="F16" s="74"/>
      <c r="G16" s="74"/>
      <c r="H16" s="74"/>
      <c r="I16" s="74"/>
      <c r="J16" s="74"/>
      <c r="K16" s="74"/>
      <c r="L16" s="182">
        <f t="shared" si="7"/>
        <v>30072.745324045216</v>
      </c>
      <c r="M16" s="182">
        <f t="shared" si="5"/>
        <v>29716.183074954472</v>
      </c>
      <c r="N16" s="182">
        <f t="shared" si="5"/>
        <v>5492.3377657541314</v>
      </c>
      <c r="O16" s="182">
        <f t="shared" si="5"/>
        <v>354.53746247030688</v>
      </c>
      <c r="P16" s="182">
        <f t="shared" si="5"/>
        <v>354.53746247030688</v>
      </c>
      <c r="Q16" s="182">
        <f t="shared" si="5"/>
        <v>354.53746247030688</v>
      </c>
      <c r="R16" s="182">
        <f t="shared" si="5"/>
        <v>354.53746247030688</v>
      </c>
      <c r="S16" s="182">
        <f t="shared" si="5"/>
        <v>7.2384133023712875</v>
      </c>
      <c r="T16" s="182">
        <f t="shared" si="5"/>
        <v>7.2384133023712875</v>
      </c>
      <c r="U16" s="182">
        <f t="shared" si="5"/>
        <v>7.2384133023712875</v>
      </c>
      <c r="V16" s="182">
        <f t="shared" si="5"/>
        <v>7.2384133023712875</v>
      </c>
      <c r="W16" s="182">
        <f t="shared" si="5"/>
        <v>7.2384133023712875</v>
      </c>
      <c r="X16" s="182">
        <f t="shared" si="5"/>
        <v>0</v>
      </c>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row>
    <row r="17" spans="1:48" hidden="1" x14ac:dyDescent="0.3">
      <c r="A17" s="180" t="str">
        <f>A8</f>
        <v>Expiring 2025 CPAS</v>
      </c>
      <c r="B17" s="185"/>
      <c r="C17" s="186"/>
      <c r="D17" s="197"/>
      <c r="E17" s="77"/>
      <c r="F17" s="77"/>
      <c r="G17" s="77"/>
      <c r="H17" s="77"/>
      <c r="I17" s="77"/>
      <c r="J17" s="77"/>
      <c r="K17" s="78"/>
      <c r="L17" s="174">
        <f t="shared" si="7"/>
        <v>2517.6583462014605</v>
      </c>
      <c r="M17" s="174">
        <f t="shared" si="5"/>
        <v>356.56224909074444</v>
      </c>
      <c r="N17" s="174">
        <f t="shared" si="5"/>
        <v>24223.84530920034</v>
      </c>
      <c r="O17" s="174">
        <f t="shared" si="5"/>
        <v>5137.8003032838242</v>
      </c>
      <c r="P17" s="174">
        <f t="shared" si="5"/>
        <v>0</v>
      </c>
      <c r="Q17" s="174">
        <f t="shared" si="5"/>
        <v>0</v>
      </c>
      <c r="R17" s="174">
        <f t="shared" si="5"/>
        <v>0</v>
      </c>
      <c r="S17" s="174">
        <f t="shared" si="5"/>
        <v>347.29904916793561</v>
      </c>
      <c r="T17" s="174">
        <f t="shared" si="5"/>
        <v>0</v>
      </c>
      <c r="U17" s="174">
        <f t="shared" si="5"/>
        <v>0</v>
      </c>
      <c r="V17" s="174">
        <f t="shared" si="5"/>
        <v>0</v>
      </c>
      <c r="W17" s="174">
        <f t="shared" si="5"/>
        <v>0</v>
      </c>
      <c r="X17" s="174">
        <f t="shared" si="5"/>
        <v>7.2384133023712875</v>
      </c>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row>
    <row r="18" spans="1:48" hidden="1" x14ac:dyDescent="0.3">
      <c r="A18" s="180" t="str">
        <f>A9</f>
        <v>Expired 2025 CPAS</v>
      </c>
      <c r="B18" s="185"/>
      <c r="C18" s="186"/>
      <c r="D18" s="186"/>
      <c r="E18" s="74"/>
      <c r="F18" s="74"/>
      <c r="G18" s="74"/>
      <c r="H18" s="74"/>
      <c r="I18" s="74"/>
      <c r="J18" s="74"/>
      <c r="K18" s="79"/>
      <c r="L18" s="174">
        <f t="shared" si="7"/>
        <v>18785.011253391443</v>
      </c>
      <c r="M18" s="174">
        <f t="shared" si="5"/>
        <v>19141.573502482188</v>
      </c>
      <c r="N18" s="174">
        <f t="shared" si="5"/>
        <v>43365.418811682524</v>
      </c>
      <c r="O18" s="174">
        <f t="shared" si="5"/>
        <v>48503.219114966356</v>
      </c>
      <c r="P18" s="174">
        <f t="shared" si="5"/>
        <v>48503.219114966356</v>
      </c>
      <c r="Q18" s="174">
        <f t="shared" si="5"/>
        <v>48503.219114966356</v>
      </c>
      <c r="R18" s="174">
        <f t="shared" si="5"/>
        <v>48503.219114966356</v>
      </c>
      <c r="S18" s="174">
        <f t="shared" si="5"/>
        <v>48850.518164134286</v>
      </c>
      <c r="T18" s="174">
        <f t="shared" si="5"/>
        <v>48850.518164134286</v>
      </c>
      <c r="U18" s="174">
        <f t="shared" si="5"/>
        <v>48850.518164134286</v>
      </c>
      <c r="V18" s="174">
        <f t="shared" si="5"/>
        <v>48850.518164134286</v>
      </c>
      <c r="W18" s="174">
        <f t="shared" si="5"/>
        <v>48850.518164134286</v>
      </c>
      <c r="X18" s="174">
        <f t="shared" si="5"/>
        <v>48857.756577436659</v>
      </c>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row>
    <row r="19" spans="1:48" hidden="1" x14ac:dyDescent="0.3">
      <c r="A19" s="193" t="s">
        <v>66</v>
      </c>
      <c r="B19" s="206">
        <f>SUMPRODUCT(B14:B15,C14:C15)/C16</f>
        <v>13.573632383792923</v>
      </c>
      <c r="C19" s="56"/>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row>
    <row r="20" spans="1:48" x14ac:dyDescent="0.3">
      <c r="A20" s="30"/>
      <c r="B20" s="99"/>
      <c r="C20" s="30"/>
      <c r="D20" s="30"/>
      <c r="E20" s="30"/>
      <c r="F20" s="30"/>
      <c r="G20" s="30"/>
      <c r="H20" s="30"/>
      <c r="I20" s="30"/>
      <c r="J20" s="30"/>
      <c r="K20" s="30"/>
      <c r="L20" s="30"/>
      <c r="M20" s="30"/>
      <c r="N20" s="30"/>
      <c r="O20" s="30"/>
      <c r="P20" s="30"/>
      <c r="Q20" s="30"/>
      <c r="R20" s="30"/>
      <c r="S20" s="30"/>
      <c r="T20" s="30"/>
      <c r="U20" s="30"/>
      <c r="V20" s="30"/>
      <c r="Y20" s="30"/>
      <c r="Z20" s="30"/>
      <c r="AA20" s="30"/>
    </row>
    <row r="21" spans="1:48" x14ac:dyDescent="0.3">
      <c r="A21" s="102"/>
      <c r="B21" s="103"/>
      <c r="C21" s="103"/>
      <c r="D21" s="103"/>
      <c r="E21" s="103"/>
      <c r="F21" s="103"/>
      <c r="G21" s="103"/>
      <c r="H21" s="103"/>
      <c r="I21" s="103"/>
      <c r="J21" s="103"/>
    </row>
    <row r="22" spans="1:48" x14ac:dyDescent="0.3">
      <c r="A22" s="102"/>
      <c r="B22" s="103"/>
      <c r="C22" s="103"/>
      <c r="D22" s="103"/>
      <c r="E22" s="103"/>
      <c r="F22" s="103"/>
      <c r="G22" s="103"/>
      <c r="H22" s="103"/>
      <c r="I22" s="103"/>
      <c r="J22" s="103"/>
    </row>
    <row r="23" spans="1:48" x14ac:dyDescent="0.3">
      <c r="A23" s="102"/>
      <c r="B23" s="103"/>
      <c r="C23" s="103"/>
      <c r="D23" s="103"/>
      <c r="E23" s="103"/>
      <c r="F23" s="103"/>
      <c r="G23" s="103"/>
      <c r="H23" s="103"/>
      <c r="I23" s="103"/>
      <c r="J23" s="103"/>
    </row>
    <row r="24" spans="1:48" x14ac:dyDescent="0.3">
      <c r="A24" s="102"/>
      <c r="B24" s="103"/>
      <c r="C24" s="103"/>
      <c r="D24" s="103"/>
      <c r="E24" s="103"/>
      <c r="F24" s="103"/>
      <c r="G24" s="103"/>
      <c r="H24" s="103"/>
      <c r="I24" s="103"/>
      <c r="J24" s="103"/>
    </row>
    <row r="25" spans="1:48" x14ac:dyDescent="0.3">
      <c r="A25" s="102"/>
      <c r="B25" s="103"/>
      <c r="C25" s="103"/>
      <c r="D25" s="103"/>
      <c r="E25" s="103"/>
      <c r="F25" s="103"/>
      <c r="G25" s="103"/>
      <c r="H25" s="103"/>
      <c r="I25" s="103"/>
      <c r="J25" s="103"/>
    </row>
    <row r="26" spans="1:48" x14ac:dyDescent="0.3">
      <c r="A26" s="102"/>
      <c r="B26" s="103"/>
      <c r="C26" s="103"/>
      <c r="D26" s="103"/>
      <c r="E26" s="103"/>
      <c r="F26" s="103"/>
      <c r="G26" s="103"/>
      <c r="H26" s="103"/>
      <c r="I26" s="103"/>
      <c r="J26" s="103"/>
    </row>
    <row r="27" spans="1:48" x14ac:dyDescent="0.3">
      <c r="A27" s="102"/>
      <c r="B27" s="103"/>
      <c r="C27" s="103"/>
      <c r="D27" s="103"/>
      <c r="E27" s="103"/>
      <c r="F27" s="103"/>
      <c r="G27" s="103"/>
      <c r="H27" s="103"/>
      <c r="I27" s="103"/>
      <c r="J27" s="103"/>
    </row>
  </sheetData>
  <mergeCells count="9">
    <mergeCell ref="A12:A13"/>
    <mergeCell ref="B12:B13"/>
    <mergeCell ref="C12:C13"/>
    <mergeCell ref="D12:D13"/>
    <mergeCell ref="AV3:AV4"/>
    <mergeCell ref="A3:A4"/>
    <mergeCell ref="B3:B4"/>
    <mergeCell ref="C3:C4"/>
    <mergeCell ref="D3:D4"/>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F5EB8-6725-46FD-9B3C-A086D99529CA}">
  <dimension ref="A1:B5"/>
  <sheetViews>
    <sheetView workbookViewId="0">
      <selection activeCell="B9" sqref="B9"/>
    </sheetView>
  </sheetViews>
  <sheetFormatPr defaultRowHeight="15.75" x14ac:dyDescent="0.3"/>
  <cols>
    <col min="1" max="1" width="21.5546875" bestFit="1" customWidth="1"/>
    <col min="2" max="2" width="111.44140625" customWidth="1"/>
  </cols>
  <sheetData>
    <row r="1" spans="1:2" ht="15.75" customHeight="1" x14ac:dyDescent="0.3">
      <c r="A1" s="15" t="s">
        <v>17</v>
      </c>
      <c r="B1" s="15" t="s">
        <v>54</v>
      </c>
    </row>
    <row r="2" spans="1:2" x14ac:dyDescent="0.3">
      <c r="A2" s="312" t="s">
        <v>18</v>
      </c>
      <c r="B2" s="366" t="s">
        <v>630</v>
      </c>
    </row>
    <row r="3" spans="1:2" x14ac:dyDescent="0.3">
      <c r="A3" s="367" t="s">
        <v>360</v>
      </c>
      <c r="B3" s="368" t="s">
        <v>245</v>
      </c>
    </row>
    <row r="4" spans="1:2" x14ac:dyDescent="0.3">
      <c r="A4" s="367" t="s">
        <v>58</v>
      </c>
      <c r="B4" s="368" t="s">
        <v>53</v>
      </c>
    </row>
    <row r="5" spans="1:2" x14ac:dyDescent="0.3">
      <c r="A5" s="367" t="s">
        <v>29</v>
      </c>
      <c r="B5" s="368" t="s">
        <v>605</v>
      </c>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A9A29-DEF2-4F58-9F16-5952ADE1D519}">
  <dimension ref="A1:AV29"/>
  <sheetViews>
    <sheetView workbookViewId="0">
      <selection activeCell="A12" sqref="A12:XFD21"/>
    </sheetView>
  </sheetViews>
  <sheetFormatPr defaultColWidth="6.88671875"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 min="49" max="50" width="6.88671875" customWidth="1"/>
  </cols>
  <sheetData>
    <row r="1" spans="1:48" ht="15.75" customHeight="1" x14ac:dyDescent="0.3">
      <c r="A1" s="292" t="s">
        <v>476</v>
      </c>
    </row>
    <row r="2" spans="1:48" ht="15.75" customHeight="1" x14ac:dyDescent="0.3">
      <c r="A2" s="37"/>
    </row>
    <row r="3" spans="1:48" ht="15.75" customHeight="1" x14ac:dyDescent="0.3">
      <c r="A3" s="491" t="s">
        <v>77</v>
      </c>
      <c r="B3" s="493" t="s">
        <v>66</v>
      </c>
      <c r="C3" s="493" t="s">
        <v>264</v>
      </c>
      <c r="D3" s="493" t="s">
        <v>57</v>
      </c>
      <c r="E3" s="105"/>
      <c r="F3" s="29"/>
      <c r="G3" s="29"/>
      <c r="H3" s="29"/>
      <c r="I3" s="29"/>
      <c r="J3" s="29"/>
      <c r="K3" s="305"/>
      <c r="L3" s="435" t="s">
        <v>265</v>
      </c>
      <c r="M3" s="89"/>
      <c r="N3" s="89"/>
      <c r="O3" s="89"/>
      <c r="P3" s="89"/>
      <c r="Q3" s="89"/>
      <c r="R3" s="89"/>
      <c r="S3" s="89"/>
      <c r="T3" s="89"/>
      <c r="U3" s="89"/>
      <c r="V3" s="89"/>
      <c r="W3" s="90"/>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8" ht="15.75" customHeight="1" x14ac:dyDescent="0.3">
      <c r="A4" s="496"/>
      <c r="B4" s="495"/>
      <c r="C4" s="495"/>
      <c r="D4" s="494"/>
      <c r="E4" s="1">
        <v>2018</v>
      </c>
      <c r="F4" s="1">
        <f>E4+1</f>
        <v>2019</v>
      </c>
      <c r="G4" s="1">
        <f t="shared" ref="G4:AG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38">
        <f t="shared" ref="AH4" si="1">AG4+1</f>
        <v>2047</v>
      </c>
      <c r="AI4" s="138">
        <f t="shared" ref="AI4" si="2">AH4+1</f>
        <v>2048</v>
      </c>
      <c r="AJ4" s="138">
        <f t="shared" ref="AJ4" si="3">AI4+1</f>
        <v>2049</v>
      </c>
      <c r="AK4" s="138">
        <f t="shared" ref="AK4" si="4">AJ4+1</f>
        <v>2050</v>
      </c>
      <c r="AL4" s="138">
        <f t="shared" ref="AL4" si="5">AK4+1</f>
        <v>2051</v>
      </c>
      <c r="AM4" s="138">
        <f t="shared" ref="AM4" si="6">AL4+1</f>
        <v>2052</v>
      </c>
      <c r="AN4" s="138">
        <f t="shared" ref="AN4" si="7">AM4+1</f>
        <v>2053</v>
      </c>
      <c r="AO4" s="138">
        <f t="shared" ref="AO4" si="8">AN4+1</f>
        <v>2054</v>
      </c>
      <c r="AP4" s="138">
        <f t="shared" ref="AP4" si="9">AO4+1</f>
        <v>2055</v>
      </c>
      <c r="AQ4" s="138">
        <f t="shared" ref="AQ4" si="10">AP4+1</f>
        <v>2056</v>
      </c>
      <c r="AR4" s="138">
        <f t="shared" ref="AR4" si="11">AQ4+1</f>
        <v>2057</v>
      </c>
      <c r="AS4" s="138">
        <f t="shared" ref="AS4" si="12">AR4+1</f>
        <v>2058</v>
      </c>
      <c r="AT4" s="138">
        <f t="shared" ref="AT4" si="13">AS4+1</f>
        <v>2059</v>
      </c>
      <c r="AU4" s="138">
        <f t="shared" ref="AU4" si="14">AT4+1</f>
        <v>2060</v>
      </c>
      <c r="AV4" s="476"/>
    </row>
    <row r="5" spans="1:48" ht="15.75" customHeight="1" x14ac:dyDescent="0.3">
      <c r="A5" s="199" t="s">
        <v>36</v>
      </c>
      <c r="B5" s="200">
        <f>'MS - Lighting'!B13</f>
        <v>15.058566830823978</v>
      </c>
      <c r="C5" s="201">
        <f>'MS - Lighting'!C10</f>
        <v>28990.755108029418</v>
      </c>
      <c r="D5" s="202">
        <f>'MS - Lighting'!D10</f>
        <v>0.84224522363825127</v>
      </c>
      <c r="E5" s="203"/>
      <c r="F5" s="203"/>
      <c r="G5" s="203"/>
      <c r="H5" s="203"/>
      <c r="I5" s="203"/>
      <c r="J5" s="203"/>
      <c r="K5" s="203"/>
      <c r="L5" s="177">
        <f>'MS - Lighting'!L10</f>
        <v>24417.325019404012</v>
      </c>
      <c r="M5" s="177">
        <f>'MS - Lighting'!M10</f>
        <v>24417.325019404012</v>
      </c>
      <c r="N5" s="177">
        <f>'MS - Lighting'!N10</f>
        <v>24417.325019404012</v>
      </c>
      <c r="O5" s="177">
        <f>'MS - Lighting'!O10</f>
        <v>24417.325019404012</v>
      </c>
      <c r="P5" s="177">
        <f>'MS - Lighting'!P10</f>
        <v>24417.325019404012</v>
      </c>
      <c r="Q5" s="177">
        <f>'MS - Lighting'!Q10</f>
        <v>24416.368729451213</v>
      </c>
      <c r="R5" s="177">
        <f>'MS - Lighting'!R10</f>
        <v>24416.368729451213</v>
      </c>
      <c r="S5" s="177">
        <f>'MS - Lighting'!S10</f>
        <v>24416.368729451213</v>
      </c>
      <c r="T5" s="177">
        <f>'MS - Lighting'!T10</f>
        <v>24416.368729451213</v>
      </c>
      <c r="U5" s="177">
        <f>'MS - Lighting'!U10</f>
        <v>24416.368729451213</v>
      </c>
      <c r="V5" s="177">
        <f>'MS - Lighting'!V10</f>
        <v>24416.368729451213</v>
      </c>
      <c r="W5" s="177">
        <f>'MS - Lighting'!W10</f>
        <v>24416.368729451213</v>
      </c>
      <c r="X5" s="177">
        <f>'MS - Lighting'!X10</f>
        <v>24416.368729451213</v>
      </c>
      <c r="Y5" s="177">
        <f>'MS - Lighting'!Y10</f>
        <v>24406.232602658809</v>
      </c>
      <c r="Z5" s="177">
        <f>'MS - Lighting'!Z10</f>
        <v>20499.536912296953</v>
      </c>
      <c r="AA5" s="177">
        <f>'MS - Lighting'!AA10</f>
        <v>5348.7380555977516</v>
      </c>
      <c r="AB5" s="177">
        <f>'MS - Lighting'!AB10</f>
        <v>0</v>
      </c>
      <c r="AC5" s="177">
        <f>'MS - Lighting'!AC10</f>
        <v>0</v>
      </c>
      <c r="AD5" s="177">
        <f>'MS - Lighting'!AD10</f>
        <v>0</v>
      </c>
      <c r="AE5" s="177">
        <f>'MS - Lighting'!AE10</f>
        <v>0</v>
      </c>
      <c r="AF5" s="177">
        <f>'MS - Lighting'!AF10</f>
        <v>0</v>
      </c>
      <c r="AG5" s="177">
        <f>'MS - Lighting'!AG10</f>
        <v>0</v>
      </c>
      <c r="AH5" s="177">
        <f>'MS - Lighting'!AH10</f>
        <v>0</v>
      </c>
      <c r="AI5" s="177">
        <f>'MS - Lighting'!AI10</f>
        <v>0</v>
      </c>
      <c r="AJ5" s="177">
        <f>'MS - Lighting'!AJ10</f>
        <v>0</v>
      </c>
      <c r="AK5" s="177">
        <f>'MS - Lighting'!AK10</f>
        <v>0</v>
      </c>
      <c r="AL5" s="177">
        <f>'MS - Lighting'!AL10</f>
        <v>0</v>
      </c>
      <c r="AM5" s="177">
        <f>'MS - Lighting'!AM10</f>
        <v>0</v>
      </c>
      <c r="AN5" s="177">
        <f>'MS - Lighting'!AN10</f>
        <v>0</v>
      </c>
      <c r="AO5" s="177">
        <f>'MS - Lighting'!AO10</f>
        <v>0</v>
      </c>
      <c r="AP5" s="177">
        <f>'MS - Lighting'!AP10</f>
        <v>0</v>
      </c>
      <c r="AQ5" s="177">
        <f>'MS - Lighting'!AQ10</f>
        <v>0</v>
      </c>
      <c r="AR5" s="177">
        <f>'MS - Lighting'!AR10</f>
        <v>0</v>
      </c>
      <c r="AS5" s="177">
        <f>'MS - Lighting'!AS10</f>
        <v>0</v>
      </c>
      <c r="AT5" s="177">
        <f>'MS - Lighting'!AT10</f>
        <v>0</v>
      </c>
      <c r="AU5" s="177">
        <f>'MS - Lighting'!AU10</f>
        <v>0</v>
      </c>
      <c r="AV5" s="208">
        <f>SUM(E5:AU5)</f>
        <v>367672.08250318322</v>
      </c>
    </row>
    <row r="6" spans="1:48" ht="15.75" customHeight="1" x14ac:dyDescent="0.3">
      <c r="A6" s="199" t="s">
        <v>34</v>
      </c>
      <c r="B6" s="200">
        <f>'MS - HVAC'!B13</f>
        <v>15.107701421231472</v>
      </c>
      <c r="C6" s="201">
        <f>'MS - HVAC'!C10</f>
        <v>606.13710953620841</v>
      </c>
      <c r="D6" s="202">
        <f>'MS - HVAC'!D10</f>
        <v>0.68347641033741113</v>
      </c>
      <c r="E6" s="203"/>
      <c r="F6" s="203"/>
      <c r="G6" s="203"/>
      <c r="H6" s="203"/>
      <c r="I6" s="203"/>
      <c r="J6" s="203"/>
      <c r="K6" s="203"/>
      <c r="L6" s="177">
        <f>'MS - HVAC'!L10</f>
        <v>414.2804157981019</v>
      </c>
      <c r="M6" s="177">
        <f>'MS - HVAC'!M10</f>
        <v>414.2804157981019</v>
      </c>
      <c r="N6" s="177">
        <f>'MS - HVAC'!N10</f>
        <v>414.2804157981019</v>
      </c>
      <c r="O6" s="177">
        <f>'MS - HVAC'!O10</f>
        <v>414.1261413310628</v>
      </c>
      <c r="P6" s="177">
        <f>'MS - HVAC'!P10</f>
        <v>413.28163265620248</v>
      </c>
      <c r="Q6" s="177">
        <f>'MS - HVAC'!Q10</f>
        <v>413.28163265620248</v>
      </c>
      <c r="R6" s="177">
        <f>'MS - HVAC'!R10</f>
        <v>413.28163265620248</v>
      </c>
      <c r="S6" s="177">
        <f>'MS - HVAC'!S10</f>
        <v>413.28163265620248</v>
      </c>
      <c r="T6" s="177">
        <f>'MS - HVAC'!T10</f>
        <v>413.28163265620248</v>
      </c>
      <c r="U6" s="177">
        <f>'MS - HVAC'!U10</f>
        <v>413.28163265620248</v>
      </c>
      <c r="V6" s="177">
        <f>'MS - HVAC'!V10</f>
        <v>413.28163265620248</v>
      </c>
      <c r="W6" s="177">
        <f>'MS - HVAC'!W10</f>
        <v>341.85526705586926</v>
      </c>
      <c r="X6" s="177">
        <f>'MS - HVAC'!X10</f>
        <v>341.85526705586926</v>
      </c>
      <c r="Y6" s="177">
        <f>'MS - HVAC'!Y10</f>
        <v>341.85526705586926</v>
      </c>
      <c r="Z6" s="177">
        <f>'MS - HVAC'!Z10</f>
        <v>341.85526705586926</v>
      </c>
      <c r="AA6" s="177">
        <f>'MS - HVAC'!AA10</f>
        <v>327.75731732283231</v>
      </c>
      <c r="AB6" s="177">
        <f>'MS - HVAC'!AB10</f>
        <v>0</v>
      </c>
      <c r="AC6" s="177">
        <f>'MS - HVAC'!AC10</f>
        <v>0</v>
      </c>
      <c r="AD6" s="177">
        <f>'MS - HVAC'!AD10</f>
        <v>0</v>
      </c>
      <c r="AE6" s="177">
        <f>'MS - HVAC'!AE10</f>
        <v>0</v>
      </c>
      <c r="AF6" s="177">
        <f>'MS - HVAC'!AF10</f>
        <v>0</v>
      </c>
      <c r="AG6" s="177">
        <f>'MS - HVAC'!AG10</f>
        <v>0</v>
      </c>
      <c r="AH6" s="177">
        <f>'MS - HVAC'!AH10</f>
        <v>0</v>
      </c>
      <c r="AI6" s="177">
        <f>'MS - HVAC'!AI10</f>
        <v>0</v>
      </c>
      <c r="AJ6" s="177">
        <f>'MS - HVAC'!AJ10</f>
        <v>0</v>
      </c>
      <c r="AK6" s="177">
        <f>'MS - HVAC'!AK10</f>
        <v>0</v>
      </c>
      <c r="AL6" s="177">
        <f>'MS - HVAC'!AL10</f>
        <v>0</v>
      </c>
      <c r="AM6" s="177">
        <f>'MS - HVAC'!AM10</f>
        <v>0</v>
      </c>
      <c r="AN6" s="177">
        <f>'MS - HVAC'!AN10</f>
        <v>0</v>
      </c>
      <c r="AO6" s="177">
        <f>'MS - HVAC'!AO10</f>
        <v>0</v>
      </c>
      <c r="AP6" s="177">
        <f>'MS - HVAC'!AP10</f>
        <v>0</v>
      </c>
      <c r="AQ6" s="177">
        <f>'MS - HVAC'!AQ10</f>
        <v>0</v>
      </c>
      <c r="AR6" s="177">
        <f>'MS - HVAC'!AR10</f>
        <v>0</v>
      </c>
      <c r="AS6" s="177">
        <f>'MS - HVAC'!AS10</f>
        <v>0</v>
      </c>
      <c r="AT6" s="177">
        <f>'MS - HVAC'!AT10</f>
        <v>0</v>
      </c>
      <c r="AU6" s="177">
        <f>'MS - HVAC'!AU10</f>
        <v>0</v>
      </c>
      <c r="AV6" s="179">
        <f>SUM(E6:AU6)</f>
        <v>6245.1172028650954</v>
      </c>
    </row>
    <row r="7" spans="1:48" ht="15.75" customHeight="1" x14ac:dyDescent="0.3">
      <c r="A7" s="199" t="s">
        <v>161</v>
      </c>
      <c r="B7" s="200">
        <f>'MS - Food Service'!B19</f>
        <v>12.135931365448384</v>
      </c>
      <c r="C7" s="201">
        <f>'MS - Food Service'!C16</f>
        <v>489.14331449862516</v>
      </c>
      <c r="D7" s="202">
        <f>'MS - Food Service'!D16</f>
        <v>0.8718033812503605</v>
      </c>
      <c r="E7" s="203"/>
      <c r="F7" s="203"/>
      <c r="G7" s="203"/>
      <c r="H7" s="203"/>
      <c r="I7" s="203"/>
      <c r="J7" s="203"/>
      <c r="K7" s="203"/>
      <c r="L7" s="177">
        <f>'MS - Food Service'!L16</f>
        <v>426.43679549590991</v>
      </c>
      <c r="M7" s="177">
        <f>'MS - Food Service'!M16</f>
        <v>426.43679549590991</v>
      </c>
      <c r="N7" s="177">
        <f>'MS - Food Service'!N16</f>
        <v>426.43679549590991</v>
      </c>
      <c r="O7" s="177">
        <f>'MS - Food Service'!O16</f>
        <v>426.43679549590991</v>
      </c>
      <c r="P7" s="177">
        <f>'MS - Food Service'!P16</f>
        <v>426.43679549590991</v>
      </c>
      <c r="Q7" s="177">
        <f>'MS - Food Service'!Q16</f>
        <v>426.43679549590991</v>
      </c>
      <c r="R7" s="177">
        <f>'MS - Food Service'!R16</f>
        <v>426.43679549590991</v>
      </c>
      <c r="S7" s="177">
        <f>'MS - Food Service'!S16</f>
        <v>426.43679549590991</v>
      </c>
      <c r="T7" s="177">
        <f>'MS - Food Service'!T16</f>
        <v>426.43679549590991</v>
      </c>
      <c r="U7" s="177">
        <f>'MS - Food Service'!U16</f>
        <v>420.02592517584191</v>
      </c>
      <c r="V7" s="177">
        <f>'MS - Food Service'!V16</f>
        <v>365.21680829584187</v>
      </c>
      <c r="W7" s="177">
        <f>'MS - Food Service'!W16</f>
        <v>365.21680829584187</v>
      </c>
      <c r="X7" s="177">
        <f>'MS - Food Service'!X16</f>
        <v>23.8842</v>
      </c>
      <c r="Y7" s="177">
        <f>'MS - Food Service'!Y16</f>
        <v>23.8842</v>
      </c>
      <c r="Z7" s="177">
        <f>'MS - Food Service'!Z16</f>
        <v>23.8842</v>
      </c>
      <c r="AA7" s="177">
        <f>'MS - Food Service'!AA16</f>
        <v>23.8842</v>
      </c>
      <c r="AB7" s="177">
        <f>'MS - Food Service'!AB16</f>
        <v>23.8842</v>
      </c>
      <c r="AC7" s="177">
        <f>'MS - Food Service'!AC16</f>
        <v>23.8842</v>
      </c>
      <c r="AD7" s="177">
        <f>'MS - Food Service'!AD16</f>
        <v>23.8842</v>
      </c>
      <c r="AE7" s="177">
        <f>'MS - Food Service'!AE16</f>
        <v>23.8842</v>
      </c>
      <c r="AF7" s="177">
        <f>'MS - Food Service'!AF16</f>
        <v>0</v>
      </c>
      <c r="AG7" s="177">
        <f>'MS - Food Service'!AG16</f>
        <v>0</v>
      </c>
      <c r="AH7" s="177">
        <f>'MS - Food Service'!AH16</f>
        <v>0</v>
      </c>
      <c r="AI7" s="177">
        <f>'MS - Food Service'!AI16</f>
        <v>0</v>
      </c>
      <c r="AJ7" s="177">
        <f>'MS - Food Service'!AJ16</f>
        <v>0</v>
      </c>
      <c r="AK7" s="177">
        <f>'MS - Food Service'!AK16</f>
        <v>0</v>
      </c>
      <c r="AL7" s="177">
        <f>'MS - Food Service'!AL16</f>
        <v>0</v>
      </c>
      <c r="AM7" s="177">
        <f>'MS - Food Service'!AM16</f>
        <v>0</v>
      </c>
      <c r="AN7" s="177">
        <f>'MS - Food Service'!AN16</f>
        <v>0</v>
      </c>
      <c r="AO7" s="177">
        <f>'MS - Food Service'!AO16</f>
        <v>0</v>
      </c>
      <c r="AP7" s="177">
        <f>'MS - Food Service'!AP16</f>
        <v>0</v>
      </c>
      <c r="AQ7" s="177">
        <f>'MS - Food Service'!AQ16</f>
        <v>0</v>
      </c>
      <c r="AR7" s="177">
        <f>'MS - Food Service'!AR16</f>
        <v>0</v>
      </c>
      <c r="AS7" s="177">
        <f>'MS - Food Service'!AS16</f>
        <v>0</v>
      </c>
      <c r="AT7" s="177">
        <f>'MS - Food Service'!AT16</f>
        <v>0</v>
      </c>
      <c r="AU7" s="177">
        <f>'MS - Food Service'!AU16</f>
        <v>0</v>
      </c>
      <c r="AV7" s="179">
        <f>SUM(E7:AU7)</f>
        <v>5179.464301230717</v>
      </c>
    </row>
    <row r="8" spans="1:48" ht="15.75" customHeight="1" x14ac:dyDescent="0.3">
      <c r="A8" s="180" t="s">
        <v>422</v>
      </c>
      <c r="B8" s="196"/>
      <c r="C8" s="182">
        <f>SUM(C5:C7)</f>
        <v>30086.035532064252</v>
      </c>
      <c r="D8" s="205">
        <f>L8/C8</f>
        <v>0.83952710232556937</v>
      </c>
      <c r="E8" s="85"/>
      <c r="F8" s="74"/>
      <c r="G8" s="74"/>
      <c r="H8" s="74"/>
      <c r="I8" s="74"/>
      <c r="J8" s="74"/>
      <c r="K8" s="74"/>
      <c r="L8" s="182">
        <f t="shared" ref="L8:AV8" si="15">SUM(L5:L7)</f>
        <v>25258.042230698022</v>
      </c>
      <c r="M8" s="182">
        <f t="shared" si="15"/>
        <v>25258.042230698022</v>
      </c>
      <c r="N8" s="182">
        <f t="shared" ref="N8:AU8" si="16">SUM(N5:N7)</f>
        <v>25258.042230698022</v>
      </c>
      <c r="O8" s="182">
        <f t="shared" si="16"/>
        <v>25257.887956230985</v>
      </c>
      <c r="P8" s="182">
        <f t="shared" si="16"/>
        <v>25257.043447556123</v>
      </c>
      <c r="Q8" s="182">
        <f t="shared" si="16"/>
        <v>25256.087157603324</v>
      </c>
      <c r="R8" s="182">
        <f t="shared" si="16"/>
        <v>25256.087157603324</v>
      </c>
      <c r="S8" s="182">
        <f t="shared" si="16"/>
        <v>25256.087157603324</v>
      </c>
      <c r="T8" s="182">
        <f t="shared" si="16"/>
        <v>25256.087157603324</v>
      </c>
      <c r="U8" s="182">
        <f t="shared" si="16"/>
        <v>25249.676287283259</v>
      </c>
      <c r="V8" s="182">
        <f t="shared" si="16"/>
        <v>25194.867170403257</v>
      </c>
      <c r="W8" s="182">
        <f t="shared" si="16"/>
        <v>25123.440804802925</v>
      </c>
      <c r="X8" s="182">
        <f t="shared" si="16"/>
        <v>24782.108196507084</v>
      </c>
      <c r="Y8" s="182">
        <f t="shared" si="16"/>
        <v>24771.972069714677</v>
      </c>
      <c r="Z8" s="182">
        <f t="shared" si="16"/>
        <v>20865.276379352821</v>
      </c>
      <c r="AA8" s="182">
        <f t="shared" si="16"/>
        <v>5700.379572920584</v>
      </c>
      <c r="AB8" s="182">
        <f t="shared" si="16"/>
        <v>23.8842</v>
      </c>
      <c r="AC8" s="182">
        <f t="shared" si="16"/>
        <v>23.8842</v>
      </c>
      <c r="AD8" s="182">
        <f t="shared" si="16"/>
        <v>23.8842</v>
      </c>
      <c r="AE8" s="182">
        <f t="shared" si="16"/>
        <v>23.8842</v>
      </c>
      <c r="AF8" s="182">
        <f t="shared" si="16"/>
        <v>0</v>
      </c>
      <c r="AG8" s="182">
        <f t="shared" si="16"/>
        <v>0</v>
      </c>
      <c r="AH8" s="182">
        <f t="shared" si="16"/>
        <v>0</v>
      </c>
      <c r="AI8" s="182">
        <f t="shared" si="16"/>
        <v>0</v>
      </c>
      <c r="AJ8" s="182">
        <f t="shared" si="16"/>
        <v>0</v>
      </c>
      <c r="AK8" s="182">
        <f t="shared" si="16"/>
        <v>0</v>
      </c>
      <c r="AL8" s="182">
        <f t="shared" si="16"/>
        <v>0</v>
      </c>
      <c r="AM8" s="182">
        <f t="shared" si="16"/>
        <v>0</v>
      </c>
      <c r="AN8" s="182">
        <f t="shared" si="16"/>
        <v>0</v>
      </c>
      <c r="AO8" s="182">
        <f t="shared" si="16"/>
        <v>0</v>
      </c>
      <c r="AP8" s="182">
        <f t="shared" si="16"/>
        <v>0</v>
      </c>
      <c r="AQ8" s="182">
        <f t="shared" si="16"/>
        <v>0</v>
      </c>
      <c r="AR8" s="182">
        <f t="shared" si="16"/>
        <v>0</v>
      </c>
      <c r="AS8" s="182">
        <f t="shared" si="16"/>
        <v>0</v>
      </c>
      <c r="AT8" s="182">
        <f t="shared" si="16"/>
        <v>0</v>
      </c>
      <c r="AU8" s="182">
        <f t="shared" si="16"/>
        <v>0</v>
      </c>
      <c r="AV8" s="174">
        <f t="shared" si="15"/>
        <v>379096.66400727903</v>
      </c>
    </row>
    <row r="9" spans="1:48" ht="15.75" customHeight="1" x14ac:dyDescent="0.3">
      <c r="A9" s="180" t="s">
        <v>423</v>
      </c>
      <c r="B9" s="185"/>
      <c r="C9" s="186"/>
      <c r="D9" s="197"/>
      <c r="E9" s="77"/>
      <c r="F9" s="77"/>
      <c r="G9" s="77"/>
      <c r="H9" s="77"/>
      <c r="I9" s="77"/>
      <c r="J9" s="77"/>
      <c r="K9" s="78"/>
      <c r="L9" s="174">
        <v>0</v>
      </c>
      <c r="M9" s="188">
        <f t="shared" ref="M9" si="17">L8-M8</f>
        <v>0</v>
      </c>
      <c r="N9" s="188">
        <f t="shared" ref="N9" si="18">M8-N8</f>
        <v>0</v>
      </c>
      <c r="O9" s="188">
        <f t="shared" ref="O9" si="19">N8-O8</f>
        <v>0.15427446703688474</v>
      </c>
      <c r="P9" s="188">
        <f>O8-P8</f>
        <v>0.84450867486157222</v>
      </c>
      <c r="Q9" s="188">
        <f>P8-Q8</f>
        <v>0.95628995279912488</v>
      </c>
      <c r="R9" s="188">
        <f t="shared" ref="R9" si="20">Q8-R8</f>
        <v>0</v>
      </c>
      <c r="S9" s="188">
        <f t="shared" ref="S9" si="21">R8-S8</f>
        <v>0</v>
      </c>
      <c r="T9" s="188">
        <f t="shared" ref="T9" si="22">S8-T8</f>
        <v>0</v>
      </c>
      <c r="U9" s="188">
        <f t="shared" ref="U9" si="23">T8-U8</f>
        <v>6.4108703200654418</v>
      </c>
      <c r="V9" s="188">
        <f t="shared" ref="V9" si="24">U8-V8</f>
        <v>54.809116880001966</v>
      </c>
      <c r="W9" s="188">
        <f t="shared" ref="W9" si="25">V8-W8</f>
        <v>71.426365600331337</v>
      </c>
      <c r="X9" s="188">
        <f t="shared" ref="X9" si="26">W8-X8</f>
        <v>341.33260829584106</v>
      </c>
      <c r="Y9" s="188">
        <f t="shared" ref="Y9" si="27">X8-Y8</f>
        <v>10.136126792407595</v>
      </c>
      <c r="Z9" s="188">
        <f t="shared" ref="Z9" si="28">Y8-Z8</f>
        <v>3906.6956903618557</v>
      </c>
      <c r="AA9" s="188">
        <f t="shared" ref="AA9" si="29">Z8-AA8</f>
        <v>15164.896806432236</v>
      </c>
      <c r="AB9" s="188">
        <f t="shared" ref="AB9" si="30">AA8-AB8</f>
        <v>5676.4953729205836</v>
      </c>
      <c r="AC9" s="188">
        <f t="shared" ref="AC9" si="31">AB8-AC8</f>
        <v>0</v>
      </c>
      <c r="AD9" s="188">
        <f t="shared" ref="AD9" si="32">AC8-AD8</f>
        <v>0</v>
      </c>
      <c r="AE9" s="188">
        <f t="shared" ref="AE9" si="33">AD8-AE8</f>
        <v>0</v>
      </c>
      <c r="AF9" s="188">
        <f t="shared" ref="AF9" si="34">AE8-AF8</f>
        <v>23.8842</v>
      </c>
      <c r="AG9" s="188">
        <f t="shared" ref="AG9" si="35">AF8-AG8</f>
        <v>0</v>
      </c>
      <c r="AH9" s="188">
        <f t="shared" ref="AH9" si="36">AG8-AH8</f>
        <v>0</v>
      </c>
      <c r="AI9" s="188">
        <f t="shared" ref="AI9" si="37">AH8-AI8</f>
        <v>0</v>
      </c>
      <c r="AJ9" s="188">
        <f t="shared" ref="AJ9" si="38">AI8-AJ8</f>
        <v>0</v>
      </c>
      <c r="AK9" s="188">
        <f t="shared" ref="AK9" si="39">AJ8-AK8</f>
        <v>0</v>
      </c>
      <c r="AL9" s="188">
        <f t="shared" ref="AL9" si="40">AK8-AL8</f>
        <v>0</v>
      </c>
      <c r="AM9" s="188">
        <f t="shared" ref="AM9" si="41">AL8-AM8</f>
        <v>0</v>
      </c>
      <c r="AN9" s="188">
        <f t="shared" ref="AN9" si="42">AM8-AN8</f>
        <v>0</v>
      </c>
      <c r="AO9" s="188">
        <f t="shared" ref="AO9" si="43">AN8-AO8</f>
        <v>0</v>
      </c>
      <c r="AP9" s="188">
        <f t="shared" ref="AP9" si="44">AO8-AP8</f>
        <v>0</v>
      </c>
      <c r="AQ9" s="188">
        <f t="shared" ref="AQ9" si="45">AP8-AQ8</f>
        <v>0</v>
      </c>
      <c r="AR9" s="188">
        <f t="shared" ref="AR9" si="46">AQ8-AR8</f>
        <v>0</v>
      </c>
      <c r="AS9" s="188">
        <f t="shared" ref="AS9" si="47">AR8-AS8</f>
        <v>0</v>
      </c>
      <c r="AT9" s="188">
        <f t="shared" ref="AT9" si="48">AS8-AT8</f>
        <v>0</v>
      </c>
      <c r="AU9" s="188">
        <f t="shared" ref="AU9" si="49">AT8-AU8</f>
        <v>0</v>
      </c>
      <c r="AV9" s="84"/>
    </row>
    <row r="10" spans="1:48" ht="15.75" customHeight="1" x14ac:dyDescent="0.3">
      <c r="A10" s="180" t="s">
        <v>424</v>
      </c>
      <c r="B10" s="185"/>
      <c r="C10" s="186"/>
      <c r="D10" s="186"/>
      <c r="E10" s="74"/>
      <c r="F10" s="74"/>
      <c r="G10" s="74"/>
      <c r="H10" s="74"/>
      <c r="I10" s="74"/>
      <c r="J10" s="74"/>
      <c r="K10" s="79"/>
      <c r="L10" s="174">
        <f>$L$8-L8</f>
        <v>0</v>
      </c>
      <c r="M10" s="190">
        <f t="shared" ref="M10:AU10" si="50">$L$8-M8</f>
        <v>0</v>
      </c>
      <c r="N10" s="190">
        <f t="shared" si="50"/>
        <v>0</v>
      </c>
      <c r="O10" s="190">
        <f t="shared" si="50"/>
        <v>0.15427446703688474</v>
      </c>
      <c r="P10" s="190">
        <f t="shared" si="50"/>
        <v>0.99878314189845696</v>
      </c>
      <c r="Q10" s="190">
        <f>$L$8-Q8</f>
        <v>1.9550730946975818</v>
      </c>
      <c r="R10" s="190">
        <f t="shared" si="50"/>
        <v>1.9550730946975818</v>
      </c>
      <c r="S10" s="190">
        <f t="shared" si="50"/>
        <v>1.9550730946975818</v>
      </c>
      <c r="T10" s="190">
        <f t="shared" si="50"/>
        <v>1.9550730946975818</v>
      </c>
      <c r="U10" s="190">
        <f t="shared" si="50"/>
        <v>8.3659434147630236</v>
      </c>
      <c r="V10" s="190">
        <f t="shared" si="50"/>
        <v>63.17506029476499</v>
      </c>
      <c r="W10" s="190">
        <f t="shared" si="50"/>
        <v>134.60142589509633</v>
      </c>
      <c r="X10" s="190">
        <f t="shared" si="50"/>
        <v>475.93403419093738</v>
      </c>
      <c r="Y10" s="190">
        <f t="shared" si="50"/>
        <v>486.07016098334498</v>
      </c>
      <c r="Z10" s="190">
        <f t="shared" si="50"/>
        <v>4392.7658513452006</v>
      </c>
      <c r="AA10" s="190">
        <f t="shared" si="50"/>
        <v>19557.662657777437</v>
      </c>
      <c r="AB10" s="190">
        <f t="shared" si="50"/>
        <v>25234.158030698021</v>
      </c>
      <c r="AC10" s="190">
        <f t="shared" si="50"/>
        <v>25234.158030698021</v>
      </c>
      <c r="AD10" s="190">
        <f t="shared" si="50"/>
        <v>25234.158030698021</v>
      </c>
      <c r="AE10" s="190">
        <f t="shared" si="50"/>
        <v>25234.158030698021</v>
      </c>
      <c r="AF10" s="190">
        <f t="shared" si="50"/>
        <v>25258.042230698022</v>
      </c>
      <c r="AG10" s="190">
        <f t="shared" si="50"/>
        <v>25258.042230698022</v>
      </c>
      <c r="AH10" s="190">
        <f t="shared" si="50"/>
        <v>25258.042230698022</v>
      </c>
      <c r="AI10" s="190">
        <f t="shared" si="50"/>
        <v>25258.042230698022</v>
      </c>
      <c r="AJ10" s="190">
        <f t="shared" si="50"/>
        <v>25258.042230698022</v>
      </c>
      <c r="AK10" s="190">
        <f t="shared" si="50"/>
        <v>25258.042230698022</v>
      </c>
      <c r="AL10" s="190">
        <f t="shared" si="50"/>
        <v>25258.042230698022</v>
      </c>
      <c r="AM10" s="190">
        <f t="shared" si="50"/>
        <v>25258.042230698022</v>
      </c>
      <c r="AN10" s="190">
        <f t="shared" si="50"/>
        <v>25258.042230698022</v>
      </c>
      <c r="AO10" s="190">
        <f t="shared" si="50"/>
        <v>25258.042230698022</v>
      </c>
      <c r="AP10" s="190">
        <f t="shared" si="50"/>
        <v>25258.042230698022</v>
      </c>
      <c r="AQ10" s="190">
        <f t="shared" si="50"/>
        <v>25258.042230698022</v>
      </c>
      <c r="AR10" s="190">
        <f t="shared" si="50"/>
        <v>25258.042230698022</v>
      </c>
      <c r="AS10" s="190">
        <f t="shared" si="50"/>
        <v>25258.042230698022</v>
      </c>
      <c r="AT10" s="190">
        <f t="shared" si="50"/>
        <v>25258.042230698022</v>
      </c>
      <c r="AU10" s="190">
        <f t="shared" si="50"/>
        <v>25258.042230698022</v>
      </c>
      <c r="AV10" s="80"/>
    </row>
    <row r="11" spans="1:48" ht="15.75" customHeight="1" x14ac:dyDescent="0.3">
      <c r="A11" s="193" t="s">
        <v>66</v>
      </c>
      <c r="B11" s="206">
        <f>SUMPRODUCT(B5:B7,C5:C7)/C8</f>
        <v>15.012040085932469</v>
      </c>
      <c r="C11" s="56"/>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row>
    <row r="12" spans="1:48" ht="15.75" hidden="1" customHeight="1" x14ac:dyDescent="0.3">
      <c r="A12" s="30"/>
      <c r="B12" s="99"/>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row>
    <row r="13" spans="1:48" ht="15.75" hidden="1" customHeight="1" x14ac:dyDescent="0.3">
      <c r="A13" s="491" t="str">
        <f>A3</f>
        <v>Channel</v>
      </c>
      <c r="B13" s="493" t="str">
        <f>B3</f>
        <v>WAML</v>
      </c>
      <c r="C13" s="493" t="str">
        <f>C3</f>
        <v>Annual Verified Gross Savings (MWh)</v>
      </c>
      <c r="D13" s="493" t="str">
        <f>D3</f>
        <v>NTGR</v>
      </c>
      <c r="E13" s="105"/>
      <c r="F13" s="29"/>
      <c r="G13" s="29"/>
      <c r="H13" s="29"/>
      <c r="I13" s="29"/>
      <c r="J13" s="29"/>
      <c r="K13" s="107"/>
      <c r="L13" s="88" t="s">
        <v>265</v>
      </c>
      <c r="M13" s="89"/>
      <c r="N13" s="89"/>
      <c r="O13" s="89"/>
      <c r="P13" s="89"/>
      <c r="Q13" s="89"/>
      <c r="R13" s="89"/>
      <c r="S13" s="89"/>
      <c r="T13" s="89"/>
      <c r="U13" s="89"/>
      <c r="V13" s="434"/>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row>
    <row r="14" spans="1:48" ht="15.75" hidden="1" customHeight="1" x14ac:dyDescent="0.3">
      <c r="A14" s="496"/>
      <c r="B14" s="495"/>
      <c r="C14" s="495"/>
      <c r="D14" s="494"/>
      <c r="E14" s="1"/>
      <c r="F14" s="1"/>
      <c r="G14" s="1"/>
      <c r="H14" s="1"/>
      <c r="I14" s="1"/>
      <c r="J14" s="1"/>
      <c r="K14" s="1"/>
      <c r="L14" s="98">
        <f>W4</f>
        <v>2036</v>
      </c>
      <c r="M14" s="98">
        <f t="shared" ref="M14:V20" si="51">X4</f>
        <v>2037</v>
      </c>
      <c r="N14" s="98">
        <f t="shared" si="51"/>
        <v>2038</v>
      </c>
      <c r="O14" s="98">
        <f t="shared" si="51"/>
        <v>2039</v>
      </c>
      <c r="P14" s="98">
        <f t="shared" si="51"/>
        <v>2040</v>
      </c>
      <c r="Q14" s="98">
        <f t="shared" si="51"/>
        <v>2041</v>
      </c>
      <c r="R14" s="98">
        <f t="shared" si="51"/>
        <v>2042</v>
      </c>
      <c r="S14" s="98">
        <f t="shared" si="51"/>
        <v>2043</v>
      </c>
      <c r="T14" s="98">
        <f t="shared" si="51"/>
        <v>2044</v>
      </c>
      <c r="U14" s="98">
        <f t="shared" si="51"/>
        <v>2045</v>
      </c>
      <c r="V14" s="98">
        <f t="shared" si="51"/>
        <v>2046</v>
      </c>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row>
    <row r="15" spans="1:48" ht="15.75" hidden="1" customHeight="1" x14ac:dyDescent="0.3">
      <c r="A15" s="199" t="str">
        <f>A5</f>
        <v>Lighting</v>
      </c>
      <c r="B15" s="200">
        <f t="shared" ref="B15:D15" si="52">B5</f>
        <v>15.058566830823978</v>
      </c>
      <c r="C15" s="201">
        <f t="shared" si="52"/>
        <v>28990.755108029418</v>
      </c>
      <c r="D15" s="202">
        <f t="shared" si="52"/>
        <v>0.84224522363825127</v>
      </c>
      <c r="E15" s="203"/>
      <c r="F15" s="203"/>
      <c r="G15" s="203"/>
      <c r="H15" s="203"/>
      <c r="I15" s="203"/>
      <c r="J15" s="203"/>
      <c r="K15" s="203"/>
      <c r="L15" s="177">
        <f t="shared" ref="L15:L20" si="53">W5</f>
        <v>24416.368729451213</v>
      </c>
      <c r="M15" s="177">
        <f t="shared" si="51"/>
        <v>24416.368729451213</v>
      </c>
      <c r="N15" s="177">
        <f t="shared" si="51"/>
        <v>24406.232602658809</v>
      </c>
      <c r="O15" s="177">
        <f t="shared" si="51"/>
        <v>20499.536912296953</v>
      </c>
      <c r="P15" s="177">
        <f t="shared" si="51"/>
        <v>5348.7380555977516</v>
      </c>
      <c r="Q15" s="177">
        <f t="shared" si="51"/>
        <v>0</v>
      </c>
      <c r="R15" s="177">
        <f t="shared" si="51"/>
        <v>0</v>
      </c>
      <c r="S15" s="177">
        <f t="shared" si="51"/>
        <v>0</v>
      </c>
      <c r="T15" s="177">
        <f t="shared" si="51"/>
        <v>0</v>
      </c>
      <c r="U15" s="177">
        <f t="shared" si="51"/>
        <v>0</v>
      </c>
      <c r="V15" s="177">
        <f t="shared" si="51"/>
        <v>0</v>
      </c>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row>
    <row r="16" spans="1:48" ht="15.75" hidden="1" customHeight="1" x14ac:dyDescent="0.3">
      <c r="A16" s="199" t="str">
        <f t="shared" ref="A16:D16" si="54">A6</f>
        <v>HVAC</v>
      </c>
      <c r="B16" s="200">
        <f t="shared" si="54"/>
        <v>15.107701421231472</v>
      </c>
      <c r="C16" s="201">
        <f t="shared" si="54"/>
        <v>606.13710953620841</v>
      </c>
      <c r="D16" s="202">
        <f t="shared" si="54"/>
        <v>0.68347641033741113</v>
      </c>
      <c r="E16" s="203"/>
      <c r="F16" s="203"/>
      <c r="G16" s="203"/>
      <c r="H16" s="203"/>
      <c r="I16" s="203"/>
      <c r="J16" s="203"/>
      <c r="K16" s="203"/>
      <c r="L16" s="177">
        <f t="shared" si="53"/>
        <v>341.85526705586926</v>
      </c>
      <c r="M16" s="177">
        <f t="shared" si="51"/>
        <v>341.85526705586926</v>
      </c>
      <c r="N16" s="177">
        <f t="shared" si="51"/>
        <v>341.85526705586926</v>
      </c>
      <c r="O16" s="177">
        <f t="shared" si="51"/>
        <v>341.85526705586926</v>
      </c>
      <c r="P16" s="177">
        <f t="shared" si="51"/>
        <v>327.75731732283231</v>
      </c>
      <c r="Q16" s="177">
        <f t="shared" si="51"/>
        <v>0</v>
      </c>
      <c r="R16" s="177">
        <f t="shared" si="51"/>
        <v>0</v>
      </c>
      <c r="S16" s="177">
        <f t="shared" si="51"/>
        <v>0</v>
      </c>
      <c r="T16" s="177">
        <f t="shared" si="51"/>
        <v>0</v>
      </c>
      <c r="U16" s="177">
        <f t="shared" si="51"/>
        <v>0</v>
      </c>
      <c r="V16" s="177">
        <f t="shared" si="51"/>
        <v>0</v>
      </c>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row>
    <row r="17" spans="1:48" ht="15.75" hidden="1" customHeight="1" x14ac:dyDescent="0.3">
      <c r="A17" s="199" t="str">
        <f t="shared" ref="A17:D17" si="55">A7</f>
        <v>Food Service</v>
      </c>
      <c r="B17" s="200">
        <f t="shared" si="55"/>
        <v>12.135931365448384</v>
      </c>
      <c r="C17" s="201">
        <f t="shared" si="55"/>
        <v>489.14331449862516</v>
      </c>
      <c r="D17" s="202">
        <f t="shared" si="55"/>
        <v>0.8718033812503605</v>
      </c>
      <c r="E17" s="203"/>
      <c r="F17" s="203"/>
      <c r="G17" s="203"/>
      <c r="H17" s="203"/>
      <c r="I17" s="203"/>
      <c r="J17" s="203"/>
      <c r="K17" s="203"/>
      <c r="L17" s="177">
        <f t="shared" si="53"/>
        <v>365.21680829584187</v>
      </c>
      <c r="M17" s="177">
        <f t="shared" si="51"/>
        <v>23.8842</v>
      </c>
      <c r="N17" s="177">
        <f t="shared" si="51"/>
        <v>23.8842</v>
      </c>
      <c r="O17" s="177">
        <f t="shared" si="51"/>
        <v>23.8842</v>
      </c>
      <c r="P17" s="177">
        <f t="shared" si="51"/>
        <v>23.8842</v>
      </c>
      <c r="Q17" s="177">
        <f t="shared" si="51"/>
        <v>23.8842</v>
      </c>
      <c r="R17" s="177">
        <f t="shared" si="51"/>
        <v>23.8842</v>
      </c>
      <c r="S17" s="177">
        <f t="shared" si="51"/>
        <v>23.8842</v>
      </c>
      <c r="T17" s="177">
        <f t="shared" si="51"/>
        <v>23.8842</v>
      </c>
      <c r="U17" s="177">
        <f t="shared" si="51"/>
        <v>0</v>
      </c>
      <c r="V17" s="177">
        <f t="shared" si="51"/>
        <v>0</v>
      </c>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row>
    <row r="18" spans="1:48" ht="15.75" hidden="1" customHeight="1" x14ac:dyDescent="0.3">
      <c r="A18" s="180" t="str">
        <f>A8</f>
        <v>2025 CPAS</v>
      </c>
      <c r="B18" s="196"/>
      <c r="C18" s="182">
        <f>C8</f>
        <v>30086.035532064252</v>
      </c>
      <c r="D18" s="205">
        <f>D8</f>
        <v>0.83952710232556937</v>
      </c>
      <c r="E18" s="85"/>
      <c r="F18" s="74"/>
      <c r="G18" s="74"/>
      <c r="H18" s="74"/>
      <c r="I18" s="74"/>
      <c r="J18" s="74"/>
      <c r="K18" s="74"/>
      <c r="L18" s="182">
        <f t="shared" si="53"/>
        <v>25123.440804802925</v>
      </c>
      <c r="M18" s="182">
        <f t="shared" si="51"/>
        <v>24782.108196507084</v>
      </c>
      <c r="N18" s="182">
        <f t="shared" si="51"/>
        <v>24771.972069714677</v>
      </c>
      <c r="O18" s="182">
        <f t="shared" si="51"/>
        <v>20865.276379352821</v>
      </c>
      <c r="P18" s="182">
        <f t="shared" si="51"/>
        <v>5700.379572920584</v>
      </c>
      <c r="Q18" s="182">
        <f t="shared" si="51"/>
        <v>23.8842</v>
      </c>
      <c r="R18" s="182">
        <f t="shared" si="51"/>
        <v>23.8842</v>
      </c>
      <c r="S18" s="182">
        <f t="shared" si="51"/>
        <v>23.8842</v>
      </c>
      <c r="T18" s="182">
        <f t="shared" si="51"/>
        <v>23.8842</v>
      </c>
      <c r="U18" s="182">
        <f t="shared" si="51"/>
        <v>0</v>
      </c>
      <c r="V18" s="182">
        <f t="shared" si="51"/>
        <v>0</v>
      </c>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row>
    <row r="19" spans="1:48" ht="15.75" hidden="1" customHeight="1" x14ac:dyDescent="0.3">
      <c r="A19" s="180" t="str">
        <f>A9</f>
        <v>Expiring 2025 CPAS</v>
      </c>
      <c r="B19" s="185"/>
      <c r="C19" s="186"/>
      <c r="D19" s="197"/>
      <c r="E19" s="77"/>
      <c r="F19" s="77"/>
      <c r="G19" s="77"/>
      <c r="H19" s="77"/>
      <c r="I19" s="77"/>
      <c r="J19" s="77"/>
      <c r="K19" s="78"/>
      <c r="L19" s="174">
        <f t="shared" si="53"/>
        <v>71.426365600331337</v>
      </c>
      <c r="M19" s="174">
        <f t="shared" si="51"/>
        <v>341.33260829584106</v>
      </c>
      <c r="N19" s="174">
        <f t="shared" si="51"/>
        <v>10.136126792407595</v>
      </c>
      <c r="O19" s="174">
        <f t="shared" si="51"/>
        <v>3906.6956903618557</v>
      </c>
      <c r="P19" s="174">
        <f t="shared" si="51"/>
        <v>15164.896806432236</v>
      </c>
      <c r="Q19" s="174">
        <f t="shared" si="51"/>
        <v>5676.4953729205836</v>
      </c>
      <c r="R19" s="174">
        <f t="shared" si="51"/>
        <v>0</v>
      </c>
      <c r="S19" s="174">
        <f t="shared" si="51"/>
        <v>0</v>
      </c>
      <c r="T19" s="174">
        <f t="shared" si="51"/>
        <v>0</v>
      </c>
      <c r="U19" s="174">
        <f t="shared" si="51"/>
        <v>23.8842</v>
      </c>
      <c r="V19" s="174">
        <f t="shared" si="51"/>
        <v>0</v>
      </c>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row>
    <row r="20" spans="1:48" ht="15.75" hidden="1" customHeight="1" x14ac:dyDescent="0.3">
      <c r="A20" s="180" t="str">
        <f>A10</f>
        <v>Expired 2025 CPAS</v>
      </c>
      <c r="B20" s="185"/>
      <c r="C20" s="186"/>
      <c r="D20" s="186"/>
      <c r="E20" s="74"/>
      <c r="F20" s="74"/>
      <c r="G20" s="74"/>
      <c r="H20" s="74"/>
      <c r="I20" s="74"/>
      <c r="J20" s="74"/>
      <c r="K20" s="79"/>
      <c r="L20" s="174">
        <f t="shared" si="53"/>
        <v>134.60142589509633</v>
      </c>
      <c r="M20" s="174">
        <f t="shared" si="51"/>
        <v>475.93403419093738</v>
      </c>
      <c r="N20" s="174">
        <f t="shared" si="51"/>
        <v>486.07016098334498</v>
      </c>
      <c r="O20" s="174">
        <f t="shared" si="51"/>
        <v>4392.7658513452006</v>
      </c>
      <c r="P20" s="174">
        <f t="shared" si="51"/>
        <v>19557.662657777437</v>
      </c>
      <c r="Q20" s="174">
        <f t="shared" si="51"/>
        <v>25234.158030698021</v>
      </c>
      <c r="R20" s="174">
        <f t="shared" si="51"/>
        <v>25234.158030698021</v>
      </c>
      <c r="S20" s="174">
        <f t="shared" si="51"/>
        <v>25234.158030698021</v>
      </c>
      <c r="T20" s="174">
        <f t="shared" si="51"/>
        <v>25234.158030698021</v>
      </c>
      <c r="U20" s="174">
        <f t="shared" si="51"/>
        <v>25258.042230698022</v>
      </c>
      <c r="V20" s="174">
        <f t="shared" si="51"/>
        <v>25258.042230698022</v>
      </c>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row>
    <row r="21" spans="1:48" ht="15.75" hidden="1" customHeight="1" x14ac:dyDescent="0.3">
      <c r="A21" s="193" t="str">
        <f>A11</f>
        <v>WAML</v>
      </c>
      <c r="B21" s="206">
        <f>B11</f>
        <v>15.012040085932469</v>
      </c>
      <c r="C21" s="56"/>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row>
    <row r="22" spans="1:48" ht="15.75" customHeight="1" x14ac:dyDescent="0.3">
      <c r="A22" s="30"/>
      <c r="B22" s="99"/>
      <c r="C22" s="30"/>
      <c r="D22" s="30"/>
      <c r="E22" s="30"/>
      <c r="F22" s="30"/>
      <c r="G22" s="30"/>
      <c r="H22" s="30"/>
      <c r="I22" s="30"/>
      <c r="J22" s="30"/>
      <c r="K22" s="30"/>
      <c r="L22" s="30"/>
      <c r="M22" s="30"/>
      <c r="N22" s="30"/>
      <c r="O22" s="30"/>
      <c r="P22" s="30"/>
      <c r="Q22" s="30"/>
      <c r="R22" s="30"/>
      <c r="S22" s="30"/>
      <c r="T22" s="30"/>
      <c r="U22" s="30"/>
      <c r="V22" s="30"/>
      <c r="W22" s="30"/>
    </row>
    <row r="23" spans="1:48" ht="15.75" customHeight="1" x14ac:dyDescent="0.3">
      <c r="A23" s="102"/>
      <c r="B23" s="103"/>
      <c r="C23" s="103"/>
      <c r="D23" s="103"/>
      <c r="E23" s="103"/>
      <c r="F23" s="103"/>
      <c r="G23" s="103"/>
      <c r="H23" s="103"/>
      <c r="I23" s="103"/>
      <c r="J23" s="103"/>
    </row>
    <row r="24" spans="1:48" ht="15.75" customHeight="1" x14ac:dyDescent="0.3">
      <c r="A24" s="102"/>
      <c r="B24" s="103"/>
      <c r="C24" s="103"/>
      <c r="D24" s="103"/>
      <c r="E24" s="103"/>
      <c r="F24" s="103"/>
      <c r="G24" s="103"/>
      <c r="H24" s="103"/>
      <c r="I24" s="103"/>
      <c r="J24" s="103"/>
    </row>
    <row r="25" spans="1:48" ht="15.75" customHeight="1" x14ac:dyDescent="0.3">
      <c r="A25" s="102"/>
      <c r="B25" s="103"/>
      <c r="C25" s="103"/>
      <c r="D25" s="103"/>
      <c r="E25" s="103"/>
      <c r="F25" s="103"/>
      <c r="G25" s="103"/>
      <c r="H25" s="103"/>
      <c r="I25" s="103"/>
      <c r="J25" s="103"/>
    </row>
    <row r="26" spans="1:48" ht="15.75" customHeight="1" x14ac:dyDescent="0.3">
      <c r="A26" s="102"/>
      <c r="B26" s="103"/>
      <c r="C26" s="103"/>
      <c r="D26" s="103"/>
      <c r="E26" s="103"/>
      <c r="F26" s="103"/>
      <c r="G26" s="103"/>
      <c r="H26" s="103"/>
      <c r="I26" s="103"/>
      <c r="J26" s="103"/>
    </row>
    <row r="27" spans="1:48" ht="15.75" customHeight="1" x14ac:dyDescent="0.3">
      <c r="A27" s="102"/>
      <c r="B27" s="103"/>
      <c r="C27" s="103"/>
      <c r="D27" s="103"/>
      <c r="E27" s="103"/>
      <c r="F27" s="103"/>
      <c r="G27" s="103"/>
      <c r="H27" s="103"/>
      <c r="I27" s="103"/>
      <c r="J27" s="103"/>
    </row>
    <row r="28" spans="1:48" ht="15.75" customHeight="1" x14ac:dyDescent="0.3">
      <c r="A28" s="102"/>
      <c r="B28" s="103"/>
      <c r="C28" s="103"/>
      <c r="D28" s="103"/>
      <c r="E28" s="103"/>
      <c r="F28" s="103"/>
      <c r="G28" s="103"/>
      <c r="H28" s="103"/>
      <c r="I28" s="103"/>
      <c r="J28" s="103"/>
    </row>
    <row r="29" spans="1:48" ht="15.75" customHeight="1" x14ac:dyDescent="0.3">
      <c r="A29" s="102"/>
      <c r="B29" s="103"/>
      <c r="C29" s="103"/>
      <c r="D29" s="103"/>
      <c r="E29" s="103"/>
      <c r="F29" s="103"/>
      <c r="G29" s="103"/>
      <c r="H29" s="103"/>
      <c r="I29" s="103"/>
      <c r="J29" s="103"/>
    </row>
  </sheetData>
  <mergeCells count="9">
    <mergeCell ref="A13:A14"/>
    <mergeCell ref="B13:B14"/>
    <mergeCell ref="C13:C14"/>
    <mergeCell ref="D13:D14"/>
    <mergeCell ref="AV3:AV4"/>
    <mergeCell ref="A3:A4"/>
    <mergeCell ref="B3:B4"/>
    <mergeCell ref="C3:C4"/>
    <mergeCell ref="D3:D4"/>
  </mergeCells>
  <pageMargins left="0.7" right="0.7" top="0.75" bottom="0.75" header="0.3" footer="0.3"/>
  <pageSetup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C9DF2-EC2C-49ED-8401-B60E67F6EDE4}">
  <dimension ref="A1:AV15"/>
  <sheetViews>
    <sheetView workbookViewId="0">
      <selection activeCell="C15" sqref="C15"/>
    </sheetView>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713</v>
      </c>
      <c r="B1" s="47"/>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row>
    <row r="2" spans="1:48" ht="15.75" customHeight="1" x14ac:dyDescent="0.3">
      <c r="A2" s="49"/>
      <c r="B2" s="49"/>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row>
    <row r="3" spans="1:48" s="59" customFormat="1" ht="15.75" customHeight="1" x14ac:dyDescent="0.25">
      <c r="A3" s="491" t="s">
        <v>285</v>
      </c>
      <c r="B3" s="493" t="s">
        <v>66</v>
      </c>
      <c r="C3" s="493" t="s">
        <v>264</v>
      </c>
      <c r="D3" s="493" t="s">
        <v>57</v>
      </c>
      <c r="E3" s="17"/>
      <c r="F3" s="32"/>
      <c r="G3" s="32"/>
      <c r="H3" s="32"/>
      <c r="I3" s="32"/>
      <c r="J3" s="32"/>
      <c r="K3" s="32"/>
      <c r="L3" s="435" t="s">
        <v>265</v>
      </c>
      <c r="M3" s="89"/>
      <c r="N3" s="89"/>
      <c r="O3" s="89"/>
      <c r="P3" s="89"/>
      <c r="Q3" s="89"/>
      <c r="R3" s="89"/>
      <c r="S3" s="89"/>
      <c r="T3" s="89"/>
      <c r="U3" s="89"/>
      <c r="V3" s="89"/>
      <c r="W3" s="90"/>
      <c r="X3" s="29"/>
      <c r="Y3" s="29"/>
      <c r="Z3" s="29"/>
      <c r="AA3" s="29"/>
      <c r="AB3" s="29"/>
      <c r="AC3" s="29"/>
      <c r="AD3" s="29"/>
      <c r="AE3" s="29"/>
      <c r="AF3" s="29"/>
      <c r="AG3" s="29"/>
      <c r="AH3" s="29"/>
      <c r="AI3" s="29"/>
      <c r="AJ3" s="29"/>
      <c r="AK3" s="29"/>
      <c r="AL3" s="29"/>
      <c r="AM3" s="29"/>
      <c r="AN3" s="29"/>
      <c r="AO3" s="29"/>
      <c r="AP3" s="29"/>
      <c r="AQ3" s="29"/>
      <c r="AR3" s="29"/>
      <c r="AS3" s="29"/>
      <c r="AT3" s="29"/>
      <c r="AU3" s="29"/>
      <c r="AV3" s="497" t="s">
        <v>1</v>
      </c>
    </row>
    <row r="4" spans="1:48" s="59" customFormat="1" ht="15.75" customHeight="1" x14ac:dyDescent="0.25">
      <c r="A4" s="492"/>
      <c r="B4" s="494"/>
      <c r="C4" s="495"/>
      <c r="D4" s="498"/>
      <c r="E4" s="1">
        <v>2018</v>
      </c>
      <c r="F4" s="1">
        <f>E4+1</f>
        <v>2019</v>
      </c>
      <c r="G4" s="1">
        <f t="shared" ref="G4:AU4" si="0">F4+1</f>
        <v>2020</v>
      </c>
      <c r="H4" s="1">
        <f t="shared" si="0"/>
        <v>2021</v>
      </c>
      <c r="I4" s="1">
        <f t="shared" si="0"/>
        <v>2022</v>
      </c>
      <c r="J4" s="1">
        <f t="shared" si="0"/>
        <v>2023</v>
      </c>
      <c r="K4" s="1">
        <f t="shared" si="0"/>
        <v>2024</v>
      </c>
      <c r="L4" s="138">
        <f t="shared" si="0"/>
        <v>2025</v>
      </c>
      <c r="M4" s="138">
        <f t="shared" si="0"/>
        <v>2026</v>
      </c>
      <c r="N4" s="138">
        <f t="shared" si="0"/>
        <v>2027</v>
      </c>
      <c r="O4" s="138">
        <f t="shared" si="0"/>
        <v>2028</v>
      </c>
      <c r="P4" s="138">
        <f t="shared" si="0"/>
        <v>2029</v>
      </c>
      <c r="Q4" s="138">
        <f t="shared" si="0"/>
        <v>2030</v>
      </c>
      <c r="R4" s="138">
        <f t="shared" si="0"/>
        <v>2031</v>
      </c>
      <c r="S4" s="138">
        <f t="shared" si="0"/>
        <v>2032</v>
      </c>
      <c r="T4" s="138">
        <f t="shared" si="0"/>
        <v>2033</v>
      </c>
      <c r="U4" s="138">
        <f t="shared" si="0"/>
        <v>2034</v>
      </c>
      <c r="V4" s="138">
        <f t="shared" si="0"/>
        <v>2035</v>
      </c>
      <c r="W4" s="138">
        <f t="shared" si="0"/>
        <v>2036</v>
      </c>
      <c r="X4" s="138">
        <f t="shared" si="0"/>
        <v>2037</v>
      </c>
      <c r="Y4" s="138">
        <f t="shared" si="0"/>
        <v>2038</v>
      </c>
      <c r="Z4" s="138">
        <f t="shared" si="0"/>
        <v>2039</v>
      </c>
      <c r="AA4" s="138">
        <f t="shared" si="0"/>
        <v>2040</v>
      </c>
      <c r="AB4" s="138">
        <f t="shared" si="0"/>
        <v>2041</v>
      </c>
      <c r="AC4" s="138">
        <f t="shared" si="0"/>
        <v>2042</v>
      </c>
      <c r="AD4" s="138">
        <f t="shared" si="0"/>
        <v>2043</v>
      </c>
      <c r="AE4" s="138">
        <f t="shared" si="0"/>
        <v>2044</v>
      </c>
      <c r="AF4" s="138">
        <f t="shared" si="0"/>
        <v>2045</v>
      </c>
      <c r="AG4" s="138">
        <f t="shared" si="0"/>
        <v>2046</v>
      </c>
      <c r="AH4" s="138">
        <f t="shared" si="0"/>
        <v>2047</v>
      </c>
      <c r="AI4" s="138">
        <f t="shared" si="0"/>
        <v>2048</v>
      </c>
      <c r="AJ4" s="138">
        <f t="shared" si="0"/>
        <v>2049</v>
      </c>
      <c r="AK4" s="138">
        <f t="shared" si="0"/>
        <v>2050</v>
      </c>
      <c r="AL4" s="138">
        <f t="shared" si="0"/>
        <v>2051</v>
      </c>
      <c r="AM4" s="138">
        <f t="shared" si="0"/>
        <v>2052</v>
      </c>
      <c r="AN4" s="138">
        <f t="shared" si="0"/>
        <v>2053</v>
      </c>
      <c r="AO4" s="138">
        <f t="shared" si="0"/>
        <v>2054</v>
      </c>
      <c r="AP4" s="138">
        <f t="shared" si="0"/>
        <v>2055</v>
      </c>
      <c r="AQ4" s="138">
        <f t="shared" si="0"/>
        <v>2056</v>
      </c>
      <c r="AR4" s="138">
        <f t="shared" si="0"/>
        <v>2057</v>
      </c>
      <c r="AS4" s="138">
        <f t="shared" si="0"/>
        <v>2058</v>
      </c>
      <c r="AT4" s="138">
        <f t="shared" si="0"/>
        <v>2059</v>
      </c>
      <c r="AU4" s="138">
        <f t="shared" si="0"/>
        <v>2060</v>
      </c>
      <c r="AV4" s="498"/>
    </row>
    <row r="5" spans="1:48" ht="15.75" customHeight="1" x14ac:dyDescent="0.3">
      <c r="A5" s="219" t="s">
        <v>411</v>
      </c>
      <c r="B5" s="220">
        <f>'MS - Carryover'!B10</f>
        <v>14.797277300976594</v>
      </c>
      <c r="C5" s="177">
        <f>'MS - Carryover'!C7</f>
        <v>3441.1859638488531</v>
      </c>
      <c r="D5" s="221">
        <f>'MS - Carryover'!D7</f>
        <v>0.95327448657013691</v>
      </c>
      <c r="E5" s="92"/>
      <c r="F5" s="135"/>
      <c r="G5" s="115"/>
      <c r="H5" s="115"/>
      <c r="I5" s="115"/>
      <c r="J5" s="115"/>
      <c r="K5" s="217"/>
      <c r="L5" s="177">
        <f>'MS - Carryover'!L7</f>
        <v>3280.3947828803771</v>
      </c>
      <c r="M5" s="177">
        <f>'MS - Carryover'!M7</f>
        <v>3280.3947828803771</v>
      </c>
      <c r="N5" s="177">
        <f>'MS - Carryover'!N7</f>
        <v>3280.3947828803771</v>
      </c>
      <c r="O5" s="177">
        <f>'MS - Carryover'!O7</f>
        <v>3280.3947828803771</v>
      </c>
      <c r="P5" s="177">
        <f>'MS - Carryover'!P7</f>
        <v>3280.3947828803771</v>
      </c>
      <c r="Q5" s="177">
        <f>'MS - Carryover'!Q7</f>
        <v>3280.3947828803771</v>
      </c>
      <c r="R5" s="177">
        <f>'MS - Carryover'!R7</f>
        <v>3280.3947828803771</v>
      </c>
      <c r="S5" s="177">
        <f>'MS - Carryover'!S7</f>
        <v>3280.3947828803771</v>
      </c>
      <c r="T5" s="177">
        <f>'MS - Carryover'!T7</f>
        <v>3280.3947828803771</v>
      </c>
      <c r="U5" s="177">
        <f>'MS - Carryover'!U7</f>
        <v>3280.3947828803771</v>
      </c>
      <c r="V5" s="177">
        <f>'MS - Carryover'!V7</f>
        <v>3280.3947828803771</v>
      </c>
      <c r="W5" s="177">
        <f>'MS - Carryover'!W7</f>
        <v>3280.3947828803771</v>
      </c>
      <c r="X5" s="177">
        <f>'MS - Carryover'!X7</f>
        <v>3280.3947828803771</v>
      </c>
      <c r="Y5" s="177">
        <f>'MS - Carryover'!Y7</f>
        <v>3280.3947828803771</v>
      </c>
      <c r="Z5" s="177">
        <f>'MS - Carryover'!Z7</f>
        <v>2615.3842986326595</v>
      </c>
      <c r="AA5" s="177">
        <f>'MS - Carryover'!AA7</f>
        <v>0</v>
      </c>
      <c r="AB5" s="177">
        <f>'MS - Carryover'!AB7</f>
        <v>0</v>
      </c>
      <c r="AC5" s="177">
        <f>'MS - Carryover'!AC7</f>
        <v>0</v>
      </c>
      <c r="AD5" s="177">
        <f>'MS - Carryover'!AD7</f>
        <v>0</v>
      </c>
      <c r="AE5" s="177">
        <f>'MS - Carryover'!AE7</f>
        <v>0</v>
      </c>
      <c r="AF5" s="177">
        <f>'MS - Carryover'!AF7</f>
        <v>0</v>
      </c>
      <c r="AG5" s="177">
        <f>'MS - Carryover'!AG7</f>
        <v>0</v>
      </c>
      <c r="AH5" s="177">
        <f>'MS - Carryover'!AH7</f>
        <v>0</v>
      </c>
      <c r="AI5" s="177">
        <f>'MS - Carryover'!AI7</f>
        <v>0</v>
      </c>
      <c r="AJ5" s="177">
        <f>'MS - Carryover'!AJ7</f>
        <v>0</v>
      </c>
      <c r="AK5" s="177">
        <f>'MS - Carryover'!AK7</f>
        <v>0</v>
      </c>
      <c r="AL5" s="177">
        <f>'MS - Carryover'!AL7</f>
        <v>0</v>
      </c>
      <c r="AM5" s="177">
        <f>'MS - Carryover'!AM7</f>
        <v>0</v>
      </c>
      <c r="AN5" s="177">
        <f>'MS - Carryover'!AN7</f>
        <v>0</v>
      </c>
      <c r="AO5" s="177">
        <f>'MS - Carryover'!AO7</f>
        <v>0</v>
      </c>
      <c r="AP5" s="177">
        <f>'MS - Carryover'!AP7</f>
        <v>0</v>
      </c>
      <c r="AQ5" s="177">
        <f>'MS - Carryover'!AQ7</f>
        <v>0</v>
      </c>
      <c r="AR5" s="177">
        <f>'MS - Carryover'!AR7</f>
        <v>0</v>
      </c>
      <c r="AS5" s="177">
        <f>'MS - Carryover'!AS7</f>
        <v>0</v>
      </c>
      <c r="AT5" s="177">
        <f>'MS - Carryover'!AT7</f>
        <v>0</v>
      </c>
      <c r="AU5" s="177">
        <f>'MS - Carryover'!AU7</f>
        <v>0</v>
      </c>
      <c r="AV5" s="208">
        <f>SUM(E5:AU5)</f>
        <v>48540.911258957938</v>
      </c>
    </row>
    <row r="6" spans="1:48" ht="15.75" customHeight="1" x14ac:dyDescent="0.3">
      <c r="A6" s="180" t="s">
        <v>422</v>
      </c>
      <c r="B6" s="196"/>
      <c r="C6" s="182">
        <f>SUM(C5:C5)</f>
        <v>3441.1859638488531</v>
      </c>
      <c r="D6" s="205">
        <f>L6/C6</f>
        <v>0.95327448657013691</v>
      </c>
      <c r="E6" s="94"/>
      <c r="F6" s="94"/>
      <c r="G6" s="218"/>
      <c r="H6" s="218"/>
      <c r="I6" s="218"/>
      <c r="J6" s="218"/>
      <c r="K6" s="94"/>
      <c r="L6" s="182">
        <f>SUM(L5:L5)</f>
        <v>3280.3947828803771</v>
      </c>
      <c r="M6" s="182">
        <f>SUM(M5:M5)</f>
        <v>3280.3947828803771</v>
      </c>
      <c r="N6" s="182">
        <f t="shared" ref="N6:AU6" si="1">SUM(N5:N5)</f>
        <v>3280.3947828803771</v>
      </c>
      <c r="O6" s="182">
        <f t="shared" si="1"/>
        <v>3280.3947828803771</v>
      </c>
      <c r="P6" s="182">
        <f t="shared" si="1"/>
        <v>3280.3947828803771</v>
      </c>
      <c r="Q6" s="182">
        <f t="shared" si="1"/>
        <v>3280.3947828803771</v>
      </c>
      <c r="R6" s="182">
        <f t="shared" si="1"/>
        <v>3280.3947828803771</v>
      </c>
      <c r="S6" s="182">
        <f t="shared" si="1"/>
        <v>3280.3947828803771</v>
      </c>
      <c r="T6" s="182">
        <f t="shared" si="1"/>
        <v>3280.3947828803771</v>
      </c>
      <c r="U6" s="182">
        <f t="shared" si="1"/>
        <v>3280.3947828803771</v>
      </c>
      <c r="V6" s="182">
        <f t="shared" si="1"/>
        <v>3280.3947828803771</v>
      </c>
      <c r="W6" s="182">
        <f t="shared" si="1"/>
        <v>3280.3947828803771</v>
      </c>
      <c r="X6" s="182">
        <f t="shared" si="1"/>
        <v>3280.3947828803771</v>
      </c>
      <c r="Y6" s="182">
        <f t="shared" si="1"/>
        <v>3280.3947828803771</v>
      </c>
      <c r="Z6" s="182">
        <f t="shared" si="1"/>
        <v>2615.3842986326595</v>
      </c>
      <c r="AA6" s="182">
        <f t="shared" si="1"/>
        <v>0</v>
      </c>
      <c r="AB6" s="182">
        <f t="shared" si="1"/>
        <v>0</v>
      </c>
      <c r="AC6" s="182">
        <f t="shared" si="1"/>
        <v>0</v>
      </c>
      <c r="AD6" s="182">
        <f t="shared" si="1"/>
        <v>0</v>
      </c>
      <c r="AE6" s="182">
        <f t="shared" si="1"/>
        <v>0</v>
      </c>
      <c r="AF6" s="182">
        <f t="shared" si="1"/>
        <v>0</v>
      </c>
      <c r="AG6" s="182">
        <f t="shared" si="1"/>
        <v>0</v>
      </c>
      <c r="AH6" s="182">
        <f t="shared" si="1"/>
        <v>0</v>
      </c>
      <c r="AI6" s="182">
        <f t="shared" si="1"/>
        <v>0</v>
      </c>
      <c r="AJ6" s="182">
        <f t="shared" si="1"/>
        <v>0</v>
      </c>
      <c r="AK6" s="182">
        <f t="shared" si="1"/>
        <v>0</v>
      </c>
      <c r="AL6" s="182">
        <f t="shared" si="1"/>
        <v>0</v>
      </c>
      <c r="AM6" s="182">
        <f t="shared" si="1"/>
        <v>0</v>
      </c>
      <c r="AN6" s="182">
        <f t="shared" si="1"/>
        <v>0</v>
      </c>
      <c r="AO6" s="182">
        <f t="shared" si="1"/>
        <v>0</v>
      </c>
      <c r="AP6" s="182">
        <f t="shared" si="1"/>
        <v>0</v>
      </c>
      <c r="AQ6" s="182">
        <f t="shared" si="1"/>
        <v>0</v>
      </c>
      <c r="AR6" s="182">
        <f t="shared" si="1"/>
        <v>0</v>
      </c>
      <c r="AS6" s="182">
        <f t="shared" si="1"/>
        <v>0</v>
      </c>
      <c r="AT6" s="182">
        <f t="shared" si="1"/>
        <v>0</v>
      </c>
      <c r="AU6" s="182">
        <f t="shared" si="1"/>
        <v>0</v>
      </c>
      <c r="AV6" s="174">
        <f>SUM(AV5:AV5)</f>
        <v>48540.911258957938</v>
      </c>
    </row>
    <row r="7" spans="1:48" ht="15.75" customHeight="1" x14ac:dyDescent="0.3">
      <c r="A7" s="180" t="s">
        <v>423</v>
      </c>
      <c r="B7" s="185"/>
      <c r="C7" s="186"/>
      <c r="D7" s="197"/>
      <c r="E7" s="94"/>
      <c r="F7" s="94"/>
      <c r="G7" s="95"/>
      <c r="H7" s="95"/>
      <c r="I7" s="95"/>
      <c r="J7" s="95"/>
      <c r="K7" s="94"/>
      <c r="L7" s="174">
        <f>L6-L6</f>
        <v>0</v>
      </c>
      <c r="M7" s="174">
        <f>L6-M6</f>
        <v>0</v>
      </c>
      <c r="N7" s="174">
        <f t="shared" ref="N7:AU7" si="2">M6-N6</f>
        <v>0</v>
      </c>
      <c r="O7" s="174">
        <f t="shared" si="2"/>
        <v>0</v>
      </c>
      <c r="P7" s="174">
        <f t="shared" si="2"/>
        <v>0</v>
      </c>
      <c r="Q7" s="174">
        <f t="shared" si="2"/>
        <v>0</v>
      </c>
      <c r="R7" s="174">
        <f t="shared" si="2"/>
        <v>0</v>
      </c>
      <c r="S7" s="174">
        <f t="shared" si="2"/>
        <v>0</v>
      </c>
      <c r="T7" s="174">
        <f t="shared" si="2"/>
        <v>0</v>
      </c>
      <c r="U7" s="174">
        <f t="shared" si="2"/>
        <v>0</v>
      </c>
      <c r="V7" s="174">
        <f t="shared" si="2"/>
        <v>0</v>
      </c>
      <c r="W7" s="174">
        <f t="shared" si="2"/>
        <v>0</v>
      </c>
      <c r="X7" s="174">
        <f t="shared" si="2"/>
        <v>0</v>
      </c>
      <c r="Y7" s="174">
        <f t="shared" si="2"/>
        <v>0</v>
      </c>
      <c r="Z7" s="174">
        <f t="shared" si="2"/>
        <v>665.01048424771761</v>
      </c>
      <c r="AA7" s="174">
        <f t="shared" si="2"/>
        <v>2615.3842986326595</v>
      </c>
      <c r="AB7" s="174">
        <f t="shared" si="2"/>
        <v>0</v>
      </c>
      <c r="AC7" s="174">
        <f t="shared" si="2"/>
        <v>0</v>
      </c>
      <c r="AD7" s="174">
        <f t="shared" si="2"/>
        <v>0</v>
      </c>
      <c r="AE7" s="174">
        <f t="shared" si="2"/>
        <v>0</v>
      </c>
      <c r="AF7" s="174">
        <f t="shared" si="2"/>
        <v>0</v>
      </c>
      <c r="AG7" s="174">
        <f t="shared" si="2"/>
        <v>0</v>
      </c>
      <c r="AH7" s="174">
        <f t="shared" si="2"/>
        <v>0</v>
      </c>
      <c r="AI7" s="174">
        <f t="shared" si="2"/>
        <v>0</v>
      </c>
      <c r="AJ7" s="174">
        <f t="shared" si="2"/>
        <v>0</v>
      </c>
      <c r="AK7" s="174">
        <f t="shared" si="2"/>
        <v>0</v>
      </c>
      <c r="AL7" s="174">
        <f t="shared" si="2"/>
        <v>0</v>
      </c>
      <c r="AM7" s="174">
        <f t="shared" si="2"/>
        <v>0</v>
      </c>
      <c r="AN7" s="174">
        <f t="shared" si="2"/>
        <v>0</v>
      </c>
      <c r="AO7" s="174">
        <f t="shared" si="2"/>
        <v>0</v>
      </c>
      <c r="AP7" s="174">
        <f t="shared" si="2"/>
        <v>0</v>
      </c>
      <c r="AQ7" s="174">
        <f t="shared" si="2"/>
        <v>0</v>
      </c>
      <c r="AR7" s="174">
        <f t="shared" si="2"/>
        <v>0</v>
      </c>
      <c r="AS7" s="174">
        <f t="shared" si="2"/>
        <v>0</v>
      </c>
      <c r="AT7" s="174">
        <f t="shared" si="2"/>
        <v>0</v>
      </c>
      <c r="AU7" s="174">
        <f t="shared" si="2"/>
        <v>0</v>
      </c>
      <c r="AV7" s="84"/>
    </row>
    <row r="8" spans="1:48" ht="15.75" customHeight="1" x14ac:dyDescent="0.3">
      <c r="A8" s="180" t="s">
        <v>424</v>
      </c>
      <c r="B8" s="185"/>
      <c r="C8" s="186"/>
      <c r="D8" s="186"/>
      <c r="E8" s="94"/>
      <c r="F8" s="94"/>
      <c r="G8" s="95"/>
      <c r="H8" s="95"/>
      <c r="I8" s="95"/>
      <c r="J8" s="95"/>
      <c r="K8" s="94"/>
      <c r="L8" s="174">
        <f>$L$6-L6</f>
        <v>0</v>
      </c>
      <c r="M8" s="174">
        <f t="shared" ref="M8:AU8" si="3">$L$6-M6</f>
        <v>0</v>
      </c>
      <c r="N8" s="174">
        <f t="shared" si="3"/>
        <v>0</v>
      </c>
      <c r="O8" s="174">
        <f t="shared" si="3"/>
        <v>0</v>
      </c>
      <c r="P8" s="174">
        <f t="shared" si="3"/>
        <v>0</v>
      </c>
      <c r="Q8" s="174">
        <f t="shared" si="3"/>
        <v>0</v>
      </c>
      <c r="R8" s="174">
        <f t="shared" si="3"/>
        <v>0</v>
      </c>
      <c r="S8" s="174">
        <f t="shared" si="3"/>
        <v>0</v>
      </c>
      <c r="T8" s="174">
        <f t="shared" si="3"/>
        <v>0</v>
      </c>
      <c r="U8" s="174">
        <f t="shared" si="3"/>
        <v>0</v>
      </c>
      <c r="V8" s="174">
        <f t="shared" si="3"/>
        <v>0</v>
      </c>
      <c r="W8" s="174">
        <f t="shared" si="3"/>
        <v>0</v>
      </c>
      <c r="X8" s="174">
        <f t="shared" si="3"/>
        <v>0</v>
      </c>
      <c r="Y8" s="174">
        <f t="shared" si="3"/>
        <v>0</v>
      </c>
      <c r="Z8" s="174">
        <f t="shared" si="3"/>
        <v>665.01048424771761</v>
      </c>
      <c r="AA8" s="174">
        <f t="shared" si="3"/>
        <v>3280.3947828803771</v>
      </c>
      <c r="AB8" s="174">
        <f t="shared" si="3"/>
        <v>3280.3947828803771</v>
      </c>
      <c r="AC8" s="174">
        <f t="shared" si="3"/>
        <v>3280.3947828803771</v>
      </c>
      <c r="AD8" s="174">
        <f t="shared" si="3"/>
        <v>3280.3947828803771</v>
      </c>
      <c r="AE8" s="174">
        <f t="shared" si="3"/>
        <v>3280.3947828803771</v>
      </c>
      <c r="AF8" s="174">
        <f t="shared" si="3"/>
        <v>3280.3947828803771</v>
      </c>
      <c r="AG8" s="174">
        <f t="shared" si="3"/>
        <v>3280.3947828803771</v>
      </c>
      <c r="AH8" s="174">
        <f t="shared" si="3"/>
        <v>3280.3947828803771</v>
      </c>
      <c r="AI8" s="174">
        <f t="shared" si="3"/>
        <v>3280.3947828803771</v>
      </c>
      <c r="AJ8" s="174">
        <f t="shared" si="3"/>
        <v>3280.3947828803771</v>
      </c>
      <c r="AK8" s="174">
        <f t="shared" si="3"/>
        <v>3280.3947828803771</v>
      </c>
      <c r="AL8" s="174">
        <f t="shared" si="3"/>
        <v>3280.3947828803771</v>
      </c>
      <c r="AM8" s="174">
        <f t="shared" si="3"/>
        <v>3280.3947828803771</v>
      </c>
      <c r="AN8" s="174">
        <f t="shared" si="3"/>
        <v>3280.3947828803771</v>
      </c>
      <c r="AO8" s="174">
        <f t="shared" si="3"/>
        <v>3280.3947828803771</v>
      </c>
      <c r="AP8" s="174">
        <f t="shared" si="3"/>
        <v>3280.3947828803771</v>
      </c>
      <c r="AQ8" s="174">
        <f t="shared" si="3"/>
        <v>3280.3947828803771</v>
      </c>
      <c r="AR8" s="174">
        <f t="shared" si="3"/>
        <v>3280.3947828803771</v>
      </c>
      <c r="AS8" s="174">
        <f t="shared" si="3"/>
        <v>3280.3947828803771</v>
      </c>
      <c r="AT8" s="174">
        <f t="shared" si="3"/>
        <v>3280.3947828803771</v>
      </c>
      <c r="AU8" s="174">
        <f t="shared" si="3"/>
        <v>3280.3947828803771</v>
      </c>
      <c r="AV8" s="80"/>
    </row>
    <row r="9" spans="1:48" ht="15.75" customHeight="1" x14ac:dyDescent="0.3">
      <c r="A9" s="193" t="s">
        <v>66</v>
      </c>
      <c r="B9" s="206">
        <f>SUMPRODUCT(B5:B5,C5:C5)/C6</f>
        <v>14.797277300976594</v>
      </c>
      <c r="C9" s="56"/>
      <c r="D9" s="30"/>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row>
    <row r="10" spans="1:48" ht="15.75" customHeight="1" x14ac:dyDescent="0.3"/>
    <row r="11" spans="1:48" ht="15.75" customHeight="1" x14ac:dyDescent="0.3"/>
    <row r="12" spans="1:48" ht="15.75" customHeight="1" x14ac:dyDescent="0.3"/>
    <row r="13" spans="1:48" ht="15.75" customHeight="1" x14ac:dyDescent="0.3"/>
    <row r="14" spans="1:48" ht="15.75" customHeight="1" x14ac:dyDescent="0.3"/>
    <row r="15" spans="1:48" ht="15.75" customHeight="1" x14ac:dyDescent="0.3"/>
  </sheetData>
  <mergeCells count="5">
    <mergeCell ref="A3:A4"/>
    <mergeCell ref="B3:B4"/>
    <mergeCell ref="C3:C4"/>
    <mergeCell ref="D3:D4"/>
    <mergeCell ref="AV3:AV4"/>
  </mergeCells>
  <pageMargins left="0.7" right="0.7" top="0.75" bottom="0.75" header="0.3" footer="0.3"/>
  <pageSetup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EDD52-9375-4C0E-AA57-C1F673A41991}">
  <dimension ref="A1:AV22"/>
  <sheetViews>
    <sheetView workbookViewId="0">
      <selection activeCell="N30" sqref="N30"/>
    </sheetView>
  </sheetViews>
  <sheetFormatPr defaultColWidth="8.88671875"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623</v>
      </c>
    </row>
    <row r="2" spans="1:48" ht="15.75" customHeight="1" x14ac:dyDescent="0.3">
      <c r="A2" s="161"/>
      <c r="B2" s="30"/>
      <c r="C2" s="30"/>
      <c r="D2" s="30"/>
      <c r="E2" s="30"/>
      <c r="F2" s="30"/>
      <c r="G2" s="30"/>
      <c r="H2" s="30"/>
      <c r="I2" s="30"/>
      <c r="J2" s="30"/>
      <c r="K2" s="38"/>
      <c r="L2" s="30"/>
      <c r="M2" s="30"/>
      <c r="N2" s="30"/>
      <c r="O2" s="30"/>
      <c r="P2" s="30"/>
      <c r="Q2" s="30"/>
      <c r="R2" s="30"/>
      <c r="S2" s="30"/>
      <c r="T2" s="30"/>
      <c r="U2" s="30"/>
      <c r="V2" s="30"/>
      <c r="W2" s="30"/>
      <c r="X2" s="30"/>
      <c r="Y2" s="30"/>
      <c r="Z2" s="30"/>
      <c r="AA2" s="30"/>
      <c r="AB2" s="30"/>
    </row>
    <row r="3" spans="1:48" ht="15.75" customHeight="1" x14ac:dyDescent="0.3">
      <c r="A3" s="491" t="s">
        <v>77</v>
      </c>
      <c r="B3" s="493" t="s">
        <v>66</v>
      </c>
      <c r="C3" s="493" t="s">
        <v>264</v>
      </c>
      <c r="D3" s="493" t="s">
        <v>57</v>
      </c>
      <c r="E3" s="172"/>
      <c r="F3" s="133"/>
      <c r="G3" s="133"/>
      <c r="H3" s="133"/>
      <c r="I3" s="133"/>
      <c r="J3" s="133"/>
      <c r="K3" s="134"/>
      <c r="L3" s="120" t="s">
        <v>265</v>
      </c>
      <c r="M3" s="97"/>
      <c r="N3" s="97"/>
      <c r="O3" s="97"/>
      <c r="P3" s="97"/>
      <c r="Q3" s="97"/>
      <c r="R3" s="97"/>
      <c r="S3" s="97"/>
      <c r="T3" s="97"/>
      <c r="U3" s="97"/>
      <c r="V3" s="97"/>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474" t="s">
        <v>1</v>
      </c>
    </row>
    <row r="4" spans="1:48" ht="15.75" customHeight="1" x14ac:dyDescent="0.3">
      <c r="A4" s="496"/>
      <c r="B4" s="495"/>
      <c r="C4" s="495"/>
      <c r="D4" s="494"/>
      <c r="E4" s="35">
        <v>2018</v>
      </c>
      <c r="F4" s="35">
        <f>E4+1</f>
        <v>2019</v>
      </c>
      <c r="G4" s="35">
        <f t="shared" ref="G4:AU4" si="0">F4+1</f>
        <v>2020</v>
      </c>
      <c r="H4" s="35">
        <f t="shared" si="0"/>
        <v>2021</v>
      </c>
      <c r="I4" s="35">
        <f t="shared" si="0"/>
        <v>2022</v>
      </c>
      <c r="J4" s="35">
        <f t="shared" si="0"/>
        <v>2023</v>
      </c>
      <c r="K4" s="35">
        <f t="shared" si="0"/>
        <v>2024</v>
      </c>
      <c r="L4" s="138">
        <f t="shared" si="0"/>
        <v>2025</v>
      </c>
      <c r="M4" s="138">
        <f t="shared" si="0"/>
        <v>2026</v>
      </c>
      <c r="N4" s="138">
        <f t="shared" si="0"/>
        <v>2027</v>
      </c>
      <c r="O4" s="138">
        <f t="shared" si="0"/>
        <v>2028</v>
      </c>
      <c r="P4" s="138">
        <f t="shared" si="0"/>
        <v>2029</v>
      </c>
      <c r="Q4" s="138">
        <f t="shared" si="0"/>
        <v>2030</v>
      </c>
      <c r="R4" s="138">
        <f t="shared" si="0"/>
        <v>2031</v>
      </c>
      <c r="S4" s="138">
        <f t="shared" si="0"/>
        <v>2032</v>
      </c>
      <c r="T4" s="138">
        <f t="shared" si="0"/>
        <v>2033</v>
      </c>
      <c r="U4" s="138">
        <f t="shared" si="0"/>
        <v>2034</v>
      </c>
      <c r="V4" s="138">
        <f t="shared" si="0"/>
        <v>2035</v>
      </c>
      <c r="W4" s="138">
        <f t="shared" si="0"/>
        <v>2036</v>
      </c>
      <c r="X4" s="138">
        <f t="shared" si="0"/>
        <v>2037</v>
      </c>
      <c r="Y4" s="138">
        <f t="shared" si="0"/>
        <v>2038</v>
      </c>
      <c r="Z4" s="138">
        <f t="shared" si="0"/>
        <v>2039</v>
      </c>
      <c r="AA4" s="138">
        <f t="shared" si="0"/>
        <v>2040</v>
      </c>
      <c r="AB4" s="138">
        <f t="shared" si="0"/>
        <v>2041</v>
      </c>
      <c r="AC4" s="138">
        <f t="shared" si="0"/>
        <v>2042</v>
      </c>
      <c r="AD4" s="138">
        <f t="shared" si="0"/>
        <v>2043</v>
      </c>
      <c r="AE4" s="138">
        <f t="shared" si="0"/>
        <v>2044</v>
      </c>
      <c r="AF4" s="138">
        <f t="shared" si="0"/>
        <v>2045</v>
      </c>
      <c r="AG4" s="138">
        <f t="shared" si="0"/>
        <v>2046</v>
      </c>
      <c r="AH4" s="138">
        <f t="shared" si="0"/>
        <v>2047</v>
      </c>
      <c r="AI4" s="138">
        <f t="shared" si="0"/>
        <v>2048</v>
      </c>
      <c r="AJ4" s="138">
        <f t="shared" si="0"/>
        <v>2049</v>
      </c>
      <c r="AK4" s="138">
        <f t="shared" si="0"/>
        <v>2050</v>
      </c>
      <c r="AL4" s="138">
        <f t="shared" si="0"/>
        <v>2051</v>
      </c>
      <c r="AM4" s="138">
        <f t="shared" si="0"/>
        <v>2052</v>
      </c>
      <c r="AN4" s="138">
        <f t="shared" si="0"/>
        <v>2053</v>
      </c>
      <c r="AO4" s="138">
        <f t="shared" si="0"/>
        <v>2054</v>
      </c>
      <c r="AP4" s="138">
        <f t="shared" si="0"/>
        <v>2055</v>
      </c>
      <c r="AQ4" s="138">
        <f t="shared" si="0"/>
        <v>2056</v>
      </c>
      <c r="AR4" s="138">
        <f t="shared" si="0"/>
        <v>2057</v>
      </c>
      <c r="AS4" s="138">
        <f t="shared" si="0"/>
        <v>2058</v>
      </c>
      <c r="AT4" s="138">
        <f t="shared" si="0"/>
        <v>2059</v>
      </c>
      <c r="AU4" s="138">
        <f t="shared" si="0"/>
        <v>2060</v>
      </c>
      <c r="AV4" s="476"/>
    </row>
    <row r="5" spans="1:48" ht="15.75" customHeight="1" x14ac:dyDescent="0.3">
      <c r="A5" s="199" t="s">
        <v>629</v>
      </c>
      <c r="B5" s="200">
        <f>'Standard (b-25)'!B12</f>
        <v>22.588049472921632</v>
      </c>
      <c r="C5" s="418">
        <f>'Standard (b-25)'!C9</f>
        <v>24.793349115323529</v>
      </c>
      <c r="D5" s="202">
        <f>'Standard (b-25)'!D9</f>
        <v>0.80000000000000016</v>
      </c>
      <c r="E5" s="203"/>
      <c r="F5" s="203"/>
      <c r="G5" s="203"/>
      <c r="H5" s="203"/>
      <c r="I5" s="203"/>
      <c r="J5" s="203"/>
      <c r="K5" s="203"/>
      <c r="L5" s="418">
        <f>'Standard (b-25)'!L9</f>
        <v>19.834679292258826</v>
      </c>
      <c r="M5" s="418">
        <f>'Standard (b-25)'!M9</f>
        <v>19.834679292258826</v>
      </c>
      <c r="N5" s="418">
        <f>'Standard (b-25)'!N9</f>
        <v>19.834679292258826</v>
      </c>
      <c r="O5" s="418">
        <f>'Standard (b-25)'!O9</f>
        <v>19.834679292258826</v>
      </c>
      <c r="P5" s="418">
        <f>'Standard (b-25)'!P9</f>
        <v>19.834679292258826</v>
      </c>
      <c r="Q5" s="418">
        <f>'Standard (b-25)'!Q9</f>
        <v>19.834679292258826</v>
      </c>
      <c r="R5" s="418">
        <f>'Standard (b-25)'!R9</f>
        <v>19.834679292258826</v>
      </c>
      <c r="S5" s="418">
        <f>'Standard (b-25)'!S9</f>
        <v>19.834679292258826</v>
      </c>
      <c r="T5" s="418">
        <f>'Standard (b-25)'!T9</f>
        <v>19.834679292258826</v>
      </c>
      <c r="U5" s="418">
        <f>'Standard (b-25)'!U9</f>
        <v>19.834679292258826</v>
      </c>
      <c r="V5" s="418">
        <f>'Standard (b-25)'!V9</f>
        <v>19.834679292258826</v>
      </c>
      <c r="W5" s="418">
        <f>'Standard (b-25)'!W9</f>
        <v>19.834679292258826</v>
      </c>
      <c r="X5" s="418">
        <f>'Standard (b-25)'!X9</f>
        <v>19.834679292258826</v>
      </c>
      <c r="Y5" s="418">
        <f>'Standard (b-25)'!Y9</f>
        <v>19.834679292258826</v>
      </c>
      <c r="Z5" s="418">
        <f>'Standard (b-25)'!Z9</f>
        <v>19.834679292258826</v>
      </c>
      <c r="AA5" s="418">
        <f>'Standard (b-25)'!AA9</f>
        <v>19.834679292258826</v>
      </c>
      <c r="AB5" s="418">
        <f>'Standard (b-25)'!AB9</f>
        <v>19.834679292258826</v>
      </c>
      <c r="AC5" s="418">
        <f>'Standard (b-25)'!AC9</f>
        <v>19.834679292258826</v>
      </c>
      <c r="AD5" s="418">
        <f>'Standard (b-25)'!AD9</f>
        <v>19.834679292258826</v>
      </c>
      <c r="AE5" s="418">
        <f>'Standard (b-25)'!AE9</f>
        <v>19.834679292258826</v>
      </c>
      <c r="AF5" s="418">
        <f>'Standard (b-25)'!AF9</f>
        <v>10.26662625758</v>
      </c>
      <c r="AG5" s="418">
        <f>'Standard (b-25)'!AG9</f>
        <v>10.26662625758</v>
      </c>
      <c r="AH5" s="418">
        <f>'Standard (b-25)'!AH9</f>
        <v>10.26662625758</v>
      </c>
      <c r="AI5" s="418">
        <f>'Standard (b-25)'!AI9</f>
        <v>10.26662625758</v>
      </c>
      <c r="AJ5" s="418">
        <f>'Standard (b-25)'!AJ9</f>
        <v>10.26662625758</v>
      </c>
      <c r="AK5" s="418">
        <f>'Standard (b-25)'!AK9</f>
        <v>0</v>
      </c>
      <c r="AL5" s="418">
        <f>'Standard (b-25)'!AL9</f>
        <v>0</v>
      </c>
      <c r="AM5" s="418">
        <f>'Standard (b-25)'!AM9</f>
        <v>0</v>
      </c>
      <c r="AN5" s="418">
        <f>'Standard (b-25)'!AN9</f>
        <v>0</v>
      </c>
      <c r="AO5" s="418">
        <f>'Standard (b-25)'!AO9</f>
        <v>0</v>
      </c>
      <c r="AP5" s="418">
        <f>'Standard (b-25)'!AP9</f>
        <v>0</v>
      </c>
      <c r="AQ5" s="418">
        <f>'Standard (b-25)'!AQ9</f>
        <v>0</v>
      </c>
      <c r="AR5" s="418">
        <f>'Standard (b-25)'!AR9</f>
        <v>0</v>
      </c>
      <c r="AS5" s="418">
        <f>'Standard (b-25)'!AS9</f>
        <v>0</v>
      </c>
      <c r="AT5" s="418">
        <f>'Standard (b-25)'!AT9</f>
        <v>0</v>
      </c>
      <c r="AU5" s="418">
        <f>'Standard (b-25)'!AU9</f>
        <v>0</v>
      </c>
      <c r="AV5" s="208">
        <f>SUM(E5:AU5)</f>
        <v>448.02671713307677</v>
      </c>
    </row>
    <row r="6" spans="1:48" ht="15.75" customHeight="1" x14ac:dyDescent="0.3">
      <c r="A6" s="199" t="s">
        <v>299</v>
      </c>
      <c r="B6" s="200">
        <f>'Custom (b-25)'!B11</f>
        <v>22.6600071325622</v>
      </c>
      <c r="C6" s="418">
        <f>'Custom (b-25)'!C8</f>
        <v>46862.376432114521</v>
      </c>
      <c r="D6" s="202">
        <f>'Custom (b-25)'!D8</f>
        <v>0.82429999999999992</v>
      </c>
      <c r="E6" s="203"/>
      <c r="F6" s="203"/>
      <c r="G6" s="203"/>
      <c r="H6" s="203"/>
      <c r="I6" s="203"/>
      <c r="J6" s="203"/>
      <c r="K6" s="203"/>
      <c r="L6" s="418">
        <f>'Custom (b-25)'!L8</f>
        <v>38628.656892991996</v>
      </c>
      <c r="M6" s="418">
        <f>'Custom (b-25)'!M8</f>
        <v>38628.656892991996</v>
      </c>
      <c r="N6" s="418">
        <f>'Custom (b-25)'!N8</f>
        <v>38628.656892991996</v>
      </c>
      <c r="O6" s="418">
        <f>'Custom (b-25)'!O8</f>
        <v>38628.656892991996</v>
      </c>
      <c r="P6" s="418">
        <f>'Custom (b-25)'!P8</f>
        <v>38628.656892991996</v>
      </c>
      <c r="Q6" s="418">
        <f>'Custom (b-25)'!Q8</f>
        <v>38628.656892991996</v>
      </c>
      <c r="R6" s="418">
        <f>'Custom (b-25)'!R8</f>
        <v>38628.656892991996</v>
      </c>
      <c r="S6" s="418">
        <f>'Custom (b-25)'!S8</f>
        <v>38628.656892991996</v>
      </c>
      <c r="T6" s="418">
        <f>'Custom (b-25)'!T8</f>
        <v>38628.656892991996</v>
      </c>
      <c r="U6" s="418">
        <f>'Custom (b-25)'!U8</f>
        <v>38628.656892991996</v>
      </c>
      <c r="V6" s="418">
        <f>'Custom (b-25)'!V8</f>
        <v>38628.656892991996</v>
      </c>
      <c r="W6" s="418">
        <f>'Custom (b-25)'!W8</f>
        <v>38628.656892991996</v>
      </c>
      <c r="X6" s="418">
        <f>'Custom (b-25)'!X8</f>
        <v>38628.656892991996</v>
      </c>
      <c r="Y6" s="418">
        <f>'Custom (b-25)'!Y8</f>
        <v>38628.656892991996</v>
      </c>
      <c r="Z6" s="418">
        <f>'Custom (b-25)'!Z8</f>
        <v>38002.602380462333</v>
      </c>
      <c r="AA6" s="418">
        <f>'Custom (b-25)'!AA8</f>
        <v>30186.152581852766</v>
      </c>
      <c r="AB6" s="418">
        <f>'Custom (b-25)'!AB8</f>
        <v>30186.152581852766</v>
      </c>
      <c r="AC6" s="418">
        <f>'Custom (b-25)'!AC8</f>
        <v>30005.967481985077</v>
      </c>
      <c r="AD6" s="418">
        <f>'Custom (b-25)'!AD8</f>
        <v>29919.866682393858</v>
      </c>
      <c r="AE6" s="418">
        <f>'Custom (b-25)'!AE8</f>
        <v>29919.866682393858</v>
      </c>
      <c r="AF6" s="418">
        <f>'Custom (b-25)'!AF8</f>
        <v>29919.866682393858</v>
      </c>
      <c r="AG6" s="418">
        <f>'Custom (b-25)'!AG8</f>
        <v>29919.866682393858</v>
      </c>
      <c r="AH6" s="418">
        <f>'Custom (b-25)'!AH8</f>
        <v>29919.866682393858</v>
      </c>
      <c r="AI6" s="418">
        <f>'Custom (b-25)'!AI8</f>
        <v>29919.866682393858</v>
      </c>
      <c r="AJ6" s="418">
        <f>'Custom (b-25)'!AJ8</f>
        <v>26624.369094092563</v>
      </c>
      <c r="AK6" s="418">
        <f>'Custom (b-25)'!AK8</f>
        <v>0</v>
      </c>
      <c r="AL6" s="418">
        <f>'Custom (b-25)'!AL8</f>
        <v>0</v>
      </c>
      <c r="AM6" s="418">
        <f>'Custom (b-25)'!AM8</f>
        <v>0</v>
      </c>
      <c r="AN6" s="418">
        <f>'Custom (b-25)'!AN8</f>
        <v>0</v>
      </c>
      <c r="AO6" s="418">
        <f>'Custom (b-25)'!AO8</f>
        <v>0</v>
      </c>
      <c r="AP6" s="418">
        <f>'Custom (b-25)'!AP8</f>
        <v>0</v>
      </c>
      <c r="AQ6" s="418">
        <f>'Custom (b-25)'!AQ8</f>
        <v>0</v>
      </c>
      <c r="AR6" s="418">
        <f>'Custom (b-25)'!AR8</f>
        <v>0</v>
      </c>
      <c r="AS6" s="418">
        <f>'Custom (b-25)'!AS8</f>
        <v>0</v>
      </c>
      <c r="AT6" s="418">
        <f>'Custom (b-25)'!AT8</f>
        <v>0</v>
      </c>
      <c r="AU6" s="418">
        <f>'Custom (b-25)'!AU8</f>
        <v>0</v>
      </c>
      <c r="AV6" s="208">
        <f>SUM(E6:AU6)</f>
        <v>875325.64071649627</v>
      </c>
    </row>
    <row r="7" spans="1:48" ht="15.75" customHeight="1" x14ac:dyDescent="0.3">
      <c r="A7" s="199" t="s">
        <v>300</v>
      </c>
      <c r="B7" s="200">
        <f>'Small Business (b-25)'!B10</f>
        <v>20</v>
      </c>
      <c r="C7" s="418">
        <f>'Small Business (b-25)'!C7</f>
        <v>397.59170672078557</v>
      </c>
      <c r="D7" s="202">
        <f>'Small Business (b-25)'!D7</f>
        <v>1</v>
      </c>
      <c r="E7" s="203"/>
      <c r="F7" s="203"/>
      <c r="G7" s="203"/>
      <c r="H7" s="203"/>
      <c r="I7" s="203"/>
      <c r="J7" s="203"/>
      <c r="K7" s="203"/>
      <c r="L7" s="418">
        <f>'Small Business (b-25)'!L7</f>
        <v>397.59170672078557</v>
      </c>
      <c r="M7" s="418">
        <f>'Small Business (b-25)'!M7</f>
        <v>397.59170672078557</v>
      </c>
      <c r="N7" s="418">
        <f>'Small Business (b-25)'!N7</f>
        <v>397.59170672078557</v>
      </c>
      <c r="O7" s="418">
        <f>'Small Business (b-25)'!O7</f>
        <v>397.59170672078557</v>
      </c>
      <c r="P7" s="418">
        <f>'Small Business (b-25)'!P7</f>
        <v>397.59170672078557</v>
      </c>
      <c r="Q7" s="418">
        <f>'Small Business (b-25)'!Q7</f>
        <v>397.59170672078557</v>
      </c>
      <c r="R7" s="418">
        <f>'Small Business (b-25)'!R7</f>
        <v>397.59170672078557</v>
      </c>
      <c r="S7" s="418">
        <f>'Small Business (b-25)'!S7</f>
        <v>397.59170672078557</v>
      </c>
      <c r="T7" s="418">
        <f>'Small Business (b-25)'!T7</f>
        <v>397.59170672078557</v>
      </c>
      <c r="U7" s="418">
        <f>'Small Business (b-25)'!U7</f>
        <v>397.59170672078557</v>
      </c>
      <c r="V7" s="418">
        <f>'Small Business (b-25)'!V7</f>
        <v>397.59170672078557</v>
      </c>
      <c r="W7" s="418">
        <f>'Small Business (b-25)'!W7</f>
        <v>397.59170672078557</v>
      </c>
      <c r="X7" s="418">
        <f>'Small Business (b-25)'!X7</f>
        <v>397.59170672078557</v>
      </c>
      <c r="Y7" s="418">
        <f>'Small Business (b-25)'!Y7</f>
        <v>397.59170672078557</v>
      </c>
      <c r="Z7" s="418">
        <f>'Small Business (b-25)'!Z7</f>
        <v>397.59170672078557</v>
      </c>
      <c r="AA7" s="418">
        <f>'Small Business (b-25)'!AA7</f>
        <v>397.59170672078557</v>
      </c>
      <c r="AB7" s="418">
        <f>'Small Business (b-25)'!AB7</f>
        <v>397.59170672078557</v>
      </c>
      <c r="AC7" s="418">
        <f>'Small Business (b-25)'!AC7</f>
        <v>397.59170672078557</v>
      </c>
      <c r="AD7" s="418">
        <f>'Small Business (b-25)'!AD7</f>
        <v>397.59170672078557</v>
      </c>
      <c r="AE7" s="418">
        <f>'Small Business (b-25)'!AE7</f>
        <v>397.59170672078557</v>
      </c>
      <c r="AF7" s="418">
        <f>'Small Business (b-25)'!AF7</f>
        <v>0</v>
      </c>
      <c r="AG7" s="418">
        <f>'Small Business (b-25)'!AG7</f>
        <v>0</v>
      </c>
      <c r="AH7" s="418">
        <f>'Small Business (b-25)'!AH7</f>
        <v>0</v>
      </c>
      <c r="AI7" s="418">
        <f>'Small Business (b-25)'!AI7</f>
        <v>0</v>
      </c>
      <c r="AJ7" s="418">
        <f>'Small Business (b-25)'!AJ7</f>
        <v>0</v>
      </c>
      <c r="AK7" s="418">
        <f>'Small Business (b-25)'!AK7</f>
        <v>0</v>
      </c>
      <c r="AL7" s="418">
        <f>'Small Business (b-25)'!AL7</f>
        <v>0</v>
      </c>
      <c r="AM7" s="418">
        <f>'Small Business (b-25)'!AM7</f>
        <v>0</v>
      </c>
      <c r="AN7" s="418">
        <f>'Small Business (b-25)'!AN7</f>
        <v>0</v>
      </c>
      <c r="AO7" s="418">
        <f>'Small Business (b-25)'!AO7</f>
        <v>0</v>
      </c>
      <c r="AP7" s="418">
        <f>'Small Business (b-25)'!AP7</f>
        <v>0</v>
      </c>
      <c r="AQ7" s="418">
        <f>'Small Business (b-25)'!AQ7</f>
        <v>0</v>
      </c>
      <c r="AR7" s="418">
        <f>'Small Business (b-25)'!AR7</f>
        <v>0</v>
      </c>
      <c r="AS7" s="418">
        <f>'Small Business (b-25)'!AS7</f>
        <v>0</v>
      </c>
      <c r="AT7" s="418">
        <f>'Small Business (b-25)'!AT7</f>
        <v>0</v>
      </c>
      <c r="AU7" s="418">
        <f>'Small Business (b-25)'!AU7</f>
        <v>0</v>
      </c>
      <c r="AV7" s="208">
        <f>SUM(E7:AU7)</f>
        <v>7951.8341344157116</v>
      </c>
    </row>
    <row r="8" spans="1:48" ht="15.75" customHeight="1" x14ac:dyDescent="0.3">
      <c r="A8" s="180" t="s">
        <v>422</v>
      </c>
      <c r="B8" s="196"/>
      <c r="C8" s="182">
        <f>SUM(C5:C7)</f>
        <v>47284.761487950629</v>
      </c>
      <c r="D8" s="205">
        <f>L8/C8</f>
        <v>0.8257646237457491</v>
      </c>
      <c r="E8" s="85"/>
      <c r="F8" s="74"/>
      <c r="G8" s="74"/>
      <c r="H8" s="74"/>
      <c r="I8" s="74"/>
      <c r="J8" s="74"/>
      <c r="K8" s="74"/>
      <c r="L8" s="182">
        <f>SUM(L5:L7)</f>
        <v>39046.083279005041</v>
      </c>
      <c r="M8" s="182">
        <f>SUM(M5:M7)</f>
        <v>39046.083279005041</v>
      </c>
      <c r="N8" s="182">
        <f t="shared" ref="N8:AU8" si="1">SUM(N5:N7)</f>
        <v>39046.083279005041</v>
      </c>
      <c r="O8" s="182">
        <f t="shared" si="1"/>
        <v>39046.083279005041</v>
      </c>
      <c r="P8" s="182">
        <f t="shared" si="1"/>
        <v>39046.083279005041</v>
      </c>
      <c r="Q8" s="182">
        <f t="shared" si="1"/>
        <v>39046.083279005041</v>
      </c>
      <c r="R8" s="182">
        <f t="shared" si="1"/>
        <v>39046.083279005041</v>
      </c>
      <c r="S8" s="182">
        <f t="shared" si="1"/>
        <v>39046.083279005041</v>
      </c>
      <c r="T8" s="182">
        <f t="shared" si="1"/>
        <v>39046.083279005041</v>
      </c>
      <c r="U8" s="182">
        <f t="shared" si="1"/>
        <v>39046.083279005041</v>
      </c>
      <c r="V8" s="182">
        <f t="shared" si="1"/>
        <v>39046.083279005041</v>
      </c>
      <c r="W8" s="182">
        <f t="shared" si="1"/>
        <v>39046.083279005041</v>
      </c>
      <c r="X8" s="182">
        <f t="shared" si="1"/>
        <v>39046.083279005041</v>
      </c>
      <c r="Y8" s="182">
        <f t="shared" si="1"/>
        <v>39046.083279005041</v>
      </c>
      <c r="Z8" s="182">
        <f t="shared" si="1"/>
        <v>38420.028766475378</v>
      </c>
      <c r="AA8" s="182">
        <f t="shared" si="1"/>
        <v>30603.578967865811</v>
      </c>
      <c r="AB8" s="182">
        <f t="shared" si="1"/>
        <v>30603.578967865811</v>
      </c>
      <c r="AC8" s="182">
        <f t="shared" si="1"/>
        <v>30423.393867998122</v>
      </c>
      <c r="AD8" s="182">
        <f t="shared" si="1"/>
        <v>30337.293068406903</v>
      </c>
      <c r="AE8" s="182">
        <f t="shared" si="1"/>
        <v>30337.293068406903</v>
      </c>
      <c r="AF8" s="182">
        <f t="shared" si="1"/>
        <v>29930.133308651439</v>
      </c>
      <c r="AG8" s="182">
        <f t="shared" si="1"/>
        <v>29930.133308651439</v>
      </c>
      <c r="AH8" s="182">
        <f t="shared" si="1"/>
        <v>29930.133308651439</v>
      </c>
      <c r="AI8" s="182">
        <f t="shared" si="1"/>
        <v>29930.133308651439</v>
      </c>
      <c r="AJ8" s="182">
        <f t="shared" si="1"/>
        <v>26634.635720350143</v>
      </c>
      <c r="AK8" s="182">
        <f t="shared" si="1"/>
        <v>0</v>
      </c>
      <c r="AL8" s="182">
        <f t="shared" si="1"/>
        <v>0</v>
      </c>
      <c r="AM8" s="182">
        <f t="shared" si="1"/>
        <v>0</v>
      </c>
      <c r="AN8" s="182">
        <f t="shared" si="1"/>
        <v>0</v>
      </c>
      <c r="AO8" s="182">
        <f t="shared" si="1"/>
        <v>0</v>
      </c>
      <c r="AP8" s="182">
        <f t="shared" si="1"/>
        <v>0</v>
      </c>
      <c r="AQ8" s="182">
        <f t="shared" si="1"/>
        <v>0</v>
      </c>
      <c r="AR8" s="182">
        <f t="shared" si="1"/>
        <v>0</v>
      </c>
      <c r="AS8" s="182">
        <f t="shared" si="1"/>
        <v>0</v>
      </c>
      <c r="AT8" s="182">
        <f t="shared" si="1"/>
        <v>0</v>
      </c>
      <c r="AU8" s="182">
        <f t="shared" si="1"/>
        <v>0</v>
      </c>
      <c r="AV8" s="174">
        <f>SUM(AV5:AV7)</f>
        <v>883725.50156804512</v>
      </c>
    </row>
    <row r="9" spans="1:48" ht="15.75" customHeight="1" x14ac:dyDescent="0.3">
      <c r="A9" s="180" t="s">
        <v>423</v>
      </c>
      <c r="B9" s="185"/>
      <c r="C9" s="186"/>
      <c r="D9" s="197"/>
      <c r="E9" s="77"/>
      <c r="F9" s="77"/>
      <c r="G9" s="77"/>
      <c r="H9" s="77"/>
      <c r="I9" s="77"/>
      <c r="J9" s="77"/>
      <c r="K9" s="78"/>
      <c r="L9" s="174">
        <v>0</v>
      </c>
      <c r="M9" s="188">
        <f>L8-M8</f>
        <v>0</v>
      </c>
      <c r="N9" s="188">
        <f t="shared" ref="N9:AU9" si="2">M8-N8</f>
        <v>0</v>
      </c>
      <c r="O9" s="188">
        <f t="shared" si="2"/>
        <v>0</v>
      </c>
      <c r="P9" s="188">
        <f t="shared" si="2"/>
        <v>0</v>
      </c>
      <c r="Q9" s="188">
        <f t="shared" si="2"/>
        <v>0</v>
      </c>
      <c r="R9" s="188">
        <f t="shared" si="2"/>
        <v>0</v>
      </c>
      <c r="S9" s="188">
        <f t="shared" si="2"/>
        <v>0</v>
      </c>
      <c r="T9" s="188">
        <f t="shared" si="2"/>
        <v>0</v>
      </c>
      <c r="U9" s="188">
        <f t="shared" si="2"/>
        <v>0</v>
      </c>
      <c r="V9" s="188">
        <f t="shared" si="2"/>
        <v>0</v>
      </c>
      <c r="W9" s="188">
        <f t="shared" si="2"/>
        <v>0</v>
      </c>
      <c r="X9" s="188">
        <f t="shared" si="2"/>
        <v>0</v>
      </c>
      <c r="Y9" s="188">
        <f t="shared" si="2"/>
        <v>0</v>
      </c>
      <c r="Z9" s="188">
        <f t="shared" si="2"/>
        <v>626.05451252966304</v>
      </c>
      <c r="AA9" s="188">
        <f t="shared" si="2"/>
        <v>7816.4497986095666</v>
      </c>
      <c r="AB9" s="188">
        <f t="shared" si="2"/>
        <v>0</v>
      </c>
      <c r="AC9" s="188">
        <f t="shared" si="2"/>
        <v>180.18509986768913</v>
      </c>
      <c r="AD9" s="188">
        <f t="shared" si="2"/>
        <v>86.100799591218674</v>
      </c>
      <c r="AE9" s="188">
        <f t="shared" si="2"/>
        <v>0</v>
      </c>
      <c r="AF9" s="188">
        <f t="shared" si="2"/>
        <v>407.15975975546462</v>
      </c>
      <c r="AG9" s="188">
        <f t="shared" si="2"/>
        <v>0</v>
      </c>
      <c r="AH9" s="188">
        <f t="shared" si="2"/>
        <v>0</v>
      </c>
      <c r="AI9" s="188">
        <f t="shared" si="2"/>
        <v>0</v>
      </c>
      <c r="AJ9" s="188">
        <f t="shared" si="2"/>
        <v>3295.4975883012958</v>
      </c>
      <c r="AK9" s="188">
        <f t="shared" si="2"/>
        <v>26634.635720350143</v>
      </c>
      <c r="AL9" s="188">
        <f t="shared" si="2"/>
        <v>0</v>
      </c>
      <c r="AM9" s="188">
        <f t="shared" si="2"/>
        <v>0</v>
      </c>
      <c r="AN9" s="188">
        <f t="shared" si="2"/>
        <v>0</v>
      </c>
      <c r="AO9" s="188">
        <f t="shared" si="2"/>
        <v>0</v>
      </c>
      <c r="AP9" s="188">
        <f t="shared" si="2"/>
        <v>0</v>
      </c>
      <c r="AQ9" s="188">
        <f t="shared" si="2"/>
        <v>0</v>
      </c>
      <c r="AR9" s="188">
        <f t="shared" si="2"/>
        <v>0</v>
      </c>
      <c r="AS9" s="188">
        <f t="shared" si="2"/>
        <v>0</v>
      </c>
      <c r="AT9" s="188">
        <f t="shared" si="2"/>
        <v>0</v>
      </c>
      <c r="AU9" s="188">
        <f t="shared" si="2"/>
        <v>0</v>
      </c>
      <c r="AV9" s="84"/>
    </row>
    <row r="10" spans="1:48" ht="15.75" customHeight="1" x14ac:dyDescent="0.3">
      <c r="A10" s="180" t="s">
        <v>424</v>
      </c>
      <c r="B10" s="185"/>
      <c r="C10" s="186"/>
      <c r="D10" s="186"/>
      <c r="E10" s="74"/>
      <c r="F10" s="74"/>
      <c r="G10" s="74"/>
      <c r="H10" s="74"/>
      <c r="I10" s="74"/>
      <c r="J10" s="74"/>
      <c r="K10" s="79"/>
      <c r="L10" s="174">
        <f>$L8-L8</f>
        <v>0</v>
      </c>
      <c r="M10" s="190">
        <f>$L8-M8</f>
        <v>0</v>
      </c>
      <c r="N10" s="190">
        <f t="shared" ref="N10:AU10" si="3">$L8-N8</f>
        <v>0</v>
      </c>
      <c r="O10" s="190">
        <f t="shared" si="3"/>
        <v>0</v>
      </c>
      <c r="P10" s="190">
        <f t="shared" si="3"/>
        <v>0</v>
      </c>
      <c r="Q10" s="190">
        <f t="shared" si="3"/>
        <v>0</v>
      </c>
      <c r="R10" s="190">
        <f t="shared" si="3"/>
        <v>0</v>
      </c>
      <c r="S10" s="190">
        <f t="shared" si="3"/>
        <v>0</v>
      </c>
      <c r="T10" s="190">
        <f t="shared" si="3"/>
        <v>0</v>
      </c>
      <c r="U10" s="190">
        <f t="shared" si="3"/>
        <v>0</v>
      </c>
      <c r="V10" s="190">
        <f t="shared" si="3"/>
        <v>0</v>
      </c>
      <c r="W10" s="190">
        <f t="shared" si="3"/>
        <v>0</v>
      </c>
      <c r="X10" s="190">
        <f t="shared" si="3"/>
        <v>0</v>
      </c>
      <c r="Y10" s="190">
        <f t="shared" si="3"/>
        <v>0</v>
      </c>
      <c r="Z10" s="190">
        <f t="shared" si="3"/>
        <v>626.05451252966304</v>
      </c>
      <c r="AA10" s="190">
        <f t="shared" si="3"/>
        <v>8442.5043111392297</v>
      </c>
      <c r="AB10" s="190">
        <f t="shared" si="3"/>
        <v>8442.5043111392297</v>
      </c>
      <c r="AC10" s="190">
        <f t="shared" si="3"/>
        <v>8622.6894110069188</v>
      </c>
      <c r="AD10" s="190">
        <f t="shared" si="3"/>
        <v>8708.7902105981375</v>
      </c>
      <c r="AE10" s="190">
        <f t="shared" si="3"/>
        <v>8708.7902105981375</v>
      </c>
      <c r="AF10" s="190">
        <f t="shared" si="3"/>
        <v>9115.9499703536021</v>
      </c>
      <c r="AG10" s="190">
        <f t="shared" si="3"/>
        <v>9115.9499703536021</v>
      </c>
      <c r="AH10" s="190">
        <f t="shared" si="3"/>
        <v>9115.9499703536021</v>
      </c>
      <c r="AI10" s="190">
        <f t="shared" si="3"/>
        <v>9115.9499703536021</v>
      </c>
      <c r="AJ10" s="190">
        <f t="shared" si="3"/>
        <v>12411.447558654898</v>
      </c>
      <c r="AK10" s="190">
        <f t="shared" si="3"/>
        <v>39046.083279005041</v>
      </c>
      <c r="AL10" s="190">
        <f t="shared" si="3"/>
        <v>39046.083279005041</v>
      </c>
      <c r="AM10" s="190">
        <f t="shared" si="3"/>
        <v>39046.083279005041</v>
      </c>
      <c r="AN10" s="190">
        <f t="shared" si="3"/>
        <v>39046.083279005041</v>
      </c>
      <c r="AO10" s="190">
        <f t="shared" si="3"/>
        <v>39046.083279005041</v>
      </c>
      <c r="AP10" s="190">
        <f t="shared" si="3"/>
        <v>39046.083279005041</v>
      </c>
      <c r="AQ10" s="190">
        <f t="shared" si="3"/>
        <v>39046.083279005041</v>
      </c>
      <c r="AR10" s="190">
        <f t="shared" si="3"/>
        <v>39046.083279005041</v>
      </c>
      <c r="AS10" s="190">
        <f t="shared" si="3"/>
        <v>39046.083279005041</v>
      </c>
      <c r="AT10" s="190">
        <f t="shared" si="3"/>
        <v>39046.083279005041</v>
      </c>
      <c r="AU10" s="190">
        <f t="shared" si="3"/>
        <v>39046.083279005041</v>
      </c>
      <c r="AV10" s="80"/>
    </row>
    <row r="11" spans="1:48" ht="15.75" customHeight="1" x14ac:dyDescent="0.3">
      <c r="A11" s="193" t="s">
        <v>66</v>
      </c>
      <c r="B11" s="206">
        <f>SUMPRODUCT(B5:B7,C5:C7)/C8</f>
        <v>22.637602856559418</v>
      </c>
      <c r="C11" s="56"/>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row>
    <row r="12" spans="1:48" s="30" customFormat="1" ht="15.75" hidden="1" customHeight="1" x14ac:dyDescent="0.3">
      <c r="W12"/>
    </row>
    <row r="13" spans="1:48" ht="15.75" hidden="1" customHeight="1" x14ac:dyDescent="0.3">
      <c r="A13" s="491" t="s">
        <v>77</v>
      </c>
      <c r="B13" s="493" t="str">
        <f>B3</f>
        <v>WAML</v>
      </c>
      <c r="C13" s="493" t="s">
        <v>264</v>
      </c>
      <c r="D13" s="487" t="s">
        <v>57</v>
      </c>
      <c r="E13" s="172"/>
      <c r="F13" s="133"/>
      <c r="G13" s="133"/>
      <c r="H13" s="133"/>
      <c r="I13" s="133"/>
      <c r="J13" s="133"/>
      <c r="K13" s="134"/>
      <c r="L13" s="144" t="str">
        <f>L3</f>
        <v>CPAS - Verified Net Savings (MWh)</v>
      </c>
      <c r="M13" s="144"/>
      <c r="N13" s="144"/>
      <c r="O13" s="144"/>
      <c r="P13" s="144"/>
      <c r="Q13" s="144"/>
      <c r="R13" s="144"/>
      <c r="S13" s="144"/>
      <c r="T13" s="144"/>
      <c r="U13" s="144"/>
      <c r="V13" s="144"/>
      <c r="W13" s="144"/>
      <c r="X13" s="144"/>
      <c r="Y13" s="144"/>
      <c r="Z13" s="144"/>
      <c r="AA13" s="234"/>
      <c r="AB13" s="30"/>
    </row>
    <row r="14" spans="1:48" ht="15.75" hidden="1" customHeight="1" x14ac:dyDescent="0.3">
      <c r="A14" s="496"/>
      <c r="B14" s="495"/>
      <c r="C14" s="495"/>
      <c r="D14" s="486"/>
      <c r="E14" s="36"/>
      <c r="F14" s="36"/>
      <c r="G14" s="36"/>
      <c r="H14" s="36"/>
      <c r="I14" s="36"/>
      <c r="J14" s="36"/>
      <c r="K14" s="36"/>
      <c r="L14" s="36">
        <f t="shared" ref="L14:AA18" si="4">AB4</f>
        <v>2041</v>
      </c>
      <c r="M14" s="36">
        <f t="shared" si="4"/>
        <v>2042</v>
      </c>
      <c r="N14" s="36">
        <f t="shared" si="4"/>
        <v>2043</v>
      </c>
      <c r="O14" s="36">
        <f t="shared" si="4"/>
        <v>2044</v>
      </c>
      <c r="P14" s="36">
        <f t="shared" si="4"/>
        <v>2045</v>
      </c>
      <c r="Q14" s="36">
        <f t="shared" si="4"/>
        <v>2046</v>
      </c>
      <c r="R14" s="36">
        <f t="shared" si="4"/>
        <v>2047</v>
      </c>
      <c r="S14" s="36">
        <f t="shared" si="4"/>
        <v>2048</v>
      </c>
      <c r="T14" s="36">
        <f t="shared" si="4"/>
        <v>2049</v>
      </c>
      <c r="U14" s="36">
        <f t="shared" si="4"/>
        <v>2050</v>
      </c>
      <c r="V14" s="36">
        <f t="shared" si="4"/>
        <v>2051</v>
      </c>
      <c r="W14" s="36">
        <f t="shared" si="4"/>
        <v>2052</v>
      </c>
      <c r="X14" s="36">
        <f t="shared" si="4"/>
        <v>2053</v>
      </c>
      <c r="Y14" s="36">
        <f t="shared" si="4"/>
        <v>2054</v>
      </c>
      <c r="Z14" s="36">
        <f t="shared" si="4"/>
        <v>2055</v>
      </c>
      <c r="AA14" s="36">
        <f t="shared" si="4"/>
        <v>2056</v>
      </c>
      <c r="AB14" s="30"/>
    </row>
    <row r="15" spans="1:48" ht="15.75" hidden="1" customHeight="1" x14ac:dyDescent="0.3">
      <c r="A15" s="199" t="str">
        <f t="shared" ref="A15:D17" si="5">A5</f>
        <v>Standard - Weatherization</v>
      </c>
      <c r="B15" s="200">
        <f t="shared" si="5"/>
        <v>22.588049472921632</v>
      </c>
      <c r="C15" s="201">
        <f t="shared" si="5"/>
        <v>24.793349115323529</v>
      </c>
      <c r="D15" s="202">
        <f t="shared" si="5"/>
        <v>0.80000000000000016</v>
      </c>
      <c r="E15" s="203"/>
      <c r="F15" s="203"/>
      <c r="G15" s="203"/>
      <c r="H15" s="203"/>
      <c r="I15" s="203"/>
      <c r="J15" s="203"/>
      <c r="K15" s="203"/>
      <c r="L15" s="177">
        <f t="shared" si="4"/>
        <v>19.834679292258826</v>
      </c>
      <c r="M15" s="177">
        <f t="shared" si="4"/>
        <v>19.834679292258826</v>
      </c>
      <c r="N15" s="177">
        <f t="shared" si="4"/>
        <v>19.834679292258826</v>
      </c>
      <c r="O15" s="177">
        <f t="shared" si="4"/>
        <v>19.834679292258826</v>
      </c>
      <c r="P15" s="177">
        <f t="shared" si="4"/>
        <v>10.26662625758</v>
      </c>
      <c r="Q15" s="177">
        <f t="shared" si="4"/>
        <v>10.26662625758</v>
      </c>
      <c r="R15" s="177">
        <f t="shared" si="4"/>
        <v>10.26662625758</v>
      </c>
      <c r="S15" s="177">
        <f t="shared" si="4"/>
        <v>10.26662625758</v>
      </c>
      <c r="T15" s="177">
        <f t="shared" si="4"/>
        <v>10.26662625758</v>
      </c>
      <c r="U15" s="177">
        <f t="shared" si="4"/>
        <v>0</v>
      </c>
      <c r="V15" s="177">
        <f t="shared" si="4"/>
        <v>0</v>
      </c>
      <c r="W15" s="177">
        <f t="shared" si="4"/>
        <v>0</v>
      </c>
      <c r="X15" s="177">
        <f t="shared" si="4"/>
        <v>0</v>
      </c>
      <c r="Y15" s="177">
        <f t="shared" si="4"/>
        <v>0</v>
      </c>
      <c r="Z15" s="177">
        <f t="shared" si="4"/>
        <v>0</v>
      </c>
      <c r="AA15" s="177">
        <f t="shared" si="4"/>
        <v>0</v>
      </c>
      <c r="AB15" s="30"/>
    </row>
    <row r="16" spans="1:48" ht="15.75" hidden="1" customHeight="1" x14ac:dyDescent="0.3">
      <c r="A16" s="199" t="str">
        <f t="shared" si="5"/>
        <v>Custom - Custom Incentives</v>
      </c>
      <c r="B16" s="200">
        <f t="shared" si="5"/>
        <v>22.6600071325622</v>
      </c>
      <c r="C16" s="201">
        <f t="shared" si="5"/>
        <v>46862.376432114521</v>
      </c>
      <c r="D16" s="202">
        <f t="shared" si="5"/>
        <v>0.82429999999999992</v>
      </c>
      <c r="E16" s="203"/>
      <c r="F16" s="203"/>
      <c r="G16" s="203"/>
      <c r="H16" s="203"/>
      <c r="I16" s="203"/>
      <c r="J16" s="203"/>
      <c r="K16" s="203"/>
      <c r="L16" s="177">
        <f t="shared" si="4"/>
        <v>30186.152581852766</v>
      </c>
      <c r="M16" s="177">
        <f t="shared" si="4"/>
        <v>30005.967481985077</v>
      </c>
      <c r="N16" s="177">
        <f t="shared" si="4"/>
        <v>29919.866682393858</v>
      </c>
      <c r="O16" s="177">
        <f t="shared" si="4"/>
        <v>29919.866682393858</v>
      </c>
      <c r="P16" s="177">
        <f t="shared" si="4"/>
        <v>29919.866682393858</v>
      </c>
      <c r="Q16" s="177">
        <f t="shared" si="4"/>
        <v>29919.866682393858</v>
      </c>
      <c r="R16" s="177">
        <f t="shared" si="4"/>
        <v>29919.866682393858</v>
      </c>
      <c r="S16" s="177">
        <f t="shared" si="4"/>
        <v>29919.866682393858</v>
      </c>
      <c r="T16" s="177">
        <f t="shared" si="4"/>
        <v>26624.369094092563</v>
      </c>
      <c r="U16" s="177">
        <f t="shared" si="4"/>
        <v>0</v>
      </c>
      <c r="V16" s="177">
        <f t="shared" si="4"/>
        <v>0</v>
      </c>
      <c r="W16" s="177">
        <f t="shared" si="4"/>
        <v>0</v>
      </c>
      <c r="X16" s="177">
        <f t="shared" si="4"/>
        <v>0</v>
      </c>
      <c r="Y16" s="177">
        <f t="shared" si="4"/>
        <v>0</v>
      </c>
      <c r="Z16" s="177">
        <f t="shared" si="4"/>
        <v>0</v>
      </c>
      <c r="AA16" s="177">
        <f t="shared" si="4"/>
        <v>0</v>
      </c>
      <c r="AB16" s="30"/>
    </row>
    <row r="17" spans="1:28" ht="15.75" hidden="1" customHeight="1" x14ac:dyDescent="0.3">
      <c r="A17" s="199" t="str">
        <f t="shared" si="5"/>
        <v>Small Business - SBEP</v>
      </c>
      <c r="B17" s="200">
        <f t="shared" si="5"/>
        <v>20</v>
      </c>
      <c r="C17" s="201">
        <f t="shared" si="5"/>
        <v>397.59170672078557</v>
      </c>
      <c r="D17" s="202">
        <f t="shared" si="5"/>
        <v>1</v>
      </c>
      <c r="E17" s="203"/>
      <c r="F17" s="203"/>
      <c r="G17" s="203"/>
      <c r="H17" s="203"/>
      <c r="I17" s="203"/>
      <c r="J17" s="203"/>
      <c r="K17" s="203"/>
      <c r="L17" s="177">
        <f t="shared" si="4"/>
        <v>397.59170672078557</v>
      </c>
      <c r="M17" s="177">
        <f t="shared" si="4"/>
        <v>397.59170672078557</v>
      </c>
      <c r="N17" s="177">
        <f t="shared" si="4"/>
        <v>397.59170672078557</v>
      </c>
      <c r="O17" s="177">
        <f t="shared" si="4"/>
        <v>397.59170672078557</v>
      </c>
      <c r="P17" s="177">
        <f t="shared" si="4"/>
        <v>0</v>
      </c>
      <c r="Q17" s="177">
        <f t="shared" si="4"/>
        <v>0</v>
      </c>
      <c r="R17" s="177">
        <f t="shared" si="4"/>
        <v>0</v>
      </c>
      <c r="S17" s="177">
        <f t="shared" si="4"/>
        <v>0</v>
      </c>
      <c r="T17" s="177">
        <f t="shared" si="4"/>
        <v>0</v>
      </c>
      <c r="U17" s="177">
        <f t="shared" si="4"/>
        <v>0</v>
      </c>
      <c r="V17" s="177">
        <f t="shared" si="4"/>
        <v>0</v>
      </c>
      <c r="W17" s="177">
        <f t="shared" si="4"/>
        <v>0</v>
      </c>
      <c r="X17" s="177">
        <f t="shared" si="4"/>
        <v>0</v>
      </c>
      <c r="Y17" s="177">
        <f t="shared" si="4"/>
        <v>0</v>
      </c>
      <c r="Z17" s="177">
        <f t="shared" si="4"/>
        <v>0</v>
      </c>
      <c r="AA17" s="177">
        <f t="shared" si="4"/>
        <v>0</v>
      </c>
      <c r="AB17" s="30"/>
    </row>
    <row r="18" spans="1:28" ht="15.75" hidden="1" customHeight="1" x14ac:dyDescent="0.3">
      <c r="A18" s="180" t="str">
        <f t="shared" ref="A18:A20" si="6">A8</f>
        <v>2025 CPAS</v>
      </c>
      <c r="B18" s="196"/>
      <c r="C18" s="182">
        <f>C8</f>
        <v>47284.761487950629</v>
      </c>
      <c r="D18" s="205">
        <f>D8</f>
        <v>0.8257646237457491</v>
      </c>
      <c r="E18" s="85"/>
      <c r="F18" s="74"/>
      <c r="G18" s="74"/>
      <c r="H18" s="74"/>
      <c r="I18" s="74"/>
      <c r="J18" s="74"/>
      <c r="K18" s="74"/>
      <c r="L18" s="182">
        <f t="shared" si="4"/>
        <v>30603.578967865811</v>
      </c>
      <c r="M18" s="182">
        <f t="shared" si="4"/>
        <v>30423.393867998122</v>
      </c>
      <c r="N18" s="182">
        <f t="shared" si="4"/>
        <v>30337.293068406903</v>
      </c>
      <c r="O18" s="182">
        <f t="shared" si="4"/>
        <v>30337.293068406903</v>
      </c>
      <c r="P18" s="182">
        <f t="shared" si="4"/>
        <v>29930.133308651439</v>
      </c>
      <c r="Q18" s="182">
        <f t="shared" si="4"/>
        <v>29930.133308651439</v>
      </c>
      <c r="R18" s="182">
        <f t="shared" si="4"/>
        <v>29930.133308651439</v>
      </c>
      <c r="S18" s="182">
        <f t="shared" si="4"/>
        <v>29930.133308651439</v>
      </c>
      <c r="T18" s="182">
        <f t="shared" si="4"/>
        <v>26634.635720350143</v>
      </c>
      <c r="U18" s="182">
        <f t="shared" si="4"/>
        <v>0</v>
      </c>
      <c r="V18" s="182">
        <f t="shared" si="4"/>
        <v>0</v>
      </c>
      <c r="W18" s="182">
        <f t="shared" si="4"/>
        <v>0</v>
      </c>
      <c r="X18" s="182">
        <f t="shared" si="4"/>
        <v>0</v>
      </c>
      <c r="Y18" s="182">
        <f t="shared" si="4"/>
        <v>0</v>
      </c>
      <c r="Z18" s="182">
        <f t="shared" si="4"/>
        <v>0</v>
      </c>
      <c r="AA18" s="182">
        <f t="shared" si="4"/>
        <v>0</v>
      </c>
      <c r="AB18" s="30"/>
    </row>
    <row r="19" spans="1:28" ht="15.75" hidden="1" customHeight="1" x14ac:dyDescent="0.3">
      <c r="A19" s="180" t="str">
        <f t="shared" si="6"/>
        <v>Expiring 2025 CPAS</v>
      </c>
      <c r="B19" s="185"/>
      <c r="C19" s="186"/>
      <c r="D19" s="197"/>
      <c r="E19" s="77"/>
      <c r="F19" s="77"/>
      <c r="G19" s="77"/>
      <c r="H19" s="77"/>
      <c r="I19" s="77"/>
      <c r="J19" s="77"/>
      <c r="K19" s="78"/>
      <c r="L19" s="174">
        <f t="shared" ref="L19:AA20" si="7">AB9</f>
        <v>0</v>
      </c>
      <c r="M19" s="174">
        <f t="shared" si="7"/>
        <v>180.18509986768913</v>
      </c>
      <c r="N19" s="174">
        <f t="shared" si="7"/>
        <v>86.100799591218674</v>
      </c>
      <c r="O19" s="174">
        <f t="shared" si="7"/>
        <v>0</v>
      </c>
      <c r="P19" s="174">
        <f t="shared" si="7"/>
        <v>407.15975975546462</v>
      </c>
      <c r="Q19" s="174">
        <f t="shared" si="7"/>
        <v>0</v>
      </c>
      <c r="R19" s="174">
        <f t="shared" si="7"/>
        <v>0</v>
      </c>
      <c r="S19" s="174">
        <f t="shared" si="7"/>
        <v>0</v>
      </c>
      <c r="T19" s="174">
        <f t="shared" si="7"/>
        <v>3295.4975883012958</v>
      </c>
      <c r="U19" s="174">
        <f t="shared" si="7"/>
        <v>26634.635720350143</v>
      </c>
      <c r="V19" s="174">
        <f t="shared" si="7"/>
        <v>0</v>
      </c>
      <c r="W19" s="174">
        <f t="shared" si="7"/>
        <v>0</v>
      </c>
      <c r="X19" s="174">
        <f t="shared" si="7"/>
        <v>0</v>
      </c>
      <c r="Y19" s="174">
        <f t="shared" si="7"/>
        <v>0</v>
      </c>
      <c r="Z19" s="174">
        <f t="shared" si="7"/>
        <v>0</v>
      </c>
      <c r="AA19" s="174">
        <f t="shared" si="7"/>
        <v>0</v>
      </c>
      <c r="AB19" s="30"/>
    </row>
    <row r="20" spans="1:28" ht="15.75" hidden="1" customHeight="1" x14ac:dyDescent="0.3">
      <c r="A20" s="180" t="str">
        <f t="shared" si="6"/>
        <v>Expired 2025 CPAS</v>
      </c>
      <c r="B20" s="185"/>
      <c r="C20" s="186"/>
      <c r="D20" s="186"/>
      <c r="E20" s="74"/>
      <c r="F20" s="74"/>
      <c r="G20" s="74"/>
      <c r="H20" s="74"/>
      <c r="I20" s="74"/>
      <c r="J20" s="74"/>
      <c r="K20" s="79"/>
      <c r="L20" s="174">
        <f t="shared" si="7"/>
        <v>8442.5043111392297</v>
      </c>
      <c r="M20" s="174">
        <f t="shared" si="7"/>
        <v>8622.6894110069188</v>
      </c>
      <c r="N20" s="174">
        <f t="shared" si="7"/>
        <v>8708.7902105981375</v>
      </c>
      <c r="O20" s="174">
        <f t="shared" si="7"/>
        <v>8708.7902105981375</v>
      </c>
      <c r="P20" s="174">
        <f t="shared" si="7"/>
        <v>9115.9499703536021</v>
      </c>
      <c r="Q20" s="174">
        <f t="shared" si="7"/>
        <v>9115.9499703536021</v>
      </c>
      <c r="R20" s="174">
        <f t="shared" si="7"/>
        <v>9115.9499703536021</v>
      </c>
      <c r="S20" s="174">
        <f t="shared" si="7"/>
        <v>9115.9499703536021</v>
      </c>
      <c r="T20" s="174">
        <f t="shared" si="7"/>
        <v>12411.447558654898</v>
      </c>
      <c r="U20" s="174">
        <f t="shared" si="7"/>
        <v>39046.083279005041</v>
      </c>
      <c r="V20" s="174">
        <f t="shared" si="7"/>
        <v>39046.083279005041</v>
      </c>
      <c r="W20" s="174">
        <f t="shared" si="7"/>
        <v>39046.083279005041</v>
      </c>
      <c r="X20" s="174">
        <f t="shared" si="7"/>
        <v>39046.083279005041</v>
      </c>
      <c r="Y20" s="174">
        <f t="shared" si="7"/>
        <v>39046.083279005041</v>
      </c>
      <c r="Z20" s="174">
        <f t="shared" si="7"/>
        <v>39046.083279005041</v>
      </c>
      <c r="AA20" s="174">
        <f t="shared" si="7"/>
        <v>39046.083279005041</v>
      </c>
      <c r="AB20" s="30"/>
    </row>
    <row r="21" spans="1:28" ht="15.75" hidden="1" customHeight="1" x14ac:dyDescent="0.3">
      <c r="A21" s="193" t="s">
        <v>66</v>
      </c>
      <c r="B21" s="206">
        <f>B11</f>
        <v>22.637602856559418</v>
      </c>
      <c r="C21" s="56"/>
      <c r="D21" s="30"/>
      <c r="E21" s="30"/>
      <c r="F21" s="30"/>
      <c r="G21" s="30"/>
      <c r="H21" s="30"/>
      <c r="I21" s="30"/>
      <c r="J21" s="30"/>
      <c r="K21" s="30"/>
      <c r="L21" s="30"/>
      <c r="M21" s="30"/>
      <c r="N21" s="30"/>
      <c r="O21" s="30"/>
      <c r="P21" s="30"/>
      <c r="Q21" s="30"/>
      <c r="R21" s="30"/>
      <c r="S21" s="30"/>
      <c r="T21" s="30"/>
      <c r="U21" s="30"/>
      <c r="V21" s="30"/>
      <c r="W21" s="30"/>
      <c r="X21" s="30"/>
      <c r="Y21" s="30"/>
      <c r="Z21" s="30"/>
      <c r="AA21" s="30"/>
      <c r="AB21" s="30"/>
    </row>
    <row r="22" spans="1:28" x14ac:dyDescent="0.3">
      <c r="A22" s="30"/>
      <c r="B22" s="30"/>
      <c r="C22" s="30"/>
      <c r="D22" s="30"/>
      <c r="E22" s="30"/>
      <c r="F22" s="30"/>
      <c r="G22" s="30"/>
      <c r="H22" s="30"/>
      <c r="I22" s="30"/>
      <c r="J22" s="30"/>
      <c r="K22" s="30"/>
      <c r="L22" s="30"/>
      <c r="M22" s="30"/>
      <c r="N22" s="30"/>
      <c r="O22" s="30"/>
      <c r="P22" s="30"/>
      <c r="Q22" s="30"/>
      <c r="R22" s="30"/>
      <c r="S22" s="30"/>
      <c r="T22" s="30"/>
      <c r="U22" s="30"/>
      <c r="V22" s="30"/>
      <c r="W22" s="30"/>
      <c r="X22" s="30"/>
      <c r="Y22" s="30"/>
    </row>
  </sheetData>
  <mergeCells count="9">
    <mergeCell ref="AV3:AV4"/>
    <mergeCell ref="A13:A14"/>
    <mergeCell ref="B13:B14"/>
    <mergeCell ref="C13:C14"/>
    <mergeCell ref="D13:D14"/>
    <mergeCell ref="A3:A4"/>
    <mergeCell ref="B3:B4"/>
    <mergeCell ref="C3:C4"/>
    <mergeCell ref="D3:D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14A78-70EE-4D36-A67B-4C0CACBC2A4E}">
  <sheetPr>
    <tabColor theme="7"/>
  </sheetPr>
  <dimension ref="A1"/>
  <sheetViews>
    <sheetView workbookViewId="0"/>
  </sheetViews>
  <sheetFormatPr defaultRowHeight="15.75" x14ac:dyDescent="0.3"/>
  <sheetData>
    <row r="1" ht="15.75" customHeight="1" x14ac:dyDescent="0.3"/>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466EC-3455-4854-B706-7C33C2C22277}">
  <dimension ref="A1:AV79"/>
  <sheetViews>
    <sheetView zoomScaleNormal="100" workbookViewId="0">
      <selection activeCell="B1" sqref="B1:B1048576"/>
    </sheetView>
  </sheetViews>
  <sheetFormatPr defaultColWidth="8.88671875"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488</v>
      </c>
    </row>
    <row r="2" spans="1:48" ht="15.75" customHeight="1" x14ac:dyDescent="0.3">
      <c r="A2" s="22"/>
      <c r="K2" s="21"/>
    </row>
    <row r="3" spans="1:48" ht="15.75" customHeight="1" x14ac:dyDescent="0.3">
      <c r="A3" s="491" t="s">
        <v>230</v>
      </c>
      <c r="B3" s="493" t="s">
        <v>0</v>
      </c>
      <c r="C3" s="493" t="s">
        <v>264</v>
      </c>
      <c r="D3" s="493" t="s">
        <v>57</v>
      </c>
      <c r="E3" s="46"/>
      <c r="F3" s="97"/>
      <c r="G3" s="97"/>
      <c r="H3" s="97"/>
      <c r="I3" s="97"/>
      <c r="J3" s="97"/>
      <c r="K3" s="46"/>
      <c r="L3" s="120" t="s">
        <v>265</v>
      </c>
      <c r="M3" s="97"/>
      <c r="N3" s="97"/>
      <c r="O3" s="97"/>
      <c r="P3" s="97"/>
      <c r="Q3" s="97"/>
      <c r="R3" s="97"/>
      <c r="S3" s="97"/>
      <c r="T3" s="97"/>
      <c r="U3" s="97"/>
      <c r="V3" s="97"/>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474" t="s">
        <v>1</v>
      </c>
    </row>
    <row r="4" spans="1:48" ht="15.75" customHeight="1" x14ac:dyDescent="0.3">
      <c r="A4" s="496"/>
      <c r="B4" s="495"/>
      <c r="C4" s="495"/>
      <c r="D4" s="494"/>
      <c r="E4" s="35">
        <v>2018</v>
      </c>
      <c r="F4" s="35">
        <f>E4+1</f>
        <v>2019</v>
      </c>
      <c r="G4" s="35">
        <f t="shared" ref="G4:AU4" si="0">F4+1</f>
        <v>2020</v>
      </c>
      <c r="H4" s="35">
        <f t="shared" si="0"/>
        <v>2021</v>
      </c>
      <c r="I4" s="35">
        <f t="shared" si="0"/>
        <v>2022</v>
      </c>
      <c r="J4" s="35">
        <f t="shared" si="0"/>
        <v>2023</v>
      </c>
      <c r="K4" s="35">
        <f t="shared" si="0"/>
        <v>2024</v>
      </c>
      <c r="L4" s="35">
        <f t="shared" si="0"/>
        <v>2025</v>
      </c>
      <c r="M4" s="35">
        <f t="shared" si="0"/>
        <v>2026</v>
      </c>
      <c r="N4" s="35">
        <f t="shared" si="0"/>
        <v>2027</v>
      </c>
      <c r="O4" s="35">
        <f t="shared" si="0"/>
        <v>2028</v>
      </c>
      <c r="P4" s="35">
        <f t="shared" si="0"/>
        <v>2029</v>
      </c>
      <c r="Q4" s="35">
        <f t="shared" si="0"/>
        <v>2030</v>
      </c>
      <c r="R4" s="35">
        <f t="shared" si="0"/>
        <v>2031</v>
      </c>
      <c r="S4" s="35">
        <f t="shared" si="0"/>
        <v>2032</v>
      </c>
      <c r="T4" s="35">
        <f t="shared" si="0"/>
        <v>2033</v>
      </c>
      <c r="U4" s="35">
        <f t="shared" si="0"/>
        <v>2034</v>
      </c>
      <c r="V4" s="35">
        <f t="shared" si="0"/>
        <v>2035</v>
      </c>
      <c r="W4" s="35">
        <f t="shared" si="0"/>
        <v>2036</v>
      </c>
      <c r="X4" s="35">
        <f t="shared" si="0"/>
        <v>2037</v>
      </c>
      <c r="Y4" s="35">
        <f t="shared" si="0"/>
        <v>2038</v>
      </c>
      <c r="Z4" s="35">
        <f t="shared" si="0"/>
        <v>2039</v>
      </c>
      <c r="AA4" s="35">
        <f t="shared" si="0"/>
        <v>2040</v>
      </c>
      <c r="AB4" s="35">
        <f t="shared" si="0"/>
        <v>2041</v>
      </c>
      <c r="AC4" s="35">
        <f t="shared" si="0"/>
        <v>2042</v>
      </c>
      <c r="AD4" s="35">
        <f t="shared" si="0"/>
        <v>2043</v>
      </c>
      <c r="AE4" s="35">
        <f t="shared" si="0"/>
        <v>2044</v>
      </c>
      <c r="AF4" s="35">
        <f t="shared" si="0"/>
        <v>2045</v>
      </c>
      <c r="AG4" s="35">
        <f t="shared" si="0"/>
        <v>2046</v>
      </c>
      <c r="AH4" s="35">
        <f t="shared" si="0"/>
        <v>2047</v>
      </c>
      <c r="AI4" s="35">
        <f t="shared" si="0"/>
        <v>2048</v>
      </c>
      <c r="AJ4" s="35">
        <f t="shared" si="0"/>
        <v>2049</v>
      </c>
      <c r="AK4" s="35">
        <f t="shared" si="0"/>
        <v>2050</v>
      </c>
      <c r="AL4" s="35">
        <f t="shared" si="0"/>
        <v>2051</v>
      </c>
      <c r="AM4" s="35">
        <f t="shared" si="0"/>
        <v>2052</v>
      </c>
      <c r="AN4" s="35">
        <f t="shared" si="0"/>
        <v>2053</v>
      </c>
      <c r="AO4" s="35">
        <f t="shared" si="0"/>
        <v>2054</v>
      </c>
      <c r="AP4" s="35">
        <f t="shared" si="0"/>
        <v>2055</v>
      </c>
      <c r="AQ4" s="35">
        <f t="shared" si="0"/>
        <v>2056</v>
      </c>
      <c r="AR4" s="35">
        <f t="shared" si="0"/>
        <v>2057</v>
      </c>
      <c r="AS4" s="35">
        <f t="shared" si="0"/>
        <v>2058</v>
      </c>
      <c r="AT4" s="35">
        <f t="shared" si="0"/>
        <v>2059</v>
      </c>
      <c r="AU4" s="35">
        <f t="shared" si="0"/>
        <v>2060</v>
      </c>
      <c r="AV4" s="476"/>
    </row>
    <row r="5" spans="1:48" ht="15.75" customHeight="1" x14ac:dyDescent="0.3">
      <c r="A5" s="199" t="s">
        <v>137</v>
      </c>
      <c r="B5" s="200">
        <v>8</v>
      </c>
      <c r="C5" s="201">
        <v>40571.051865060806</v>
      </c>
      <c r="D5" s="202">
        <f>L5/C5</f>
        <v>0.93417220838960224</v>
      </c>
      <c r="E5" s="203"/>
      <c r="F5" s="203"/>
      <c r="G5" s="203"/>
      <c r="H5" s="203"/>
      <c r="I5" s="203"/>
      <c r="J5" s="203"/>
      <c r="K5" s="203"/>
      <c r="L5" s="201">
        <v>37900.349117472942</v>
      </c>
      <c r="M5" s="201">
        <v>37900.349117472942</v>
      </c>
      <c r="N5" s="201">
        <v>37900.349117472942</v>
      </c>
      <c r="O5" s="201">
        <v>37900.349117472942</v>
      </c>
      <c r="P5" s="201">
        <v>37900.349117472942</v>
      </c>
      <c r="Q5" s="201">
        <v>37900.349117472942</v>
      </c>
      <c r="R5" s="201">
        <v>37900.349117472942</v>
      </c>
      <c r="S5" s="201">
        <v>37900.349117472942</v>
      </c>
      <c r="T5" s="201">
        <v>0</v>
      </c>
      <c r="U5" s="201">
        <v>0</v>
      </c>
      <c r="V5" s="201">
        <v>0</v>
      </c>
      <c r="W5" s="201">
        <v>0</v>
      </c>
      <c r="X5" s="201">
        <v>0</v>
      </c>
      <c r="Y5" s="201">
        <v>0</v>
      </c>
      <c r="Z5" s="201">
        <v>0</v>
      </c>
      <c r="AA5" s="201">
        <v>0</v>
      </c>
      <c r="AB5" s="201">
        <v>0</v>
      </c>
      <c r="AC5" s="201">
        <v>0</v>
      </c>
      <c r="AD5" s="201">
        <v>0</v>
      </c>
      <c r="AE5" s="201">
        <v>0</v>
      </c>
      <c r="AF5" s="201">
        <v>0</v>
      </c>
      <c r="AG5" s="201">
        <v>0</v>
      </c>
      <c r="AH5" s="201">
        <v>0</v>
      </c>
      <c r="AI5" s="201">
        <v>0</v>
      </c>
      <c r="AJ5" s="201">
        <v>0</v>
      </c>
      <c r="AK5" s="201">
        <v>0</v>
      </c>
      <c r="AL5" s="201">
        <v>0</v>
      </c>
      <c r="AM5" s="201">
        <v>0</v>
      </c>
      <c r="AN5" s="201">
        <v>0</v>
      </c>
      <c r="AO5" s="201">
        <v>0</v>
      </c>
      <c r="AP5" s="201">
        <v>0</v>
      </c>
      <c r="AQ5" s="201">
        <v>0</v>
      </c>
      <c r="AR5" s="201">
        <v>0</v>
      </c>
      <c r="AS5" s="201">
        <v>0</v>
      </c>
      <c r="AT5" s="201">
        <v>0</v>
      </c>
      <c r="AU5" s="201">
        <v>0</v>
      </c>
      <c r="AV5" s="377">
        <f t="shared" ref="AV5:AV39" si="1">SUM(E5:AU5)</f>
        <v>303202.79293978354</v>
      </c>
    </row>
    <row r="6" spans="1:48" ht="15.75" customHeight="1" x14ac:dyDescent="0.3">
      <c r="A6" s="199" t="s">
        <v>90</v>
      </c>
      <c r="B6" s="200">
        <v>8</v>
      </c>
      <c r="C6" s="201">
        <v>15901.67139060414</v>
      </c>
      <c r="D6" s="202">
        <f t="shared" ref="D6:D39" si="2">L6/C6</f>
        <v>0.93496703954866023</v>
      </c>
      <c r="E6" s="203"/>
      <c r="F6" s="203"/>
      <c r="G6" s="203"/>
      <c r="H6" s="203"/>
      <c r="I6" s="203"/>
      <c r="J6" s="203"/>
      <c r="K6" s="203"/>
      <c r="L6" s="201">
        <v>14867.53862394878</v>
      </c>
      <c r="M6" s="201">
        <v>14867.53862394878</v>
      </c>
      <c r="N6" s="201">
        <v>14867.53862394878</v>
      </c>
      <c r="O6" s="201">
        <v>14867.53862394878</v>
      </c>
      <c r="P6" s="201">
        <v>14867.53862394878</v>
      </c>
      <c r="Q6" s="201">
        <v>14867.53862394878</v>
      </c>
      <c r="R6" s="201">
        <v>14867.53862394878</v>
      </c>
      <c r="S6" s="201">
        <v>14867.53862394878</v>
      </c>
      <c r="T6" s="201">
        <v>0</v>
      </c>
      <c r="U6" s="201">
        <v>0</v>
      </c>
      <c r="V6" s="201">
        <v>0</v>
      </c>
      <c r="W6" s="201">
        <v>0</v>
      </c>
      <c r="X6" s="201">
        <v>0</v>
      </c>
      <c r="Y6" s="201">
        <v>0</v>
      </c>
      <c r="Z6" s="201">
        <v>0</v>
      </c>
      <c r="AA6" s="201">
        <v>0</v>
      </c>
      <c r="AB6" s="201">
        <v>0</v>
      </c>
      <c r="AC6" s="201">
        <v>0</v>
      </c>
      <c r="AD6" s="201">
        <v>0</v>
      </c>
      <c r="AE6" s="201">
        <v>0</v>
      </c>
      <c r="AF6" s="201">
        <v>0</v>
      </c>
      <c r="AG6" s="201">
        <v>0</v>
      </c>
      <c r="AH6" s="201">
        <v>0</v>
      </c>
      <c r="AI6" s="201">
        <v>0</v>
      </c>
      <c r="AJ6" s="201">
        <v>0</v>
      </c>
      <c r="AK6" s="201">
        <v>0</v>
      </c>
      <c r="AL6" s="201">
        <v>0</v>
      </c>
      <c r="AM6" s="201">
        <v>0</v>
      </c>
      <c r="AN6" s="201">
        <v>0</v>
      </c>
      <c r="AO6" s="201">
        <v>0</v>
      </c>
      <c r="AP6" s="201">
        <v>0</v>
      </c>
      <c r="AQ6" s="201">
        <v>0</v>
      </c>
      <c r="AR6" s="201">
        <v>0</v>
      </c>
      <c r="AS6" s="201">
        <v>0</v>
      </c>
      <c r="AT6" s="201">
        <v>0</v>
      </c>
      <c r="AU6" s="201">
        <v>0</v>
      </c>
      <c r="AV6" s="377">
        <f t="shared" si="1"/>
        <v>118940.30899159025</v>
      </c>
    </row>
    <row r="7" spans="1:48" ht="15.75" customHeight="1" x14ac:dyDescent="0.3">
      <c r="A7" s="199" t="s">
        <v>275</v>
      </c>
      <c r="B7" s="200">
        <v>9</v>
      </c>
      <c r="C7" s="201">
        <v>5904.8761799184422</v>
      </c>
      <c r="D7" s="202">
        <f t="shared" si="2"/>
        <v>1</v>
      </c>
      <c r="E7" s="203"/>
      <c r="F7" s="203"/>
      <c r="G7" s="203"/>
      <c r="H7" s="203"/>
      <c r="I7" s="203"/>
      <c r="J7" s="203"/>
      <c r="K7" s="203"/>
      <c r="L7" s="201">
        <v>5904.8761799184422</v>
      </c>
      <c r="M7" s="201">
        <v>5904.8761799184422</v>
      </c>
      <c r="N7" s="201">
        <v>5904.8761799184422</v>
      </c>
      <c r="O7" s="201">
        <v>5904.8761799184422</v>
      </c>
      <c r="P7" s="201">
        <v>5904.8761799184422</v>
      </c>
      <c r="Q7" s="201">
        <v>5904.8761799184422</v>
      </c>
      <c r="R7" s="201">
        <v>5904.8761799184422</v>
      </c>
      <c r="S7" s="201">
        <v>5904.8761799184422</v>
      </c>
      <c r="T7" s="201">
        <v>5904.8761799184422</v>
      </c>
      <c r="U7" s="201">
        <v>0</v>
      </c>
      <c r="V7" s="201">
        <v>0</v>
      </c>
      <c r="W7" s="201">
        <v>0</v>
      </c>
      <c r="X7" s="201">
        <v>0</v>
      </c>
      <c r="Y7" s="201">
        <v>0</v>
      </c>
      <c r="Z7" s="201">
        <v>0</v>
      </c>
      <c r="AA7" s="201">
        <v>0</v>
      </c>
      <c r="AB7" s="201">
        <v>0</v>
      </c>
      <c r="AC7" s="201">
        <v>0</v>
      </c>
      <c r="AD7" s="201">
        <v>0</v>
      </c>
      <c r="AE7" s="201">
        <v>0</v>
      </c>
      <c r="AF7" s="201">
        <v>0</v>
      </c>
      <c r="AG7" s="201">
        <v>0</v>
      </c>
      <c r="AH7" s="201">
        <v>0</v>
      </c>
      <c r="AI7" s="201">
        <v>0</v>
      </c>
      <c r="AJ7" s="201">
        <v>0</v>
      </c>
      <c r="AK7" s="201">
        <v>0</v>
      </c>
      <c r="AL7" s="201">
        <v>0</v>
      </c>
      <c r="AM7" s="201">
        <v>0</v>
      </c>
      <c r="AN7" s="201">
        <v>0</v>
      </c>
      <c r="AO7" s="201">
        <v>0</v>
      </c>
      <c r="AP7" s="201">
        <v>0</v>
      </c>
      <c r="AQ7" s="201">
        <v>0</v>
      </c>
      <c r="AR7" s="201">
        <v>0</v>
      </c>
      <c r="AS7" s="201">
        <v>0</v>
      </c>
      <c r="AT7" s="201">
        <v>0</v>
      </c>
      <c r="AU7" s="201">
        <v>0</v>
      </c>
      <c r="AV7" s="377">
        <f t="shared" si="1"/>
        <v>53143.88561926598</v>
      </c>
    </row>
    <row r="8" spans="1:48" ht="15.75" customHeight="1" x14ac:dyDescent="0.3">
      <c r="A8" s="199" t="s">
        <v>131</v>
      </c>
      <c r="B8" s="200">
        <v>7</v>
      </c>
      <c r="C8" s="201">
        <v>4927.1788558861417</v>
      </c>
      <c r="D8" s="202">
        <f t="shared" si="2"/>
        <v>1</v>
      </c>
      <c r="E8" s="203"/>
      <c r="F8" s="203"/>
      <c r="G8" s="203"/>
      <c r="H8" s="203"/>
      <c r="I8" s="203"/>
      <c r="J8" s="203"/>
      <c r="K8" s="203"/>
      <c r="L8" s="201">
        <v>4927.1788558861417</v>
      </c>
      <c r="M8" s="201">
        <v>4927.1788558861417</v>
      </c>
      <c r="N8" s="201">
        <v>4927.1788558861417</v>
      </c>
      <c r="O8" s="201">
        <v>4927.1788558861417</v>
      </c>
      <c r="P8" s="201">
        <v>4927.1788558861417</v>
      </c>
      <c r="Q8" s="201">
        <v>4927.1788558861417</v>
      </c>
      <c r="R8" s="201">
        <v>4927.1788558861417</v>
      </c>
      <c r="S8" s="201">
        <v>0</v>
      </c>
      <c r="T8" s="201">
        <v>0</v>
      </c>
      <c r="U8" s="201">
        <v>0</v>
      </c>
      <c r="V8" s="201">
        <v>0</v>
      </c>
      <c r="W8" s="201">
        <v>0</v>
      </c>
      <c r="X8" s="201">
        <v>0</v>
      </c>
      <c r="Y8" s="201">
        <v>0</v>
      </c>
      <c r="Z8" s="201">
        <v>0</v>
      </c>
      <c r="AA8" s="201">
        <v>0</v>
      </c>
      <c r="AB8" s="201">
        <v>0</v>
      </c>
      <c r="AC8" s="201">
        <v>0</v>
      </c>
      <c r="AD8" s="201">
        <v>0</v>
      </c>
      <c r="AE8" s="201">
        <v>0</v>
      </c>
      <c r="AF8" s="201">
        <v>0</v>
      </c>
      <c r="AG8" s="201">
        <v>0</v>
      </c>
      <c r="AH8" s="201">
        <v>0</v>
      </c>
      <c r="AI8" s="201">
        <v>0</v>
      </c>
      <c r="AJ8" s="201">
        <v>0</v>
      </c>
      <c r="AK8" s="201">
        <v>0</v>
      </c>
      <c r="AL8" s="201">
        <v>0</v>
      </c>
      <c r="AM8" s="201">
        <v>0</v>
      </c>
      <c r="AN8" s="201">
        <v>0</v>
      </c>
      <c r="AO8" s="201">
        <v>0</v>
      </c>
      <c r="AP8" s="201">
        <v>0</v>
      </c>
      <c r="AQ8" s="201">
        <v>0</v>
      </c>
      <c r="AR8" s="201">
        <v>0</v>
      </c>
      <c r="AS8" s="201">
        <v>0</v>
      </c>
      <c r="AT8" s="201">
        <v>0</v>
      </c>
      <c r="AU8" s="201">
        <v>0</v>
      </c>
      <c r="AV8" s="377">
        <f t="shared" si="1"/>
        <v>34490.251991202989</v>
      </c>
    </row>
    <row r="9" spans="1:48" ht="15.75" customHeight="1" x14ac:dyDescent="0.3">
      <c r="A9" s="199" t="s">
        <v>167</v>
      </c>
      <c r="B9" s="200">
        <v>7</v>
      </c>
      <c r="C9" s="201">
        <v>3193.1037730979951</v>
      </c>
      <c r="D9" s="202">
        <f t="shared" si="2"/>
        <v>1</v>
      </c>
      <c r="E9" s="203"/>
      <c r="F9" s="203"/>
      <c r="G9" s="203"/>
      <c r="H9" s="203"/>
      <c r="I9" s="203"/>
      <c r="J9" s="203"/>
      <c r="K9" s="203"/>
      <c r="L9" s="201">
        <v>3193.1037730979951</v>
      </c>
      <c r="M9" s="201">
        <v>3193.1037730979951</v>
      </c>
      <c r="N9" s="201">
        <v>3193.1037730979951</v>
      </c>
      <c r="O9" s="201">
        <v>3193.1037730979951</v>
      </c>
      <c r="P9" s="201">
        <v>3193.1037730979951</v>
      </c>
      <c r="Q9" s="201">
        <v>3193.1037730979951</v>
      </c>
      <c r="R9" s="201">
        <v>3193.1037730979951</v>
      </c>
      <c r="S9" s="201">
        <v>0</v>
      </c>
      <c r="T9" s="201">
        <v>0</v>
      </c>
      <c r="U9" s="201">
        <v>0</v>
      </c>
      <c r="V9" s="201">
        <v>0</v>
      </c>
      <c r="W9" s="201">
        <v>0</v>
      </c>
      <c r="X9" s="201">
        <v>0</v>
      </c>
      <c r="Y9" s="201">
        <v>0</v>
      </c>
      <c r="Z9" s="201">
        <v>0</v>
      </c>
      <c r="AA9" s="201">
        <v>0</v>
      </c>
      <c r="AB9" s="201">
        <v>0</v>
      </c>
      <c r="AC9" s="201">
        <v>0</v>
      </c>
      <c r="AD9" s="201">
        <v>0</v>
      </c>
      <c r="AE9" s="201">
        <v>0</v>
      </c>
      <c r="AF9" s="201">
        <v>0</v>
      </c>
      <c r="AG9" s="201">
        <v>0</v>
      </c>
      <c r="AH9" s="201">
        <v>0</v>
      </c>
      <c r="AI9" s="201">
        <v>0</v>
      </c>
      <c r="AJ9" s="201">
        <v>0</v>
      </c>
      <c r="AK9" s="201">
        <v>0</v>
      </c>
      <c r="AL9" s="201">
        <v>0</v>
      </c>
      <c r="AM9" s="201">
        <v>0</v>
      </c>
      <c r="AN9" s="201">
        <v>0</v>
      </c>
      <c r="AO9" s="201">
        <v>0</v>
      </c>
      <c r="AP9" s="201">
        <v>0</v>
      </c>
      <c r="AQ9" s="201">
        <v>0</v>
      </c>
      <c r="AR9" s="201">
        <v>0</v>
      </c>
      <c r="AS9" s="201">
        <v>0</v>
      </c>
      <c r="AT9" s="201">
        <v>0</v>
      </c>
      <c r="AU9" s="201">
        <v>0</v>
      </c>
      <c r="AV9" s="377">
        <f t="shared" si="1"/>
        <v>22351.726411685966</v>
      </c>
    </row>
    <row r="10" spans="1:48" ht="15.75" customHeight="1" x14ac:dyDescent="0.3">
      <c r="A10" s="199" t="s">
        <v>27</v>
      </c>
      <c r="B10" s="200">
        <v>11</v>
      </c>
      <c r="C10" s="201">
        <v>1205.981631201787</v>
      </c>
      <c r="D10" s="202">
        <f t="shared" si="2"/>
        <v>1</v>
      </c>
      <c r="E10" s="203"/>
      <c r="F10" s="203"/>
      <c r="G10" s="203"/>
      <c r="H10" s="203"/>
      <c r="I10" s="203"/>
      <c r="J10" s="203"/>
      <c r="K10" s="203"/>
      <c r="L10" s="201">
        <v>1205.981631201787</v>
      </c>
      <c r="M10" s="201">
        <v>1205.981631201787</v>
      </c>
      <c r="N10" s="201">
        <v>1205.981631201787</v>
      </c>
      <c r="O10" s="201">
        <v>1205.981631201787</v>
      </c>
      <c r="P10" s="201">
        <v>1205.981631201787</v>
      </c>
      <c r="Q10" s="201">
        <v>1205.981631201787</v>
      </c>
      <c r="R10" s="201">
        <v>1205.981631201787</v>
      </c>
      <c r="S10" s="201">
        <v>1205.981631201787</v>
      </c>
      <c r="T10" s="201">
        <v>1205.981631201787</v>
      </c>
      <c r="U10" s="201">
        <v>1205.981631201787</v>
      </c>
      <c r="V10" s="201">
        <v>1205.981631201787</v>
      </c>
      <c r="W10" s="201">
        <v>0</v>
      </c>
      <c r="X10" s="201">
        <v>0</v>
      </c>
      <c r="Y10" s="201">
        <v>0</v>
      </c>
      <c r="Z10" s="201">
        <v>0</v>
      </c>
      <c r="AA10" s="201">
        <v>0</v>
      </c>
      <c r="AB10" s="201">
        <v>0</v>
      </c>
      <c r="AC10" s="201">
        <v>0</v>
      </c>
      <c r="AD10" s="201">
        <v>0</v>
      </c>
      <c r="AE10" s="201">
        <v>0</v>
      </c>
      <c r="AF10" s="201">
        <v>0</v>
      </c>
      <c r="AG10" s="201">
        <v>0</v>
      </c>
      <c r="AH10" s="201">
        <v>0</v>
      </c>
      <c r="AI10" s="201">
        <v>0</v>
      </c>
      <c r="AJ10" s="201">
        <v>0</v>
      </c>
      <c r="AK10" s="201">
        <v>0</v>
      </c>
      <c r="AL10" s="201">
        <v>0</v>
      </c>
      <c r="AM10" s="201">
        <v>0</v>
      </c>
      <c r="AN10" s="201">
        <v>0</v>
      </c>
      <c r="AO10" s="201">
        <v>0</v>
      </c>
      <c r="AP10" s="201">
        <v>0</v>
      </c>
      <c r="AQ10" s="201">
        <v>0</v>
      </c>
      <c r="AR10" s="201">
        <v>0</v>
      </c>
      <c r="AS10" s="201">
        <v>0</v>
      </c>
      <c r="AT10" s="201">
        <v>0</v>
      </c>
      <c r="AU10" s="201">
        <v>0</v>
      </c>
      <c r="AV10" s="377">
        <f t="shared" si="1"/>
        <v>13265.797943219653</v>
      </c>
    </row>
    <row r="11" spans="1:48" ht="15.75" customHeight="1" x14ac:dyDescent="0.3">
      <c r="A11" s="199" t="s">
        <v>379</v>
      </c>
      <c r="B11" s="200">
        <v>8</v>
      </c>
      <c r="C11" s="201">
        <v>3795.9703898678099</v>
      </c>
      <c r="D11" s="202">
        <f t="shared" si="2"/>
        <v>0.99998527951324356</v>
      </c>
      <c r="E11" s="203"/>
      <c r="F11" s="203"/>
      <c r="G11" s="203"/>
      <c r="H11" s="203"/>
      <c r="I11" s="203"/>
      <c r="J11" s="203"/>
      <c r="K11" s="203"/>
      <c r="L11" s="201">
        <v>3795.9145113359582</v>
      </c>
      <c r="M11" s="201">
        <v>3795.9145113359582</v>
      </c>
      <c r="N11" s="201">
        <v>3795.9145113359582</v>
      </c>
      <c r="O11" s="201">
        <v>3795.9145113359582</v>
      </c>
      <c r="P11" s="201">
        <v>3795.9145113359582</v>
      </c>
      <c r="Q11" s="201">
        <v>3795.9145113359582</v>
      </c>
      <c r="R11" s="201">
        <v>3795.9145113359582</v>
      </c>
      <c r="S11" s="201">
        <v>3795.9145113359582</v>
      </c>
      <c r="T11" s="201">
        <v>0</v>
      </c>
      <c r="U11" s="201">
        <v>0</v>
      </c>
      <c r="V11" s="201">
        <v>0</v>
      </c>
      <c r="W11" s="201">
        <v>0</v>
      </c>
      <c r="X11" s="201">
        <v>0</v>
      </c>
      <c r="Y11" s="201">
        <v>0</v>
      </c>
      <c r="Z11" s="201">
        <v>0</v>
      </c>
      <c r="AA11" s="201">
        <v>0</v>
      </c>
      <c r="AB11" s="201">
        <v>0</v>
      </c>
      <c r="AC11" s="201">
        <v>0</v>
      </c>
      <c r="AD11" s="201">
        <v>0</v>
      </c>
      <c r="AE11" s="201">
        <v>0</v>
      </c>
      <c r="AF11" s="201">
        <v>0</v>
      </c>
      <c r="AG11" s="201">
        <v>0</v>
      </c>
      <c r="AH11" s="201">
        <v>0</v>
      </c>
      <c r="AI11" s="201">
        <v>0</v>
      </c>
      <c r="AJ11" s="201">
        <v>0</v>
      </c>
      <c r="AK11" s="201">
        <v>0</v>
      </c>
      <c r="AL11" s="201">
        <v>0</v>
      </c>
      <c r="AM11" s="201">
        <v>0</v>
      </c>
      <c r="AN11" s="201">
        <v>0</v>
      </c>
      <c r="AO11" s="201">
        <v>0</v>
      </c>
      <c r="AP11" s="201">
        <v>0</v>
      </c>
      <c r="AQ11" s="201">
        <v>0</v>
      </c>
      <c r="AR11" s="201">
        <v>0</v>
      </c>
      <c r="AS11" s="201">
        <v>0</v>
      </c>
      <c r="AT11" s="201">
        <v>0</v>
      </c>
      <c r="AU11" s="201">
        <v>0</v>
      </c>
      <c r="AV11" s="377">
        <f t="shared" si="1"/>
        <v>30367.316090687669</v>
      </c>
    </row>
    <row r="12" spans="1:48" ht="15.75" customHeight="1" x14ac:dyDescent="0.3">
      <c r="A12" s="199" t="s">
        <v>489</v>
      </c>
      <c r="B12" s="200">
        <v>10</v>
      </c>
      <c r="C12" s="201">
        <v>3261.1010608207062</v>
      </c>
      <c r="D12" s="202">
        <f t="shared" si="2"/>
        <v>0.9998641010787368</v>
      </c>
      <c r="E12" s="203"/>
      <c r="F12" s="203"/>
      <c r="G12" s="203"/>
      <c r="H12" s="203"/>
      <c r="I12" s="203"/>
      <c r="J12" s="203"/>
      <c r="K12" s="203"/>
      <c r="L12" s="201">
        <v>3260.6578807044102</v>
      </c>
      <c r="M12" s="201">
        <v>3260.6578807044102</v>
      </c>
      <c r="N12" s="201">
        <v>3260.6578807044102</v>
      </c>
      <c r="O12" s="201">
        <v>3260.6578807044102</v>
      </c>
      <c r="P12" s="201">
        <v>3260.6578807044102</v>
      </c>
      <c r="Q12" s="201">
        <v>3260.6578807044102</v>
      </c>
      <c r="R12" s="201">
        <v>3260.6578807044102</v>
      </c>
      <c r="S12" s="201">
        <v>3260.6578807044102</v>
      </c>
      <c r="T12" s="201">
        <v>3260.6578807044102</v>
      </c>
      <c r="U12" s="201">
        <v>3260.6578807044102</v>
      </c>
      <c r="V12" s="201">
        <v>0</v>
      </c>
      <c r="W12" s="201">
        <v>0</v>
      </c>
      <c r="X12" s="201">
        <v>0</v>
      </c>
      <c r="Y12" s="201">
        <v>0</v>
      </c>
      <c r="Z12" s="201">
        <v>0</v>
      </c>
      <c r="AA12" s="201">
        <v>0</v>
      </c>
      <c r="AB12" s="201">
        <v>0</v>
      </c>
      <c r="AC12" s="201">
        <v>0</v>
      </c>
      <c r="AD12" s="201">
        <v>0</v>
      </c>
      <c r="AE12" s="201">
        <v>0</v>
      </c>
      <c r="AF12" s="201">
        <v>0</v>
      </c>
      <c r="AG12" s="201">
        <v>0</v>
      </c>
      <c r="AH12" s="201">
        <v>0</v>
      </c>
      <c r="AI12" s="201">
        <v>0</v>
      </c>
      <c r="AJ12" s="201">
        <v>0</v>
      </c>
      <c r="AK12" s="201">
        <v>0</v>
      </c>
      <c r="AL12" s="201">
        <v>0</v>
      </c>
      <c r="AM12" s="201">
        <v>0</v>
      </c>
      <c r="AN12" s="201">
        <v>0</v>
      </c>
      <c r="AO12" s="201">
        <v>0</v>
      </c>
      <c r="AP12" s="201">
        <v>0</v>
      </c>
      <c r="AQ12" s="201">
        <v>0</v>
      </c>
      <c r="AR12" s="201">
        <v>0</v>
      </c>
      <c r="AS12" s="201">
        <v>0</v>
      </c>
      <c r="AT12" s="201">
        <v>0</v>
      </c>
      <c r="AU12" s="201">
        <v>0</v>
      </c>
      <c r="AV12" s="377">
        <f t="shared" si="1"/>
        <v>32606.578807044101</v>
      </c>
    </row>
    <row r="13" spans="1:48" ht="15.75" customHeight="1" x14ac:dyDescent="0.3">
      <c r="A13" s="199" t="s">
        <v>490</v>
      </c>
      <c r="B13" s="200">
        <v>15</v>
      </c>
      <c r="C13" s="201">
        <v>3184.759962861539</v>
      </c>
      <c r="D13" s="202">
        <f t="shared" si="2"/>
        <v>0.99775445936909413</v>
      </c>
      <c r="E13" s="203"/>
      <c r="F13" s="203"/>
      <c r="G13" s="203"/>
      <c r="H13" s="203"/>
      <c r="I13" s="203"/>
      <c r="J13" s="203"/>
      <c r="K13" s="203"/>
      <c r="L13" s="201">
        <v>3177.608454965251</v>
      </c>
      <c r="M13" s="201">
        <v>3177.608454965251</v>
      </c>
      <c r="N13" s="201">
        <v>3177.608454965251</v>
      </c>
      <c r="O13" s="201">
        <v>3177.608454965251</v>
      </c>
      <c r="P13" s="201">
        <v>3177.608454965251</v>
      </c>
      <c r="Q13" s="201">
        <v>3177.608454965251</v>
      </c>
      <c r="R13" s="201">
        <v>3177.608454965251</v>
      </c>
      <c r="S13" s="201">
        <v>3177.608454965251</v>
      </c>
      <c r="T13" s="201">
        <v>3177.608454965251</v>
      </c>
      <c r="U13" s="201">
        <v>3177.608454965251</v>
      </c>
      <c r="V13" s="201">
        <v>3177.608454965251</v>
      </c>
      <c r="W13" s="201">
        <v>3177.608454965251</v>
      </c>
      <c r="X13" s="201">
        <v>3177.608454965251</v>
      </c>
      <c r="Y13" s="201">
        <v>3177.608454965251</v>
      </c>
      <c r="Z13" s="201">
        <v>3177.608454965251</v>
      </c>
      <c r="AA13" s="201">
        <v>0</v>
      </c>
      <c r="AB13" s="201">
        <v>0</v>
      </c>
      <c r="AC13" s="201">
        <v>0</v>
      </c>
      <c r="AD13" s="201">
        <v>0</v>
      </c>
      <c r="AE13" s="201">
        <v>0</v>
      </c>
      <c r="AF13" s="201">
        <v>0</v>
      </c>
      <c r="AG13" s="201">
        <v>0</v>
      </c>
      <c r="AH13" s="201">
        <v>0</v>
      </c>
      <c r="AI13" s="201">
        <v>0</v>
      </c>
      <c r="AJ13" s="201">
        <v>0</v>
      </c>
      <c r="AK13" s="201">
        <v>0</v>
      </c>
      <c r="AL13" s="201">
        <v>0</v>
      </c>
      <c r="AM13" s="201">
        <v>0</v>
      </c>
      <c r="AN13" s="201">
        <v>0</v>
      </c>
      <c r="AO13" s="201">
        <v>0</v>
      </c>
      <c r="AP13" s="201">
        <v>0</v>
      </c>
      <c r="AQ13" s="201">
        <v>0</v>
      </c>
      <c r="AR13" s="201">
        <v>0</v>
      </c>
      <c r="AS13" s="201">
        <v>0</v>
      </c>
      <c r="AT13" s="201">
        <v>0</v>
      </c>
      <c r="AU13" s="201">
        <v>0</v>
      </c>
      <c r="AV13" s="377">
        <f t="shared" si="1"/>
        <v>47664.126824478764</v>
      </c>
    </row>
    <row r="14" spans="1:48" ht="15.75" customHeight="1" x14ac:dyDescent="0.3">
      <c r="A14" s="199" t="s">
        <v>276</v>
      </c>
      <c r="B14" s="200">
        <v>12</v>
      </c>
      <c r="C14" s="201">
        <v>548.01644101804379</v>
      </c>
      <c r="D14" s="202">
        <f t="shared" si="2"/>
        <v>1</v>
      </c>
      <c r="E14" s="203"/>
      <c r="F14" s="203"/>
      <c r="G14" s="203"/>
      <c r="H14" s="203"/>
      <c r="I14" s="203"/>
      <c r="J14" s="203"/>
      <c r="K14" s="203"/>
      <c r="L14" s="201">
        <v>548.01644101804379</v>
      </c>
      <c r="M14" s="201">
        <v>548.01644101804379</v>
      </c>
      <c r="N14" s="201">
        <v>548.01644101804379</v>
      </c>
      <c r="O14" s="201">
        <v>548.01644101804379</v>
      </c>
      <c r="P14" s="201">
        <v>548.01644101804379</v>
      </c>
      <c r="Q14" s="201">
        <v>548.01644101804379</v>
      </c>
      <c r="R14" s="201">
        <v>548.01644101804379</v>
      </c>
      <c r="S14" s="201">
        <v>548.01644101804379</v>
      </c>
      <c r="T14" s="201">
        <v>548.01644101804379</v>
      </c>
      <c r="U14" s="201">
        <v>548.01644101804379</v>
      </c>
      <c r="V14" s="201">
        <v>548.01644101804379</v>
      </c>
      <c r="W14" s="201">
        <v>548.01644101804379</v>
      </c>
      <c r="X14" s="201">
        <v>0</v>
      </c>
      <c r="Y14" s="201">
        <v>0</v>
      </c>
      <c r="Z14" s="201">
        <v>0</v>
      </c>
      <c r="AA14" s="201">
        <v>0</v>
      </c>
      <c r="AB14" s="201">
        <v>0</v>
      </c>
      <c r="AC14" s="201">
        <v>0</v>
      </c>
      <c r="AD14" s="201">
        <v>0</v>
      </c>
      <c r="AE14" s="201">
        <v>0</v>
      </c>
      <c r="AF14" s="201">
        <v>0</v>
      </c>
      <c r="AG14" s="201">
        <v>0</v>
      </c>
      <c r="AH14" s="201">
        <v>0</v>
      </c>
      <c r="AI14" s="201">
        <v>0</v>
      </c>
      <c r="AJ14" s="201">
        <v>0</v>
      </c>
      <c r="AK14" s="201">
        <v>0</v>
      </c>
      <c r="AL14" s="201">
        <v>0</v>
      </c>
      <c r="AM14" s="201">
        <v>0</v>
      </c>
      <c r="AN14" s="201">
        <v>0</v>
      </c>
      <c r="AO14" s="201">
        <v>0</v>
      </c>
      <c r="AP14" s="201">
        <v>0</v>
      </c>
      <c r="AQ14" s="201">
        <v>0</v>
      </c>
      <c r="AR14" s="201">
        <v>0</v>
      </c>
      <c r="AS14" s="201">
        <v>0</v>
      </c>
      <c r="AT14" s="201">
        <v>0</v>
      </c>
      <c r="AU14" s="201">
        <v>0</v>
      </c>
      <c r="AV14" s="377">
        <f t="shared" si="1"/>
        <v>6576.1972922165269</v>
      </c>
    </row>
    <row r="15" spans="1:48" ht="15.75" customHeight="1" x14ac:dyDescent="0.3">
      <c r="A15" s="199" t="s">
        <v>491</v>
      </c>
      <c r="B15" s="200">
        <v>10</v>
      </c>
      <c r="C15" s="201">
        <v>888.44104427302625</v>
      </c>
      <c r="D15" s="202">
        <f t="shared" si="2"/>
        <v>0.89853634928137571</v>
      </c>
      <c r="E15" s="203"/>
      <c r="F15" s="203"/>
      <c r="G15" s="203"/>
      <c r="H15" s="203"/>
      <c r="I15" s="203"/>
      <c r="J15" s="203"/>
      <c r="K15" s="203"/>
      <c r="L15" s="201">
        <v>798.29657247281807</v>
      </c>
      <c r="M15" s="201">
        <v>798.29657247281807</v>
      </c>
      <c r="N15" s="201">
        <v>798.29657247281807</v>
      </c>
      <c r="O15" s="201">
        <v>798.29657247281807</v>
      </c>
      <c r="P15" s="201">
        <v>798.29657247281807</v>
      </c>
      <c r="Q15" s="201">
        <v>798.29657247281807</v>
      </c>
      <c r="R15" s="201">
        <v>798.29657247281807</v>
      </c>
      <c r="S15" s="201">
        <v>798.29657247281807</v>
      </c>
      <c r="T15" s="201">
        <v>798.29657247281807</v>
      </c>
      <c r="U15" s="201">
        <v>798.29657247281807</v>
      </c>
      <c r="V15" s="201">
        <v>0</v>
      </c>
      <c r="W15" s="201">
        <v>0</v>
      </c>
      <c r="X15" s="201">
        <v>0</v>
      </c>
      <c r="Y15" s="201">
        <v>0</v>
      </c>
      <c r="Z15" s="201">
        <v>0</v>
      </c>
      <c r="AA15" s="201">
        <v>0</v>
      </c>
      <c r="AB15" s="201">
        <v>0</v>
      </c>
      <c r="AC15" s="201">
        <v>0</v>
      </c>
      <c r="AD15" s="201">
        <v>0</v>
      </c>
      <c r="AE15" s="201">
        <v>0</v>
      </c>
      <c r="AF15" s="201">
        <v>0</v>
      </c>
      <c r="AG15" s="201">
        <v>0</v>
      </c>
      <c r="AH15" s="201">
        <v>0</v>
      </c>
      <c r="AI15" s="201">
        <v>0</v>
      </c>
      <c r="AJ15" s="201">
        <v>0</v>
      </c>
      <c r="AK15" s="201">
        <v>0</v>
      </c>
      <c r="AL15" s="201">
        <v>0</v>
      </c>
      <c r="AM15" s="201">
        <v>0</v>
      </c>
      <c r="AN15" s="201">
        <v>0</v>
      </c>
      <c r="AO15" s="201">
        <v>0</v>
      </c>
      <c r="AP15" s="201">
        <v>0</v>
      </c>
      <c r="AQ15" s="201">
        <v>0</v>
      </c>
      <c r="AR15" s="201">
        <v>0</v>
      </c>
      <c r="AS15" s="201">
        <v>0</v>
      </c>
      <c r="AT15" s="201">
        <v>0</v>
      </c>
      <c r="AU15" s="201">
        <v>0</v>
      </c>
      <c r="AV15" s="377">
        <f t="shared" si="1"/>
        <v>7982.9657247281821</v>
      </c>
    </row>
    <row r="16" spans="1:48" ht="15.75" customHeight="1" x14ac:dyDescent="0.3">
      <c r="A16" s="199" t="s">
        <v>135</v>
      </c>
      <c r="B16" s="200">
        <v>15</v>
      </c>
      <c r="C16" s="201">
        <v>152.9856101173807</v>
      </c>
      <c r="D16" s="202">
        <f t="shared" si="2"/>
        <v>1</v>
      </c>
      <c r="E16" s="203"/>
      <c r="F16" s="203"/>
      <c r="G16" s="203"/>
      <c r="H16" s="203"/>
      <c r="I16" s="203"/>
      <c r="J16" s="203"/>
      <c r="K16" s="203"/>
      <c r="L16" s="201">
        <v>152.9856101173807</v>
      </c>
      <c r="M16" s="201">
        <v>152.9856101173807</v>
      </c>
      <c r="N16" s="201">
        <v>152.9856101173807</v>
      </c>
      <c r="O16" s="201">
        <v>152.9856101173807</v>
      </c>
      <c r="P16" s="201">
        <v>152.9856101173807</v>
      </c>
      <c r="Q16" s="201">
        <v>152.9856101173807</v>
      </c>
      <c r="R16" s="201">
        <v>152.9856101173807</v>
      </c>
      <c r="S16" s="201">
        <v>152.9856101173807</v>
      </c>
      <c r="T16" s="201">
        <v>152.9856101173807</v>
      </c>
      <c r="U16" s="201">
        <v>152.9856101173807</v>
      </c>
      <c r="V16" s="201">
        <v>152.9856101173807</v>
      </c>
      <c r="W16" s="201">
        <v>152.9856101173807</v>
      </c>
      <c r="X16" s="201">
        <v>152.9856101173807</v>
      </c>
      <c r="Y16" s="201">
        <v>152.9856101173807</v>
      </c>
      <c r="Z16" s="201">
        <v>152.9856101173807</v>
      </c>
      <c r="AA16" s="201">
        <v>0</v>
      </c>
      <c r="AB16" s="201">
        <v>0</v>
      </c>
      <c r="AC16" s="201">
        <v>0</v>
      </c>
      <c r="AD16" s="201">
        <v>0</v>
      </c>
      <c r="AE16" s="201">
        <v>0</v>
      </c>
      <c r="AF16" s="201">
        <v>0</v>
      </c>
      <c r="AG16" s="201">
        <v>0</v>
      </c>
      <c r="AH16" s="201">
        <v>0</v>
      </c>
      <c r="AI16" s="201">
        <v>0</v>
      </c>
      <c r="AJ16" s="201">
        <v>0</v>
      </c>
      <c r="AK16" s="201">
        <v>0</v>
      </c>
      <c r="AL16" s="201">
        <v>0</v>
      </c>
      <c r="AM16" s="201">
        <v>0</v>
      </c>
      <c r="AN16" s="201">
        <v>0</v>
      </c>
      <c r="AO16" s="201">
        <v>0</v>
      </c>
      <c r="AP16" s="201">
        <v>0</v>
      </c>
      <c r="AQ16" s="201">
        <v>0</v>
      </c>
      <c r="AR16" s="201">
        <v>0</v>
      </c>
      <c r="AS16" s="201">
        <v>0</v>
      </c>
      <c r="AT16" s="201">
        <v>0</v>
      </c>
      <c r="AU16" s="201">
        <v>0</v>
      </c>
      <c r="AV16" s="377">
        <f t="shared" si="1"/>
        <v>2294.7841517607103</v>
      </c>
    </row>
    <row r="17" spans="1:48" ht="15.75" customHeight="1" x14ac:dyDescent="0.3">
      <c r="A17" s="199" t="s">
        <v>492</v>
      </c>
      <c r="B17" s="200">
        <v>10</v>
      </c>
      <c r="C17" s="201">
        <v>315.87002947536132</v>
      </c>
      <c r="D17" s="202">
        <f t="shared" si="2"/>
        <v>1</v>
      </c>
      <c r="E17" s="203"/>
      <c r="F17" s="203"/>
      <c r="G17" s="203"/>
      <c r="H17" s="203"/>
      <c r="I17" s="203"/>
      <c r="J17" s="203"/>
      <c r="K17" s="203"/>
      <c r="L17" s="201">
        <v>315.87002947536132</v>
      </c>
      <c r="M17" s="201">
        <v>315.87002947536132</v>
      </c>
      <c r="N17" s="201">
        <v>315.87002947536132</v>
      </c>
      <c r="O17" s="201">
        <v>315.87002947536132</v>
      </c>
      <c r="P17" s="201">
        <v>315.87002947536132</v>
      </c>
      <c r="Q17" s="201">
        <v>315.87002947536132</v>
      </c>
      <c r="R17" s="201">
        <v>315.87002947536132</v>
      </c>
      <c r="S17" s="201">
        <v>315.87002947536132</v>
      </c>
      <c r="T17" s="201">
        <v>315.87002947536132</v>
      </c>
      <c r="U17" s="201">
        <v>315.87002947536132</v>
      </c>
      <c r="V17" s="201">
        <v>0</v>
      </c>
      <c r="W17" s="201">
        <v>0</v>
      </c>
      <c r="X17" s="201">
        <v>0</v>
      </c>
      <c r="Y17" s="201">
        <v>0</v>
      </c>
      <c r="Z17" s="201">
        <v>0</v>
      </c>
      <c r="AA17" s="201">
        <v>0</v>
      </c>
      <c r="AB17" s="201">
        <v>0</v>
      </c>
      <c r="AC17" s="201">
        <v>0</v>
      </c>
      <c r="AD17" s="201">
        <v>0</v>
      </c>
      <c r="AE17" s="201">
        <v>0</v>
      </c>
      <c r="AF17" s="201">
        <v>0</v>
      </c>
      <c r="AG17" s="201">
        <v>0</v>
      </c>
      <c r="AH17" s="201">
        <v>0</v>
      </c>
      <c r="AI17" s="201">
        <v>0</v>
      </c>
      <c r="AJ17" s="201">
        <v>0</v>
      </c>
      <c r="AK17" s="201">
        <v>0</v>
      </c>
      <c r="AL17" s="201">
        <v>0</v>
      </c>
      <c r="AM17" s="201">
        <v>0</v>
      </c>
      <c r="AN17" s="201">
        <v>0</v>
      </c>
      <c r="AO17" s="201">
        <v>0</v>
      </c>
      <c r="AP17" s="201">
        <v>0</v>
      </c>
      <c r="AQ17" s="201">
        <v>0</v>
      </c>
      <c r="AR17" s="201">
        <v>0</v>
      </c>
      <c r="AS17" s="201">
        <v>0</v>
      </c>
      <c r="AT17" s="201">
        <v>0</v>
      </c>
      <c r="AU17" s="201">
        <v>0</v>
      </c>
      <c r="AV17" s="377">
        <f t="shared" si="1"/>
        <v>3158.7002947536125</v>
      </c>
    </row>
    <row r="18" spans="1:48" ht="15.75" customHeight="1" x14ac:dyDescent="0.3">
      <c r="A18" s="199" t="s">
        <v>179</v>
      </c>
      <c r="B18" s="200">
        <v>15</v>
      </c>
      <c r="C18" s="201">
        <v>71.199826191267903</v>
      </c>
      <c r="D18" s="202">
        <f t="shared" si="2"/>
        <v>1</v>
      </c>
      <c r="E18" s="203"/>
      <c r="F18" s="203"/>
      <c r="G18" s="203"/>
      <c r="H18" s="203"/>
      <c r="I18" s="203"/>
      <c r="J18" s="203"/>
      <c r="K18" s="203"/>
      <c r="L18" s="201">
        <v>71.199826191267903</v>
      </c>
      <c r="M18" s="201">
        <v>71.199826191267903</v>
      </c>
      <c r="N18" s="201">
        <v>71.199826191267903</v>
      </c>
      <c r="O18" s="201">
        <v>71.199826191267903</v>
      </c>
      <c r="P18" s="201">
        <v>71.199826191267903</v>
      </c>
      <c r="Q18" s="201">
        <v>71.199826191267903</v>
      </c>
      <c r="R18" s="201">
        <v>71.199826191267903</v>
      </c>
      <c r="S18" s="201">
        <v>71.199826191267903</v>
      </c>
      <c r="T18" s="201">
        <v>71.199826191267903</v>
      </c>
      <c r="U18" s="201">
        <v>71.199826191267903</v>
      </c>
      <c r="V18" s="201">
        <v>71.199826191267903</v>
      </c>
      <c r="W18" s="201">
        <v>71.199826191267903</v>
      </c>
      <c r="X18" s="201">
        <v>71.199826191267903</v>
      </c>
      <c r="Y18" s="201">
        <v>71.199826191267903</v>
      </c>
      <c r="Z18" s="201">
        <v>71.199826191267903</v>
      </c>
      <c r="AA18" s="201">
        <v>0</v>
      </c>
      <c r="AB18" s="201">
        <v>0</v>
      </c>
      <c r="AC18" s="201">
        <v>0</v>
      </c>
      <c r="AD18" s="201">
        <v>0</v>
      </c>
      <c r="AE18" s="201">
        <v>0</v>
      </c>
      <c r="AF18" s="201">
        <v>0</v>
      </c>
      <c r="AG18" s="201">
        <v>0</v>
      </c>
      <c r="AH18" s="201">
        <v>0</v>
      </c>
      <c r="AI18" s="201">
        <v>0</v>
      </c>
      <c r="AJ18" s="201">
        <v>0</v>
      </c>
      <c r="AK18" s="201">
        <v>0</v>
      </c>
      <c r="AL18" s="201">
        <v>0</v>
      </c>
      <c r="AM18" s="201">
        <v>0</v>
      </c>
      <c r="AN18" s="201">
        <v>0</v>
      </c>
      <c r="AO18" s="201">
        <v>0</v>
      </c>
      <c r="AP18" s="201">
        <v>0</v>
      </c>
      <c r="AQ18" s="201">
        <v>0</v>
      </c>
      <c r="AR18" s="201">
        <v>0</v>
      </c>
      <c r="AS18" s="201">
        <v>0</v>
      </c>
      <c r="AT18" s="201">
        <v>0</v>
      </c>
      <c r="AU18" s="201">
        <v>0</v>
      </c>
      <c r="AV18" s="377">
        <f t="shared" si="1"/>
        <v>1067.9973928690185</v>
      </c>
    </row>
    <row r="19" spans="1:48" ht="15.75" customHeight="1" x14ac:dyDescent="0.3">
      <c r="A19" s="199" t="s">
        <v>107</v>
      </c>
      <c r="B19" s="200">
        <v>20</v>
      </c>
      <c r="C19" s="201">
        <v>420.0699077603964</v>
      </c>
      <c r="D19" s="202">
        <f t="shared" si="2"/>
        <v>1</v>
      </c>
      <c r="E19" s="203"/>
      <c r="F19" s="203"/>
      <c r="G19" s="203"/>
      <c r="H19" s="203"/>
      <c r="I19" s="203"/>
      <c r="J19" s="203"/>
      <c r="K19" s="203"/>
      <c r="L19" s="201">
        <v>420.0699077603964</v>
      </c>
      <c r="M19" s="201">
        <v>420.0699077603964</v>
      </c>
      <c r="N19" s="201">
        <v>420.0699077603964</v>
      </c>
      <c r="O19" s="201">
        <v>420.0699077603964</v>
      </c>
      <c r="P19" s="201">
        <v>420.0699077603964</v>
      </c>
      <c r="Q19" s="201">
        <v>420.0699077603964</v>
      </c>
      <c r="R19" s="201">
        <v>420.0699077603964</v>
      </c>
      <c r="S19" s="201">
        <v>420.0699077603964</v>
      </c>
      <c r="T19" s="201">
        <v>420.0699077603964</v>
      </c>
      <c r="U19" s="201">
        <v>420.0699077603964</v>
      </c>
      <c r="V19" s="201">
        <v>420.0699077603964</v>
      </c>
      <c r="W19" s="201">
        <v>420.0699077603964</v>
      </c>
      <c r="X19" s="201">
        <v>420.0699077603964</v>
      </c>
      <c r="Y19" s="201">
        <v>420.0699077603964</v>
      </c>
      <c r="Z19" s="201">
        <v>420.0699077603964</v>
      </c>
      <c r="AA19" s="201">
        <v>420.0699077603964</v>
      </c>
      <c r="AB19" s="201">
        <v>420.0699077603964</v>
      </c>
      <c r="AC19" s="201">
        <v>420.0699077603964</v>
      </c>
      <c r="AD19" s="201">
        <v>420.0699077603964</v>
      </c>
      <c r="AE19" s="201">
        <v>420.0699077603964</v>
      </c>
      <c r="AF19" s="201">
        <v>0</v>
      </c>
      <c r="AG19" s="201">
        <v>0</v>
      </c>
      <c r="AH19" s="201">
        <v>0</v>
      </c>
      <c r="AI19" s="201">
        <v>0</v>
      </c>
      <c r="AJ19" s="201">
        <v>0</v>
      </c>
      <c r="AK19" s="201">
        <v>0</v>
      </c>
      <c r="AL19" s="201">
        <v>0</v>
      </c>
      <c r="AM19" s="201">
        <v>0</v>
      </c>
      <c r="AN19" s="201">
        <v>0</v>
      </c>
      <c r="AO19" s="201">
        <v>0</v>
      </c>
      <c r="AP19" s="201">
        <v>0</v>
      </c>
      <c r="AQ19" s="201">
        <v>0</v>
      </c>
      <c r="AR19" s="201">
        <v>0</v>
      </c>
      <c r="AS19" s="201">
        <v>0</v>
      </c>
      <c r="AT19" s="201">
        <v>0</v>
      </c>
      <c r="AU19" s="201">
        <v>0</v>
      </c>
      <c r="AV19" s="377">
        <f t="shared" si="1"/>
        <v>8401.3981552079313</v>
      </c>
    </row>
    <row r="20" spans="1:48" ht="15.75" customHeight="1" x14ac:dyDescent="0.3">
      <c r="A20" s="199" t="s">
        <v>278</v>
      </c>
      <c r="B20" s="200">
        <v>16</v>
      </c>
      <c r="C20" s="201">
        <v>60.697823858969663</v>
      </c>
      <c r="D20" s="202">
        <f t="shared" si="2"/>
        <v>1</v>
      </c>
      <c r="E20" s="203"/>
      <c r="F20" s="203"/>
      <c r="G20" s="203"/>
      <c r="H20" s="203"/>
      <c r="I20" s="203"/>
      <c r="J20" s="203"/>
      <c r="K20" s="203"/>
      <c r="L20" s="201">
        <v>60.697823858969663</v>
      </c>
      <c r="M20" s="201">
        <v>60.697823858969663</v>
      </c>
      <c r="N20" s="201">
        <v>60.697823858969663</v>
      </c>
      <c r="O20" s="201">
        <v>60.697823858969663</v>
      </c>
      <c r="P20" s="201">
        <v>60.697823858969663</v>
      </c>
      <c r="Q20" s="201">
        <v>60.697823858969663</v>
      </c>
      <c r="R20" s="201">
        <v>60.697823858969663</v>
      </c>
      <c r="S20" s="201">
        <v>60.697823858969663</v>
      </c>
      <c r="T20" s="201">
        <v>60.697823858969663</v>
      </c>
      <c r="U20" s="201">
        <v>60.697823858969663</v>
      </c>
      <c r="V20" s="201">
        <v>60.697823858969663</v>
      </c>
      <c r="W20" s="201">
        <v>60.697823858969663</v>
      </c>
      <c r="X20" s="201">
        <v>60.697823858969663</v>
      </c>
      <c r="Y20" s="201">
        <v>60.697823858969663</v>
      </c>
      <c r="Z20" s="201">
        <v>60.697823858969663</v>
      </c>
      <c r="AA20" s="201">
        <v>60.697823858969663</v>
      </c>
      <c r="AB20" s="201">
        <v>0</v>
      </c>
      <c r="AC20" s="201">
        <v>0</v>
      </c>
      <c r="AD20" s="201">
        <v>0</v>
      </c>
      <c r="AE20" s="201">
        <v>0</v>
      </c>
      <c r="AF20" s="201">
        <v>0</v>
      </c>
      <c r="AG20" s="201">
        <v>0</v>
      </c>
      <c r="AH20" s="201">
        <v>0</v>
      </c>
      <c r="AI20" s="201">
        <v>0</v>
      </c>
      <c r="AJ20" s="201">
        <v>0</v>
      </c>
      <c r="AK20" s="201">
        <v>0</v>
      </c>
      <c r="AL20" s="201">
        <v>0</v>
      </c>
      <c r="AM20" s="201">
        <v>0</v>
      </c>
      <c r="AN20" s="201">
        <v>0</v>
      </c>
      <c r="AO20" s="201">
        <v>0</v>
      </c>
      <c r="AP20" s="201">
        <v>0</v>
      </c>
      <c r="AQ20" s="201">
        <v>0</v>
      </c>
      <c r="AR20" s="201">
        <v>0</v>
      </c>
      <c r="AS20" s="201">
        <v>0</v>
      </c>
      <c r="AT20" s="201">
        <v>0</v>
      </c>
      <c r="AU20" s="201">
        <v>0</v>
      </c>
      <c r="AV20" s="377">
        <f t="shared" si="1"/>
        <v>971.16518174351438</v>
      </c>
    </row>
    <row r="21" spans="1:48" ht="15.75" customHeight="1" x14ac:dyDescent="0.3">
      <c r="A21" s="199" t="s">
        <v>268</v>
      </c>
      <c r="B21" s="200">
        <v>14</v>
      </c>
      <c r="C21" s="201">
        <v>52.822648909666121</v>
      </c>
      <c r="D21" s="202">
        <f t="shared" si="2"/>
        <v>1</v>
      </c>
      <c r="E21" s="203"/>
      <c r="F21" s="203"/>
      <c r="G21" s="203"/>
      <c r="H21" s="203"/>
      <c r="I21" s="203"/>
      <c r="J21" s="203"/>
      <c r="K21" s="203"/>
      <c r="L21" s="201">
        <v>52.822648909666121</v>
      </c>
      <c r="M21" s="201">
        <v>52.822648909666121</v>
      </c>
      <c r="N21" s="201">
        <v>52.822648909666121</v>
      </c>
      <c r="O21" s="201">
        <v>52.822648909666121</v>
      </c>
      <c r="P21" s="201">
        <v>52.822648909666121</v>
      </c>
      <c r="Q21" s="201">
        <v>52.822648909666121</v>
      </c>
      <c r="R21" s="201">
        <v>52.822648909666121</v>
      </c>
      <c r="S21" s="201">
        <v>52.822648909666121</v>
      </c>
      <c r="T21" s="201">
        <v>52.822648909666121</v>
      </c>
      <c r="U21" s="201">
        <v>52.822648909666121</v>
      </c>
      <c r="V21" s="201">
        <v>52.822648909666121</v>
      </c>
      <c r="W21" s="201">
        <v>52.822648909666121</v>
      </c>
      <c r="X21" s="201">
        <v>52.822648909666121</v>
      </c>
      <c r="Y21" s="201">
        <v>52.822648909666121</v>
      </c>
      <c r="Z21" s="201">
        <v>0</v>
      </c>
      <c r="AA21" s="201">
        <v>0</v>
      </c>
      <c r="AB21" s="201">
        <v>0</v>
      </c>
      <c r="AC21" s="201">
        <v>0</v>
      </c>
      <c r="AD21" s="201">
        <v>0</v>
      </c>
      <c r="AE21" s="201">
        <v>0</v>
      </c>
      <c r="AF21" s="201">
        <v>0</v>
      </c>
      <c r="AG21" s="201">
        <v>0</v>
      </c>
      <c r="AH21" s="201">
        <v>0</v>
      </c>
      <c r="AI21" s="201">
        <v>0</v>
      </c>
      <c r="AJ21" s="201">
        <v>0</v>
      </c>
      <c r="AK21" s="201">
        <v>0</v>
      </c>
      <c r="AL21" s="201">
        <v>0</v>
      </c>
      <c r="AM21" s="201">
        <v>0</v>
      </c>
      <c r="AN21" s="201">
        <v>0</v>
      </c>
      <c r="AO21" s="201">
        <v>0</v>
      </c>
      <c r="AP21" s="201">
        <v>0</v>
      </c>
      <c r="AQ21" s="201">
        <v>0</v>
      </c>
      <c r="AR21" s="201">
        <v>0</v>
      </c>
      <c r="AS21" s="201">
        <v>0</v>
      </c>
      <c r="AT21" s="201">
        <v>0</v>
      </c>
      <c r="AU21" s="201">
        <v>0</v>
      </c>
      <c r="AV21" s="377">
        <f t="shared" si="1"/>
        <v>739.51708473532551</v>
      </c>
    </row>
    <row r="22" spans="1:48" ht="15.75" customHeight="1" x14ac:dyDescent="0.3">
      <c r="A22" s="199" t="s">
        <v>87</v>
      </c>
      <c r="B22" s="200">
        <v>19</v>
      </c>
      <c r="C22" s="201">
        <v>46.877131098785398</v>
      </c>
      <c r="D22" s="202">
        <f t="shared" si="2"/>
        <v>1</v>
      </c>
      <c r="E22" s="203"/>
      <c r="F22" s="203"/>
      <c r="G22" s="203"/>
      <c r="H22" s="203"/>
      <c r="I22" s="203"/>
      <c r="J22" s="203"/>
      <c r="K22" s="203"/>
      <c r="L22" s="201">
        <v>46.877131098785398</v>
      </c>
      <c r="M22" s="201">
        <v>46.877131098785398</v>
      </c>
      <c r="N22" s="201">
        <v>46.877131098785398</v>
      </c>
      <c r="O22" s="201">
        <v>46.877131098785398</v>
      </c>
      <c r="P22" s="201">
        <v>46.877131098785398</v>
      </c>
      <c r="Q22" s="201">
        <v>46.877131098785398</v>
      </c>
      <c r="R22" s="201">
        <v>46.877131098785398</v>
      </c>
      <c r="S22" s="201">
        <v>46.877131098785398</v>
      </c>
      <c r="T22" s="201">
        <v>46.877131098785398</v>
      </c>
      <c r="U22" s="201">
        <v>46.877131098785398</v>
      </c>
      <c r="V22" s="201">
        <v>46.877131098785398</v>
      </c>
      <c r="W22" s="201">
        <v>46.877131098785398</v>
      </c>
      <c r="X22" s="201">
        <v>46.877131098785398</v>
      </c>
      <c r="Y22" s="201">
        <v>46.877131098785398</v>
      </c>
      <c r="Z22" s="201">
        <v>46.877131098785398</v>
      </c>
      <c r="AA22" s="201">
        <v>46.877131098785398</v>
      </c>
      <c r="AB22" s="201">
        <v>46.877131098785398</v>
      </c>
      <c r="AC22" s="201">
        <v>46.877131098785398</v>
      </c>
      <c r="AD22" s="201">
        <v>46.877131098785398</v>
      </c>
      <c r="AE22" s="201">
        <v>0</v>
      </c>
      <c r="AF22" s="201">
        <v>0</v>
      </c>
      <c r="AG22" s="201">
        <v>0</v>
      </c>
      <c r="AH22" s="201">
        <v>0</v>
      </c>
      <c r="AI22" s="201">
        <v>0</v>
      </c>
      <c r="AJ22" s="201">
        <v>0</v>
      </c>
      <c r="AK22" s="201">
        <v>0</v>
      </c>
      <c r="AL22" s="201">
        <v>0</v>
      </c>
      <c r="AM22" s="201">
        <v>0</v>
      </c>
      <c r="AN22" s="201">
        <v>0</v>
      </c>
      <c r="AO22" s="201">
        <v>0</v>
      </c>
      <c r="AP22" s="201">
        <v>0</v>
      </c>
      <c r="AQ22" s="201">
        <v>0</v>
      </c>
      <c r="AR22" s="201">
        <v>0</v>
      </c>
      <c r="AS22" s="201">
        <v>0</v>
      </c>
      <c r="AT22" s="201">
        <v>0</v>
      </c>
      <c r="AU22" s="201">
        <v>0</v>
      </c>
      <c r="AV22" s="377">
        <f t="shared" si="1"/>
        <v>890.66549087692272</v>
      </c>
    </row>
    <row r="23" spans="1:48" ht="15.75" customHeight="1" x14ac:dyDescent="0.3">
      <c r="A23" s="199" t="s">
        <v>493</v>
      </c>
      <c r="B23" s="200">
        <v>14</v>
      </c>
      <c r="C23" s="201">
        <v>24.344796863020392</v>
      </c>
      <c r="D23" s="202">
        <f t="shared" si="2"/>
        <v>1</v>
      </c>
      <c r="E23" s="203"/>
      <c r="F23" s="203"/>
      <c r="G23" s="203"/>
      <c r="H23" s="203"/>
      <c r="I23" s="203"/>
      <c r="J23" s="203"/>
      <c r="K23" s="203"/>
      <c r="L23" s="201">
        <v>24.344796863020392</v>
      </c>
      <c r="M23" s="201">
        <v>24.344796863020392</v>
      </c>
      <c r="N23" s="201">
        <v>24.344796863020392</v>
      </c>
      <c r="O23" s="201">
        <v>24.344796863020392</v>
      </c>
      <c r="P23" s="201">
        <v>24.344796863020392</v>
      </c>
      <c r="Q23" s="201">
        <v>24.344796863020392</v>
      </c>
      <c r="R23" s="201">
        <v>24.344796863020392</v>
      </c>
      <c r="S23" s="201">
        <v>24.344796863020392</v>
      </c>
      <c r="T23" s="201">
        <v>24.344796863020392</v>
      </c>
      <c r="U23" s="201">
        <v>24.344796863020392</v>
      </c>
      <c r="V23" s="201">
        <v>24.344796863020392</v>
      </c>
      <c r="W23" s="201">
        <v>24.344796863020392</v>
      </c>
      <c r="X23" s="201">
        <v>24.344796863020392</v>
      </c>
      <c r="Y23" s="201">
        <v>24.344796863020392</v>
      </c>
      <c r="Z23" s="201">
        <v>0</v>
      </c>
      <c r="AA23" s="201">
        <v>0</v>
      </c>
      <c r="AB23" s="201">
        <v>0</v>
      </c>
      <c r="AC23" s="201">
        <v>0</v>
      </c>
      <c r="AD23" s="201">
        <v>0</v>
      </c>
      <c r="AE23" s="201">
        <v>0</v>
      </c>
      <c r="AF23" s="201">
        <v>0</v>
      </c>
      <c r="AG23" s="201">
        <v>0</v>
      </c>
      <c r="AH23" s="201">
        <v>0</v>
      </c>
      <c r="AI23" s="201">
        <v>0</v>
      </c>
      <c r="AJ23" s="201">
        <v>0</v>
      </c>
      <c r="AK23" s="201">
        <v>0</v>
      </c>
      <c r="AL23" s="201">
        <v>0</v>
      </c>
      <c r="AM23" s="201">
        <v>0</v>
      </c>
      <c r="AN23" s="201">
        <v>0</v>
      </c>
      <c r="AO23" s="201">
        <v>0</v>
      </c>
      <c r="AP23" s="201">
        <v>0</v>
      </c>
      <c r="AQ23" s="201">
        <v>0</v>
      </c>
      <c r="AR23" s="201">
        <v>0</v>
      </c>
      <c r="AS23" s="201">
        <v>0</v>
      </c>
      <c r="AT23" s="201">
        <v>0</v>
      </c>
      <c r="AU23" s="201">
        <v>0</v>
      </c>
      <c r="AV23" s="377">
        <f t="shared" si="1"/>
        <v>340.82715608228557</v>
      </c>
    </row>
    <row r="24" spans="1:48" ht="15.75" customHeight="1" x14ac:dyDescent="0.3">
      <c r="A24" s="199" t="s">
        <v>494</v>
      </c>
      <c r="B24" s="200">
        <v>12</v>
      </c>
      <c r="C24" s="201">
        <v>47.294989947724069</v>
      </c>
      <c r="D24" s="202">
        <f t="shared" si="2"/>
        <v>1</v>
      </c>
      <c r="E24" s="203"/>
      <c r="F24" s="203"/>
      <c r="G24" s="203"/>
      <c r="H24" s="203"/>
      <c r="I24" s="203"/>
      <c r="J24" s="203"/>
      <c r="K24" s="203"/>
      <c r="L24" s="201">
        <v>47.294989947724069</v>
      </c>
      <c r="M24" s="201">
        <v>47.294989947724069</v>
      </c>
      <c r="N24" s="201">
        <v>47.294989947724069</v>
      </c>
      <c r="O24" s="201">
        <v>47.294989947724069</v>
      </c>
      <c r="P24" s="201">
        <v>47.294989947724069</v>
      </c>
      <c r="Q24" s="201">
        <v>47.294989947724069</v>
      </c>
      <c r="R24" s="201">
        <v>47.294989947724069</v>
      </c>
      <c r="S24" s="201">
        <v>47.294989947724069</v>
      </c>
      <c r="T24" s="201">
        <v>47.294989947724069</v>
      </c>
      <c r="U24" s="201">
        <v>47.294989947724069</v>
      </c>
      <c r="V24" s="201">
        <v>47.294989947724069</v>
      </c>
      <c r="W24" s="201">
        <v>47.294989947724069</v>
      </c>
      <c r="X24" s="201">
        <v>0</v>
      </c>
      <c r="Y24" s="201">
        <v>0</v>
      </c>
      <c r="Z24" s="201">
        <v>0</v>
      </c>
      <c r="AA24" s="201">
        <v>0</v>
      </c>
      <c r="AB24" s="201">
        <v>0</v>
      </c>
      <c r="AC24" s="201">
        <v>0</v>
      </c>
      <c r="AD24" s="201">
        <v>0</v>
      </c>
      <c r="AE24" s="201">
        <v>0</v>
      </c>
      <c r="AF24" s="201">
        <v>0</v>
      </c>
      <c r="AG24" s="201">
        <v>0</v>
      </c>
      <c r="AH24" s="201">
        <v>0</v>
      </c>
      <c r="AI24" s="201">
        <v>0</v>
      </c>
      <c r="AJ24" s="201">
        <v>0</v>
      </c>
      <c r="AK24" s="201">
        <v>0</v>
      </c>
      <c r="AL24" s="201">
        <v>0</v>
      </c>
      <c r="AM24" s="201">
        <v>0</v>
      </c>
      <c r="AN24" s="201">
        <v>0</v>
      </c>
      <c r="AO24" s="201">
        <v>0</v>
      </c>
      <c r="AP24" s="201">
        <v>0</v>
      </c>
      <c r="AQ24" s="201">
        <v>0</v>
      </c>
      <c r="AR24" s="201">
        <v>0</v>
      </c>
      <c r="AS24" s="201">
        <v>0</v>
      </c>
      <c r="AT24" s="201">
        <v>0</v>
      </c>
      <c r="AU24" s="201">
        <v>0</v>
      </c>
      <c r="AV24" s="377">
        <f t="shared" si="1"/>
        <v>567.53987937268869</v>
      </c>
    </row>
    <row r="25" spans="1:48" ht="15.75" customHeight="1" x14ac:dyDescent="0.3">
      <c r="A25" s="199" t="s">
        <v>277</v>
      </c>
      <c r="B25" s="200">
        <v>10</v>
      </c>
      <c r="C25" s="201">
        <v>14.235992890835551</v>
      </c>
      <c r="D25" s="202">
        <f t="shared" si="2"/>
        <v>1</v>
      </c>
      <c r="E25" s="203"/>
      <c r="F25" s="203"/>
      <c r="G25" s="203"/>
      <c r="H25" s="203"/>
      <c r="I25" s="203"/>
      <c r="J25" s="203"/>
      <c r="K25" s="203"/>
      <c r="L25" s="201">
        <v>14.235992890835551</v>
      </c>
      <c r="M25" s="201">
        <v>14.235992890835551</v>
      </c>
      <c r="N25" s="201">
        <v>14.235992890835551</v>
      </c>
      <c r="O25" s="201">
        <v>14.235992890835551</v>
      </c>
      <c r="P25" s="201">
        <v>14.235992890835551</v>
      </c>
      <c r="Q25" s="201">
        <v>14.235992890835551</v>
      </c>
      <c r="R25" s="201">
        <v>14.235992890835551</v>
      </c>
      <c r="S25" s="201">
        <v>14.235992890835551</v>
      </c>
      <c r="T25" s="201">
        <v>14.235992890835551</v>
      </c>
      <c r="U25" s="201">
        <v>14.235992890835551</v>
      </c>
      <c r="V25" s="201">
        <v>0</v>
      </c>
      <c r="W25" s="201">
        <v>0</v>
      </c>
      <c r="X25" s="201">
        <v>0</v>
      </c>
      <c r="Y25" s="201">
        <v>0</v>
      </c>
      <c r="Z25" s="201">
        <v>0</v>
      </c>
      <c r="AA25" s="201">
        <v>0</v>
      </c>
      <c r="AB25" s="201">
        <v>0</v>
      </c>
      <c r="AC25" s="201">
        <v>0</v>
      </c>
      <c r="AD25" s="201">
        <v>0</v>
      </c>
      <c r="AE25" s="201">
        <v>0</v>
      </c>
      <c r="AF25" s="201">
        <v>0</v>
      </c>
      <c r="AG25" s="201">
        <v>0</v>
      </c>
      <c r="AH25" s="201">
        <v>0</v>
      </c>
      <c r="AI25" s="201">
        <v>0</v>
      </c>
      <c r="AJ25" s="201">
        <v>0</v>
      </c>
      <c r="AK25" s="201">
        <v>0</v>
      </c>
      <c r="AL25" s="201">
        <v>0</v>
      </c>
      <c r="AM25" s="201">
        <v>0</v>
      </c>
      <c r="AN25" s="201">
        <v>0</v>
      </c>
      <c r="AO25" s="201">
        <v>0</v>
      </c>
      <c r="AP25" s="201">
        <v>0</v>
      </c>
      <c r="AQ25" s="201">
        <v>0</v>
      </c>
      <c r="AR25" s="201">
        <v>0</v>
      </c>
      <c r="AS25" s="201">
        <v>0</v>
      </c>
      <c r="AT25" s="201">
        <v>0</v>
      </c>
      <c r="AU25" s="201">
        <v>0</v>
      </c>
      <c r="AV25" s="377">
        <f t="shared" si="1"/>
        <v>142.3599289083555</v>
      </c>
    </row>
    <row r="26" spans="1:48" ht="15.75" customHeight="1" x14ac:dyDescent="0.3">
      <c r="A26" s="199" t="s">
        <v>279</v>
      </c>
      <c r="B26" s="200">
        <v>10</v>
      </c>
      <c r="C26" s="201">
        <v>12.9630288</v>
      </c>
      <c r="D26" s="202">
        <f t="shared" si="2"/>
        <v>1</v>
      </c>
      <c r="E26" s="203"/>
      <c r="F26" s="203"/>
      <c r="G26" s="203"/>
      <c r="H26" s="203"/>
      <c r="I26" s="203"/>
      <c r="J26" s="203"/>
      <c r="K26" s="203"/>
      <c r="L26" s="201">
        <v>12.9630288</v>
      </c>
      <c r="M26" s="201">
        <v>12.9630288</v>
      </c>
      <c r="N26" s="201">
        <v>12.9630288</v>
      </c>
      <c r="O26" s="201">
        <v>12.9630288</v>
      </c>
      <c r="P26" s="201">
        <v>12.9630288</v>
      </c>
      <c r="Q26" s="201">
        <v>12.9630288</v>
      </c>
      <c r="R26" s="201">
        <v>12.9630288</v>
      </c>
      <c r="S26" s="201">
        <v>12.9630288</v>
      </c>
      <c r="T26" s="201">
        <v>12.9630288</v>
      </c>
      <c r="U26" s="201">
        <v>12.9630288</v>
      </c>
      <c r="V26" s="201">
        <v>0</v>
      </c>
      <c r="W26" s="201">
        <v>0</v>
      </c>
      <c r="X26" s="201">
        <v>0</v>
      </c>
      <c r="Y26" s="201">
        <v>0</v>
      </c>
      <c r="Z26" s="201">
        <v>0</v>
      </c>
      <c r="AA26" s="201">
        <v>0</v>
      </c>
      <c r="AB26" s="201">
        <v>0</v>
      </c>
      <c r="AC26" s="201">
        <v>0</v>
      </c>
      <c r="AD26" s="201">
        <v>0</v>
      </c>
      <c r="AE26" s="201">
        <v>0</v>
      </c>
      <c r="AF26" s="201">
        <v>0</v>
      </c>
      <c r="AG26" s="201">
        <v>0</v>
      </c>
      <c r="AH26" s="201">
        <v>0</v>
      </c>
      <c r="AI26" s="201">
        <v>0</v>
      </c>
      <c r="AJ26" s="201">
        <v>0</v>
      </c>
      <c r="AK26" s="201">
        <v>0</v>
      </c>
      <c r="AL26" s="201">
        <v>0</v>
      </c>
      <c r="AM26" s="201">
        <v>0</v>
      </c>
      <c r="AN26" s="201">
        <v>0</v>
      </c>
      <c r="AO26" s="201">
        <v>0</v>
      </c>
      <c r="AP26" s="201">
        <v>0</v>
      </c>
      <c r="AQ26" s="201">
        <v>0</v>
      </c>
      <c r="AR26" s="201">
        <v>0</v>
      </c>
      <c r="AS26" s="201">
        <v>0</v>
      </c>
      <c r="AT26" s="201">
        <v>0</v>
      </c>
      <c r="AU26" s="201">
        <v>0</v>
      </c>
      <c r="AV26" s="377">
        <f t="shared" si="1"/>
        <v>129.63028800000001</v>
      </c>
    </row>
    <row r="27" spans="1:48" ht="15.75" customHeight="1" x14ac:dyDescent="0.3">
      <c r="A27" s="199" t="s">
        <v>495</v>
      </c>
      <c r="B27" s="200">
        <v>10</v>
      </c>
      <c r="C27" s="201">
        <v>36.397000141212473</v>
      </c>
      <c r="D27" s="202">
        <f t="shared" si="2"/>
        <v>0.68999999999999984</v>
      </c>
      <c r="E27" s="203"/>
      <c r="F27" s="203"/>
      <c r="G27" s="203"/>
      <c r="H27" s="203"/>
      <c r="I27" s="203"/>
      <c r="J27" s="203"/>
      <c r="K27" s="203"/>
      <c r="L27" s="201">
        <v>25.113930097436601</v>
      </c>
      <c r="M27" s="201">
        <v>25.113930097436601</v>
      </c>
      <c r="N27" s="201">
        <v>25.113930097436601</v>
      </c>
      <c r="O27" s="201">
        <v>25.113930097436601</v>
      </c>
      <c r="P27" s="201">
        <v>25.113930097436601</v>
      </c>
      <c r="Q27" s="201">
        <v>25.113930097436601</v>
      </c>
      <c r="R27" s="201">
        <v>25.113930097436601</v>
      </c>
      <c r="S27" s="201">
        <v>25.113930097436601</v>
      </c>
      <c r="T27" s="201">
        <v>25.113930097436601</v>
      </c>
      <c r="U27" s="201">
        <v>25.113930097436601</v>
      </c>
      <c r="V27" s="201">
        <v>0</v>
      </c>
      <c r="W27" s="201">
        <v>0</v>
      </c>
      <c r="X27" s="201">
        <v>0</v>
      </c>
      <c r="Y27" s="201">
        <v>0</v>
      </c>
      <c r="Z27" s="201">
        <v>0</v>
      </c>
      <c r="AA27" s="201">
        <v>0</v>
      </c>
      <c r="AB27" s="201">
        <v>0</v>
      </c>
      <c r="AC27" s="201">
        <v>0</v>
      </c>
      <c r="AD27" s="201">
        <v>0</v>
      </c>
      <c r="AE27" s="201">
        <v>0</v>
      </c>
      <c r="AF27" s="201">
        <v>0</v>
      </c>
      <c r="AG27" s="201">
        <v>0</v>
      </c>
      <c r="AH27" s="201">
        <v>0</v>
      </c>
      <c r="AI27" s="201">
        <v>0</v>
      </c>
      <c r="AJ27" s="201">
        <v>0</v>
      </c>
      <c r="AK27" s="201">
        <v>0</v>
      </c>
      <c r="AL27" s="201">
        <v>0</v>
      </c>
      <c r="AM27" s="201">
        <v>0</v>
      </c>
      <c r="AN27" s="201">
        <v>0</v>
      </c>
      <c r="AO27" s="201">
        <v>0</v>
      </c>
      <c r="AP27" s="201">
        <v>0</v>
      </c>
      <c r="AQ27" s="201">
        <v>0</v>
      </c>
      <c r="AR27" s="201">
        <v>0</v>
      </c>
      <c r="AS27" s="201">
        <v>0</v>
      </c>
      <c r="AT27" s="201">
        <v>0</v>
      </c>
      <c r="AU27" s="201">
        <v>0</v>
      </c>
      <c r="AV27" s="377">
        <f t="shared" si="1"/>
        <v>251.13930097436597</v>
      </c>
    </row>
    <row r="28" spans="1:48" ht="15.75" customHeight="1" x14ac:dyDescent="0.3">
      <c r="A28" s="199" t="s">
        <v>496</v>
      </c>
      <c r="B28" s="200">
        <v>11</v>
      </c>
      <c r="C28" s="201">
        <v>6.6225734430880001</v>
      </c>
      <c r="D28" s="202">
        <f t="shared" si="2"/>
        <v>1</v>
      </c>
      <c r="E28" s="203"/>
      <c r="F28" s="203"/>
      <c r="G28" s="203"/>
      <c r="H28" s="203"/>
      <c r="I28" s="203"/>
      <c r="J28" s="203"/>
      <c r="K28" s="203"/>
      <c r="L28" s="201">
        <v>6.6225734430880001</v>
      </c>
      <c r="M28" s="201">
        <v>6.6225734430880001</v>
      </c>
      <c r="N28" s="201">
        <v>6.6225734430880001</v>
      </c>
      <c r="O28" s="201">
        <v>6.6225734430880001</v>
      </c>
      <c r="P28" s="201">
        <v>6.6225734430880001</v>
      </c>
      <c r="Q28" s="201">
        <v>6.6225734430880001</v>
      </c>
      <c r="R28" s="201">
        <v>6.6225734430880001</v>
      </c>
      <c r="S28" s="201">
        <v>6.6225734430880001</v>
      </c>
      <c r="T28" s="201">
        <v>6.6225734430880001</v>
      </c>
      <c r="U28" s="201">
        <v>6.6225734430880001</v>
      </c>
      <c r="V28" s="201">
        <v>6.6225734430880001</v>
      </c>
      <c r="W28" s="201">
        <v>0</v>
      </c>
      <c r="X28" s="201">
        <v>0</v>
      </c>
      <c r="Y28" s="201">
        <v>0</v>
      </c>
      <c r="Z28" s="201">
        <v>0</v>
      </c>
      <c r="AA28" s="201">
        <v>0</v>
      </c>
      <c r="AB28" s="201">
        <v>0</v>
      </c>
      <c r="AC28" s="201">
        <v>0</v>
      </c>
      <c r="AD28" s="201">
        <v>0</v>
      </c>
      <c r="AE28" s="201">
        <v>0</v>
      </c>
      <c r="AF28" s="201">
        <v>0</v>
      </c>
      <c r="AG28" s="201">
        <v>0</v>
      </c>
      <c r="AH28" s="201">
        <v>0</v>
      </c>
      <c r="AI28" s="201">
        <v>0</v>
      </c>
      <c r="AJ28" s="201">
        <v>0</v>
      </c>
      <c r="AK28" s="201">
        <v>0</v>
      </c>
      <c r="AL28" s="201">
        <v>0</v>
      </c>
      <c r="AM28" s="201">
        <v>0</v>
      </c>
      <c r="AN28" s="201">
        <v>0</v>
      </c>
      <c r="AO28" s="201">
        <v>0</v>
      </c>
      <c r="AP28" s="201">
        <v>0</v>
      </c>
      <c r="AQ28" s="201">
        <v>0</v>
      </c>
      <c r="AR28" s="201">
        <v>0</v>
      </c>
      <c r="AS28" s="201">
        <v>0</v>
      </c>
      <c r="AT28" s="201">
        <v>0</v>
      </c>
      <c r="AU28" s="201">
        <v>0</v>
      </c>
      <c r="AV28" s="377">
        <f t="shared" si="1"/>
        <v>72.848307873967997</v>
      </c>
    </row>
    <row r="29" spans="1:48" ht="15.75" customHeight="1" x14ac:dyDescent="0.3">
      <c r="A29" s="199" t="s">
        <v>281</v>
      </c>
      <c r="B29" s="200">
        <v>21</v>
      </c>
      <c r="C29" s="201">
        <v>11.0865918378723</v>
      </c>
      <c r="D29" s="202">
        <f t="shared" si="2"/>
        <v>1</v>
      </c>
      <c r="E29" s="203"/>
      <c r="F29" s="203"/>
      <c r="G29" s="203"/>
      <c r="H29" s="203"/>
      <c r="I29" s="203"/>
      <c r="J29" s="203"/>
      <c r="K29" s="203"/>
      <c r="L29" s="201">
        <v>11.0865918378723</v>
      </c>
      <c r="M29" s="201">
        <v>11.0865918378723</v>
      </c>
      <c r="N29" s="201">
        <v>11.0865918378723</v>
      </c>
      <c r="O29" s="201">
        <v>11.0865918378723</v>
      </c>
      <c r="P29" s="201">
        <v>11.0865918378723</v>
      </c>
      <c r="Q29" s="201">
        <v>11.0865918378723</v>
      </c>
      <c r="R29" s="201">
        <v>11.0865918378723</v>
      </c>
      <c r="S29" s="201">
        <v>11.0865918378723</v>
      </c>
      <c r="T29" s="201">
        <v>11.0865918378723</v>
      </c>
      <c r="U29" s="201">
        <v>11.0865918378723</v>
      </c>
      <c r="V29" s="201">
        <v>11.0865918378723</v>
      </c>
      <c r="W29" s="201">
        <v>11.0865918378723</v>
      </c>
      <c r="X29" s="201">
        <v>11.0865918378723</v>
      </c>
      <c r="Y29" s="201">
        <v>11.0865918378723</v>
      </c>
      <c r="Z29" s="201">
        <v>11.0865918378723</v>
      </c>
      <c r="AA29" s="201">
        <v>11.0865918378723</v>
      </c>
      <c r="AB29" s="201">
        <v>11.0865918378723</v>
      </c>
      <c r="AC29" s="201">
        <v>11.0865918378723</v>
      </c>
      <c r="AD29" s="201">
        <v>11.0865918378723</v>
      </c>
      <c r="AE29" s="201">
        <v>11.0865918378723</v>
      </c>
      <c r="AF29" s="201">
        <v>11.0865918378723</v>
      </c>
      <c r="AG29" s="201">
        <v>0</v>
      </c>
      <c r="AH29" s="201">
        <v>0</v>
      </c>
      <c r="AI29" s="201">
        <v>0</v>
      </c>
      <c r="AJ29" s="201">
        <v>0</v>
      </c>
      <c r="AK29" s="201">
        <v>0</v>
      </c>
      <c r="AL29" s="201">
        <v>0</v>
      </c>
      <c r="AM29" s="201">
        <v>0</v>
      </c>
      <c r="AN29" s="201">
        <v>0</v>
      </c>
      <c r="AO29" s="201">
        <v>0</v>
      </c>
      <c r="AP29" s="201">
        <v>0</v>
      </c>
      <c r="AQ29" s="201">
        <v>0</v>
      </c>
      <c r="AR29" s="201">
        <v>0</v>
      </c>
      <c r="AS29" s="201">
        <v>0</v>
      </c>
      <c r="AT29" s="201">
        <v>0</v>
      </c>
      <c r="AU29" s="201">
        <v>0</v>
      </c>
      <c r="AV29" s="377">
        <f t="shared" si="1"/>
        <v>232.81842859531838</v>
      </c>
    </row>
    <row r="30" spans="1:48" ht="15.75" customHeight="1" x14ac:dyDescent="0.3">
      <c r="A30" s="199" t="s">
        <v>280</v>
      </c>
      <c r="B30" s="200">
        <v>7</v>
      </c>
      <c r="C30" s="201">
        <v>5.065091077607061</v>
      </c>
      <c r="D30" s="202">
        <f t="shared" si="2"/>
        <v>1</v>
      </c>
      <c r="E30" s="203"/>
      <c r="F30" s="203"/>
      <c r="G30" s="203"/>
      <c r="H30" s="203"/>
      <c r="I30" s="203"/>
      <c r="J30" s="203"/>
      <c r="K30" s="203"/>
      <c r="L30" s="201">
        <v>5.065091077607061</v>
      </c>
      <c r="M30" s="201">
        <v>5.065091077607061</v>
      </c>
      <c r="N30" s="201">
        <v>5.065091077607061</v>
      </c>
      <c r="O30" s="201">
        <v>5.065091077607061</v>
      </c>
      <c r="P30" s="201">
        <v>5.065091077607061</v>
      </c>
      <c r="Q30" s="201">
        <v>5.065091077607061</v>
      </c>
      <c r="R30" s="201">
        <v>5.065091077607061</v>
      </c>
      <c r="S30" s="201">
        <v>0</v>
      </c>
      <c r="T30" s="201">
        <v>0</v>
      </c>
      <c r="U30" s="201">
        <v>0</v>
      </c>
      <c r="V30" s="201">
        <v>0</v>
      </c>
      <c r="W30" s="201">
        <v>0</v>
      </c>
      <c r="X30" s="201">
        <v>0</v>
      </c>
      <c r="Y30" s="201">
        <v>0</v>
      </c>
      <c r="Z30" s="201">
        <v>0</v>
      </c>
      <c r="AA30" s="201">
        <v>0</v>
      </c>
      <c r="AB30" s="201">
        <v>0</v>
      </c>
      <c r="AC30" s="201">
        <v>0</v>
      </c>
      <c r="AD30" s="201">
        <v>0</v>
      </c>
      <c r="AE30" s="201">
        <v>0</v>
      </c>
      <c r="AF30" s="201">
        <v>0</v>
      </c>
      <c r="AG30" s="201">
        <v>0</v>
      </c>
      <c r="AH30" s="201">
        <v>0</v>
      </c>
      <c r="AI30" s="201">
        <v>0</v>
      </c>
      <c r="AJ30" s="201">
        <v>0</v>
      </c>
      <c r="AK30" s="201">
        <v>0</v>
      </c>
      <c r="AL30" s="201">
        <v>0</v>
      </c>
      <c r="AM30" s="201">
        <v>0</v>
      </c>
      <c r="AN30" s="201">
        <v>0</v>
      </c>
      <c r="AO30" s="201">
        <v>0</v>
      </c>
      <c r="AP30" s="201">
        <v>0</v>
      </c>
      <c r="AQ30" s="201">
        <v>0</v>
      </c>
      <c r="AR30" s="201">
        <v>0</v>
      </c>
      <c r="AS30" s="201">
        <v>0</v>
      </c>
      <c r="AT30" s="201">
        <v>0</v>
      </c>
      <c r="AU30" s="201">
        <v>0</v>
      </c>
      <c r="AV30" s="377">
        <f t="shared" si="1"/>
        <v>35.455637543249424</v>
      </c>
    </row>
    <row r="31" spans="1:48" ht="15.75" customHeight="1" x14ac:dyDescent="0.3">
      <c r="A31" s="199" t="s">
        <v>45</v>
      </c>
      <c r="B31" s="200">
        <v>12</v>
      </c>
      <c r="C31" s="201">
        <v>5.9689697760000016</v>
      </c>
      <c r="D31" s="202">
        <f t="shared" si="2"/>
        <v>1</v>
      </c>
      <c r="E31" s="203"/>
      <c r="F31" s="203"/>
      <c r="G31" s="203"/>
      <c r="H31" s="203"/>
      <c r="I31" s="203"/>
      <c r="J31" s="203"/>
      <c r="K31" s="203"/>
      <c r="L31" s="201">
        <v>5.9689697760000016</v>
      </c>
      <c r="M31" s="201">
        <v>5.9689697760000016</v>
      </c>
      <c r="N31" s="201">
        <v>5.9689697760000016</v>
      </c>
      <c r="O31" s="201">
        <v>5.9689697760000016</v>
      </c>
      <c r="P31" s="201">
        <v>5.9689697760000016</v>
      </c>
      <c r="Q31" s="201">
        <v>5.9689697760000016</v>
      </c>
      <c r="R31" s="201">
        <v>5.9689697760000016</v>
      </c>
      <c r="S31" s="201">
        <v>5.9689697760000016</v>
      </c>
      <c r="T31" s="201">
        <v>5.9689697760000016</v>
      </c>
      <c r="U31" s="201">
        <v>5.9689697760000016</v>
      </c>
      <c r="V31" s="201">
        <v>5.9689697760000016</v>
      </c>
      <c r="W31" s="201">
        <v>5.9689697760000016</v>
      </c>
      <c r="X31" s="201">
        <v>0</v>
      </c>
      <c r="Y31" s="201">
        <v>0</v>
      </c>
      <c r="Z31" s="201">
        <v>0</v>
      </c>
      <c r="AA31" s="201">
        <v>0</v>
      </c>
      <c r="AB31" s="201">
        <v>0</v>
      </c>
      <c r="AC31" s="201">
        <v>0</v>
      </c>
      <c r="AD31" s="201">
        <v>0</v>
      </c>
      <c r="AE31" s="201">
        <v>0</v>
      </c>
      <c r="AF31" s="201">
        <v>0</v>
      </c>
      <c r="AG31" s="201">
        <v>0</v>
      </c>
      <c r="AH31" s="201">
        <v>0</v>
      </c>
      <c r="AI31" s="201">
        <v>0</v>
      </c>
      <c r="AJ31" s="201">
        <v>0</v>
      </c>
      <c r="AK31" s="201">
        <v>0</v>
      </c>
      <c r="AL31" s="201">
        <v>0</v>
      </c>
      <c r="AM31" s="201">
        <v>0</v>
      </c>
      <c r="AN31" s="201">
        <v>0</v>
      </c>
      <c r="AO31" s="201">
        <v>0</v>
      </c>
      <c r="AP31" s="201">
        <v>0</v>
      </c>
      <c r="AQ31" s="201">
        <v>0</v>
      </c>
      <c r="AR31" s="201">
        <v>0</v>
      </c>
      <c r="AS31" s="201">
        <v>0</v>
      </c>
      <c r="AT31" s="201">
        <v>0</v>
      </c>
      <c r="AU31" s="201">
        <v>0</v>
      </c>
      <c r="AV31" s="377">
        <f t="shared" si="1"/>
        <v>71.627637312000019</v>
      </c>
    </row>
    <row r="32" spans="1:48" ht="15.75" customHeight="1" x14ac:dyDescent="0.3">
      <c r="A32" s="199" t="s">
        <v>44</v>
      </c>
      <c r="B32" s="200">
        <v>10</v>
      </c>
      <c r="C32" s="372">
        <v>1.092376388018842</v>
      </c>
      <c r="D32" s="202">
        <f t="shared" si="2"/>
        <v>1</v>
      </c>
      <c r="E32" s="203"/>
      <c r="F32" s="203"/>
      <c r="G32" s="203"/>
      <c r="H32" s="203"/>
      <c r="I32" s="203"/>
      <c r="J32" s="203"/>
      <c r="K32" s="203"/>
      <c r="L32" s="201">
        <v>1.092376388018842</v>
      </c>
      <c r="M32" s="201">
        <v>1.092376388018842</v>
      </c>
      <c r="N32" s="201">
        <v>1.092376388018842</v>
      </c>
      <c r="O32" s="201">
        <v>1.092376388018842</v>
      </c>
      <c r="P32" s="201">
        <v>1.092376388018842</v>
      </c>
      <c r="Q32" s="201">
        <v>1.092376388018842</v>
      </c>
      <c r="R32" s="201">
        <v>1.092376388018842</v>
      </c>
      <c r="S32" s="201">
        <v>1.092376388018842</v>
      </c>
      <c r="T32" s="201">
        <v>1.092376388018842</v>
      </c>
      <c r="U32" s="201">
        <v>1.092376388018842</v>
      </c>
      <c r="V32" s="201">
        <v>0</v>
      </c>
      <c r="W32" s="201">
        <v>0</v>
      </c>
      <c r="X32" s="201">
        <v>0</v>
      </c>
      <c r="Y32" s="201">
        <v>0</v>
      </c>
      <c r="Z32" s="201">
        <v>0</v>
      </c>
      <c r="AA32" s="201">
        <v>0</v>
      </c>
      <c r="AB32" s="201">
        <v>0</v>
      </c>
      <c r="AC32" s="201">
        <v>0</v>
      </c>
      <c r="AD32" s="201">
        <v>0</v>
      </c>
      <c r="AE32" s="201">
        <v>0</v>
      </c>
      <c r="AF32" s="201">
        <v>0</v>
      </c>
      <c r="AG32" s="201">
        <v>0</v>
      </c>
      <c r="AH32" s="201">
        <v>0</v>
      </c>
      <c r="AI32" s="201">
        <v>0</v>
      </c>
      <c r="AJ32" s="201">
        <v>0</v>
      </c>
      <c r="AK32" s="201">
        <v>0</v>
      </c>
      <c r="AL32" s="201">
        <v>0</v>
      </c>
      <c r="AM32" s="201">
        <v>0</v>
      </c>
      <c r="AN32" s="201">
        <v>0</v>
      </c>
      <c r="AO32" s="201">
        <v>0</v>
      </c>
      <c r="AP32" s="201">
        <v>0</v>
      </c>
      <c r="AQ32" s="201">
        <v>0</v>
      </c>
      <c r="AR32" s="201">
        <v>0</v>
      </c>
      <c r="AS32" s="201">
        <v>0</v>
      </c>
      <c r="AT32" s="201">
        <v>0</v>
      </c>
      <c r="AU32" s="201">
        <v>0</v>
      </c>
      <c r="AV32" s="377">
        <f t="shared" si="1"/>
        <v>10.923763880188419</v>
      </c>
    </row>
    <row r="33" spans="1:48" ht="15.75" customHeight="1" x14ac:dyDescent="0.3">
      <c r="A33" s="199" t="s">
        <v>133</v>
      </c>
      <c r="B33" s="200">
        <v>10</v>
      </c>
      <c r="C33" s="372">
        <v>0.4780733449089074</v>
      </c>
      <c r="D33" s="202">
        <f t="shared" si="2"/>
        <v>1</v>
      </c>
      <c r="E33" s="203"/>
      <c r="F33" s="203"/>
      <c r="G33" s="203"/>
      <c r="H33" s="203"/>
      <c r="I33" s="203"/>
      <c r="J33" s="203"/>
      <c r="K33" s="203"/>
      <c r="L33" s="372">
        <v>0.4780733449089074</v>
      </c>
      <c r="M33" s="372">
        <v>0.4780733449089074</v>
      </c>
      <c r="N33" s="372">
        <v>0.4780733449089074</v>
      </c>
      <c r="O33" s="372">
        <v>0.4780733449089074</v>
      </c>
      <c r="P33" s="372">
        <v>0.4780733449089074</v>
      </c>
      <c r="Q33" s="372">
        <v>0.4780733449089074</v>
      </c>
      <c r="R33" s="372">
        <v>0.4780733449089074</v>
      </c>
      <c r="S33" s="372">
        <v>0.4780733449089074</v>
      </c>
      <c r="T33" s="372">
        <v>0.4780733449089074</v>
      </c>
      <c r="U33" s="372">
        <v>0.4780733449089074</v>
      </c>
      <c r="V33" s="372">
        <v>0</v>
      </c>
      <c r="W33" s="372">
        <v>0</v>
      </c>
      <c r="X33" s="372">
        <v>0</v>
      </c>
      <c r="Y33" s="372">
        <v>0</v>
      </c>
      <c r="Z33" s="372">
        <v>0</v>
      </c>
      <c r="AA33" s="372">
        <v>0</v>
      </c>
      <c r="AB33" s="372">
        <v>0</v>
      </c>
      <c r="AC33" s="372">
        <v>0</v>
      </c>
      <c r="AD33" s="372">
        <v>0</v>
      </c>
      <c r="AE33" s="372">
        <v>0</v>
      </c>
      <c r="AF33" s="372">
        <v>0</v>
      </c>
      <c r="AG33" s="372">
        <v>0</v>
      </c>
      <c r="AH33" s="372">
        <v>0</v>
      </c>
      <c r="AI33" s="372">
        <v>0</v>
      </c>
      <c r="AJ33" s="372">
        <v>0</v>
      </c>
      <c r="AK33" s="372">
        <v>0</v>
      </c>
      <c r="AL33" s="372">
        <v>0</v>
      </c>
      <c r="AM33" s="372">
        <v>0</v>
      </c>
      <c r="AN33" s="372">
        <v>0</v>
      </c>
      <c r="AO33" s="372">
        <v>0</v>
      </c>
      <c r="AP33" s="372">
        <v>0</v>
      </c>
      <c r="AQ33" s="372">
        <v>0</v>
      </c>
      <c r="AR33" s="372">
        <v>0</v>
      </c>
      <c r="AS33" s="372">
        <v>0</v>
      </c>
      <c r="AT33" s="372">
        <v>0</v>
      </c>
      <c r="AU33" s="372">
        <v>0</v>
      </c>
      <c r="AV33" s="372">
        <f t="shared" si="1"/>
        <v>4.7807334490890732</v>
      </c>
    </row>
    <row r="34" spans="1:48" ht="15.75" customHeight="1" x14ac:dyDescent="0.3">
      <c r="A34" s="199" t="s">
        <v>181</v>
      </c>
      <c r="B34" s="200">
        <v>20</v>
      </c>
      <c r="C34" s="372">
        <v>0.20822004909535999</v>
      </c>
      <c r="D34" s="202">
        <f t="shared" si="2"/>
        <v>1</v>
      </c>
      <c r="E34" s="203"/>
      <c r="F34" s="203"/>
      <c r="G34" s="203"/>
      <c r="H34" s="203"/>
      <c r="I34" s="203"/>
      <c r="J34" s="203"/>
      <c r="K34" s="203"/>
      <c r="L34" s="372">
        <v>0.20822004909535999</v>
      </c>
      <c r="M34" s="372">
        <v>0.20822004909535999</v>
      </c>
      <c r="N34" s="372">
        <v>0.20822004909535999</v>
      </c>
      <c r="O34" s="372">
        <v>0.20822004909535999</v>
      </c>
      <c r="P34" s="372">
        <v>0.20822004909535999</v>
      </c>
      <c r="Q34" s="372">
        <v>0.20822004909535999</v>
      </c>
      <c r="R34" s="372">
        <v>0.20822004909535999</v>
      </c>
      <c r="S34" s="372">
        <v>0.20822004909535999</v>
      </c>
      <c r="T34" s="372">
        <v>0.20822004909535999</v>
      </c>
      <c r="U34" s="372">
        <v>0.20822004909535999</v>
      </c>
      <c r="V34" s="372">
        <v>0.20822004909535999</v>
      </c>
      <c r="W34" s="372">
        <v>0.20822004909535999</v>
      </c>
      <c r="X34" s="372">
        <v>0.20822004909535999</v>
      </c>
      <c r="Y34" s="372">
        <v>0.20822004909535999</v>
      </c>
      <c r="Z34" s="372">
        <v>0.20822004909535999</v>
      </c>
      <c r="AA34" s="372">
        <v>0.20822004909535999</v>
      </c>
      <c r="AB34" s="372">
        <v>0.20822004909535999</v>
      </c>
      <c r="AC34" s="372">
        <v>0.20822004909535999</v>
      </c>
      <c r="AD34" s="372">
        <v>0.20822004909535999</v>
      </c>
      <c r="AE34" s="372">
        <v>0.20822004909535999</v>
      </c>
      <c r="AF34" s="372">
        <v>0</v>
      </c>
      <c r="AG34" s="372">
        <v>0</v>
      </c>
      <c r="AH34" s="372">
        <v>0</v>
      </c>
      <c r="AI34" s="372">
        <v>0</v>
      </c>
      <c r="AJ34" s="372">
        <v>0</v>
      </c>
      <c r="AK34" s="372">
        <v>0</v>
      </c>
      <c r="AL34" s="372">
        <v>0</v>
      </c>
      <c r="AM34" s="372">
        <v>0</v>
      </c>
      <c r="AN34" s="372">
        <v>0</v>
      </c>
      <c r="AO34" s="372">
        <v>0</v>
      </c>
      <c r="AP34" s="372">
        <v>0</v>
      </c>
      <c r="AQ34" s="372">
        <v>0</v>
      </c>
      <c r="AR34" s="372">
        <v>0</v>
      </c>
      <c r="AS34" s="372">
        <v>0</v>
      </c>
      <c r="AT34" s="372">
        <v>0</v>
      </c>
      <c r="AU34" s="372">
        <v>0</v>
      </c>
      <c r="AV34" s="372">
        <f t="shared" si="1"/>
        <v>4.1644009819072005</v>
      </c>
    </row>
    <row r="35" spans="1:48" ht="15.75" customHeight="1" x14ac:dyDescent="0.3">
      <c r="A35" s="199" t="s">
        <v>497</v>
      </c>
      <c r="B35" s="200">
        <v>7</v>
      </c>
      <c r="C35" s="372">
        <v>0.1085310272</v>
      </c>
      <c r="D35" s="202">
        <f t="shared" si="2"/>
        <v>1</v>
      </c>
      <c r="E35" s="203"/>
      <c r="F35" s="203"/>
      <c r="G35" s="203"/>
      <c r="H35" s="203"/>
      <c r="I35" s="203"/>
      <c r="J35" s="203"/>
      <c r="K35" s="203"/>
      <c r="L35" s="372">
        <v>0.1085310272</v>
      </c>
      <c r="M35" s="372">
        <v>0.1085310272</v>
      </c>
      <c r="N35" s="372">
        <v>0.1085310272</v>
      </c>
      <c r="O35" s="372">
        <v>0.1085310272</v>
      </c>
      <c r="P35" s="372">
        <v>0.1085310272</v>
      </c>
      <c r="Q35" s="372">
        <v>0.1085310272</v>
      </c>
      <c r="R35" s="372">
        <v>0.1085310272</v>
      </c>
      <c r="S35" s="372">
        <v>0</v>
      </c>
      <c r="T35" s="372">
        <v>0</v>
      </c>
      <c r="U35" s="372">
        <v>0</v>
      </c>
      <c r="V35" s="372">
        <v>0</v>
      </c>
      <c r="W35" s="372">
        <v>0</v>
      </c>
      <c r="X35" s="372">
        <v>0</v>
      </c>
      <c r="Y35" s="372">
        <v>0</v>
      </c>
      <c r="Z35" s="372">
        <v>0</v>
      </c>
      <c r="AA35" s="372">
        <v>0</v>
      </c>
      <c r="AB35" s="372">
        <v>0</v>
      </c>
      <c r="AC35" s="372">
        <v>0</v>
      </c>
      <c r="AD35" s="372">
        <v>0</v>
      </c>
      <c r="AE35" s="372">
        <v>0</v>
      </c>
      <c r="AF35" s="372">
        <v>0</v>
      </c>
      <c r="AG35" s="372">
        <v>0</v>
      </c>
      <c r="AH35" s="372">
        <v>0</v>
      </c>
      <c r="AI35" s="372">
        <v>0</v>
      </c>
      <c r="AJ35" s="372">
        <v>0</v>
      </c>
      <c r="AK35" s="372">
        <v>0</v>
      </c>
      <c r="AL35" s="372">
        <v>0</v>
      </c>
      <c r="AM35" s="372">
        <v>0</v>
      </c>
      <c r="AN35" s="372">
        <v>0</v>
      </c>
      <c r="AO35" s="372">
        <v>0</v>
      </c>
      <c r="AP35" s="372">
        <v>0</v>
      </c>
      <c r="AQ35" s="372">
        <v>0</v>
      </c>
      <c r="AR35" s="372">
        <v>0</v>
      </c>
      <c r="AS35" s="372">
        <v>0</v>
      </c>
      <c r="AT35" s="372">
        <v>0</v>
      </c>
      <c r="AU35" s="372">
        <v>0</v>
      </c>
      <c r="AV35" s="372">
        <f t="shared" si="1"/>
        <v>0.75971719039999996</v>
      </c>
    </row>
    <row r="36" spans="1:48" ht="15.75" customHeight="1" x14ac:dyDescent="0.3">
      <c r="A36" s="199" t="s">
        <v>498</v>
      </c>
      <c r="B36" s="200">
        <v>10</v>
      </c>
      <c r="C36" s="372">
        <v>8.6668455825000004E-2</v>
      </c>
      <c r="D36" s="202">
        <f t="shared" si="2"/>
        <v>1</v>
      </c>
      <c r="E36" s="203"/>
      <c r="F36" s="203"/>
      <c r="G36" s="203"/>
      <c r="H36" s="203"/>
      <c r="I36" s="203"/>
      <c r="J36" s="203"/>
      <c r="K36" s="203"/>
      <c r="L36" s="372">
        <v>8.6668455825000004E-2</v>
      </c>
      <c r="M36" s="372">
        <v>8.6668455825000004E-2</v>
      </c>
      <c r="N36" s="372">
        <v>8.6668455825000004E-2</v>
      </c>
      <c r="O36" s="372">
        <v>8.6668455825000004E-2</v>
      </c>
      <c r="P36" s="372">
        <v>8.6668455825000004E-2</v>
      </c>
      <c r="Q36" s="372">
        <v>8.6668455825000004E-2</v>
      </c>
      <c r="R36" s="372">
        <v>8.6668455825000004E-2</v>
      </c>
      <c r="S36" s="372">
        <v>8.6668455825000004E-2</v>
      </c>
      <c r="T36" s="372">
        <v>8.6668455825000004E-2</v>
      </c>
      <c r="U36" s="372">
        <v>8.6668455825000004E-2</v>
      </c>
      <c r="V36" s="372">
        <v>0</v>
      </c>
      <c r="W36" s="372">
        <v>0</v>
      </c>
      <c r="X36" s="372">
        <v>0</v>
      </c>
      <c r="Y36" s="372">
        <v>0</v>
      </c>
      <c r="Z36" s="372">
        <v>0</v>
      </c>
      <c r="AA36" s="372">
        <v>0</v>
      </c>
      <c r="AB36" s="372">
        <v>0</v>
      </c>
      <c r="AC36" s="372">
        <v>0</v>
      </c>
      <c r="AD36" s="372">
        <v>0</v>
      </c>
      <c r="AE36" s="372">
        <v>0</v>
      </c>
      <c r="AF36" s="372">
        <v>0</v>
      </c>
      <c r="AG36" s="372">
        <v>0</v>
      </c>
      <c r="AH36" s="372">
        <v>0</v>
      </c>
      <c r="AI36" s="372">
        <v>0</v>
      </c>
      <c r="AJ36" s="372">
        <v>0</v>
      </c>
      <c r="AK36" s="372">
        <v>0</v>
      </c>
      <c r="AL36" s="372">
        <v>0</v>
      </c>
      <c r="AM36" s="372">
        <v>0</v>
      </c>
      <c r="AN36" s="372">
        <v>0</v>
      </c>
      <c r="AO36" s="372">
        <v>0</v>
      </c>
      <c r="AP36" s="372">
        <v>0</v>
      </c>
      <c r="AQ36" s="372">
        <v>0</v>
      </c>
      <c r="AR36" s="372">
        <v>0</v>
      </c>
      <c r="AS36" s="372">
        <v>0</v>
      </c>
      <c r="AT36" s="372">
        <v>0</v>
      </c>
      <c r="AU36" s="372">
        <v>0</v>
      </c>
      <c r="AV36" s="372">
        <f t="shared" si="1"/>
        <v>0.86668455825000024</v>
      </c>
    </row>
    <row r="37" spans="1:48" ht="15.75" customHeight="1" x14ac:dyDescent="0.3">
      <c r="A37" s="199" t="s">
        <v>144</v>
      </c>
      <c r="B37" s="200">
        <v>20</v>
      </c>
      <c r="C37" s="372">
        <v>6.2288494472000008E-2</v>
      </c>
      <c r="D37" s="202">
        <f t="shared" si="2"/>
        <v>1</v>
      </c>
      <c r="E37" s="203"/>
      <c r="F37" s="203"/>
      <c r="G37" s="203"/>
      <c r="H37" s="203"/>
      <c r="I37" s="203"/>
      <c r="J37" s="203"/>
      <c r="K37" s="203"/>
      <c r="L37" s="372">
        <v>6.2288494472000008E-2</v>
      </c>
      <c r="M37" s="372">
        <v>6.2288494472000008E-2</v>
      </c>
      <c r="N37" s="372">
        <v>6.2288494472000008E-2</v>
      </c>
      <c r="O37" s="372">
        <v>6.2288494472000008E-2</v>
      </c>
      <c r="P37" s="372">
        <v>6.2288494472000008E-2</v>
      </c>
      <c r="Q37" s="372">
        <v>6.2288494472000008E-2</v>
      </c>
      <c r="R37" s="372">
        <v>6.2288494472000008E-2</v>
      </c>
      <c r="S37" s="372">
        <v>6.2288494472000008E-2</v>
      </c>
      <c r="T37" s="372">
        <v>6.2288494472000008E-2</v>
      </c>
      <c r="U37" s="372">
        <v>6.2288494472000008E-2</v>
      </c>
      <c r="V37" s="372">
        <v>6.2288494472000008E-2</v>
      </c>
      <c r="W37" s="372">
        <v>6.2288494472000008E-2</v>
      </c>
      <c r="X37" s="372">
        <v>6.2288494472000008E-2</v>
      </c>
      <c r="Y37" s="372">
        <v>6.2288494472000008E-2</v>
      </c>
      <c r="Z37" s="372">
        <v>6.2288494472000008E-2</v>
      </c>
      <c r="AA37" s="372">
        <v>6.2288494472000008E-2</v>
      </c>
      <c r="AB37" s="372">
        <v>6.2288494472000008E-2</v>
      </c>
      <c r="AC37" s="372">
        <v>6.2288494472000008E-2</v>
      </c>
      <c r="AD37" s="372">
        <v>6.2288494472000008E-2</v>
      </c>
      <c r="AE37" s="372">
        <v>6.2288494472000008E-2</v>
      </c>
      <c r="AF37" s="372">
        <v>0</v>
      </c>
      <c r="AG37" s="372">
        <v>0</v>
      </c>
      <c r="AH37" s="372">
        <v>0</v>
      </c>
      <c r="AI37" s="372">
        <v>0</v>
      </c>
      <c r="AJ37" s="372">
        <v>0</v>
      </c>
      <c r="AK37" s="372">
        <v>0</v>
      </c>
      <c r="AL37" s="372">
        <v>0</v>
      </c>
      <c r="AM37" s="372">
        <v>0</v>
      </c>
      <c r="AN37" s="372">
        <v>0</v>
      </c>
      <c r="AO37" s="372">
        <v>0</v>
      </c>
      <c r="AP37" s="372">
        <v>0</v>
      </c>
      <c r="AQ37" s="372">
        <v>0</v>
      </c>
      <c r="AR37" s="372">
        <v>0</v>
      </c>
      <c r="AS37" s="372">
        <v>0</v>
      </c>
      <c r="AT37" s="372">
        <v>0</v>
      </c>
      <c r="AU37" s="372">
        <v>0</v>
      </c>
      <c r="AV37" s="372">
        <f t="shared" si="1"/>
        <v>1.24576988944</v>
      </c>
    </row>
    <row r="38" spans="1:48" ht="15.75" customHeight="1" x14ac:dyDescent="0.3">
      <c r="A38" s="199" t="s">
        <v>286</v>
      </c>
      <c r="B38" s="200">
        <v>10</v>
      </c>
      <c r="C38" s="372">
        <v>2.9479348628984769E-2</v>
      </c>
      <c r="D38" s="202">
        <f t="shared" si="2"/>
        <v>1</v>
      </c>
      <c r="E38" s="203"/>
      <c r="F38" s="203"/>
      <c r="G38" s="203"/>
      <c r="H38" s="203"/>
      <c r="I38" s="203"/>
      <c r="J38" s="203"/>
      <c r="K38" s="203"/>
      <c r="L38" s="372">
        <v>2.9479348628984769E-2</v>
      </c>
      <c r="M38" s="372">
        <v>2.9479348628984769E-2</v>
      </c>
      <c r="N38" s="372">
        <v>2.9479348628984769E-2</v>
      </c>
      <c r="O38" s="372">
        <v>2.9479348628984769E-2</v>
      </c>
      <c r="P38" s="372">
        <v>2.9479348628984769E-2</v>
      </c>
      <c r="Q38" s="372">
        <v>2.9479348628984769E-2</v>
      </c>
      <c r="R38" s="372">
        <v>2.9479348628984769E-2</v>
      </c>
      <c r="S38" s="372">
        <v>2.9479348628984769E-2</v>
      </c>
      <c r="T38" s="372">
        <v>2.9479348628984769E-2</v>
      </c>
      <c r="U38" s="372">
        <v>2.9479348628984769E-2</v>
      </c>
      <c r="V38" s="372">
        <v>0</v>
      </c>
      <c r="W38" s="372">
        <v>0</v>
      </c>
      <c r="X38" s="372">
        <v>0</v>
      </c>
      <c r="Y38" s="372">
        <v>0</v>
      </c>
      <c r="Z38" s="372">
        <v>0</v>
      </c>
      <c r="AA38" s="372">
        <v>0</v>
      </c>
      <c r="AB38" s="372">
        <v>0</v>
      </c>
      <c r="AC38" s="372">
        <v>0</v>
      </c>
      <c r="AD38" s="372">
        <v>0</v>
      </c>
      <c r="AE38" s="372">
        <v>0</v>
      </c>
      <c r="AF38" s="372">
        <v>0</v>
      </c>
      <c r="AG38" s="372">
        <v>0</v>
      </c>
      <c r="AH38" s="372">
        <v>0</v>
      </c>
      <c r="AI38" s="372">
        <v>0</v>
      </c>
      <c r="AJ38" s="372">
        <v>0</v>
      </c>
      <c r="AK38" s="372">
        <v>0</v>
      </c>
      <c r="AL38" s="372">
        <v>0</v>
      </c>
      <c r="AM38" s="372">
        <v>0</v>
      </c>
      <c r="AN38" s="372">
        <v>0</v>
      </c>
      <c r="AO38" s="372">
        <v>0</v>
      </c>
      <c r="AP38" s="372">
        <v>0</v>
      </c>
      <c r="AQ38" s="372">
        <v>0</v>
      </c>
      <c r="AR38" s="372">
        <v>0</v>
      </c>
      <c r="AS38" s="372">
        <v>0</v>
      </c>
      <c r="AT38" s="372">
        <v>0</v>
      </c>
      <c r="AU38" s="372">
        <v>0</v>
      </c>
      <c r="AV38" s="372">
        <f t="shared" si="1"/>
        <v>0.29479348628984769</v>
      </c>
    </row>
    <row r="39" spans="1:48" ht="15.75" customHeight="1" x14ac:dyDescent="0.3">
      <c r="A39" s="199" t="s">
        <v>499</v>
      </c>
      <c r="B39" s="200">
        <v>10</v>
      </c>
      <c r="C39" s="372">
        <v>1.7036800000000001E-2</v>
      </c>
      <c r="D39" s="202">
        <f t="shared" si="2"/>
        <v>1</v>
      </c>
      <c r="E39" s="203"/>
      <c r="F39" s="203"/>
      <c r="G39" s="203"/>
      <c r="H39" s="203"/>
      <c r="I39" s="203"/>
      <c r="J39" s="203"/>
      <c r="K39" s="203"/>
      <c r="L39" s="372">
        <v>1.7036800000000001E-2</v>
      </c>
      <c r="M39" s="372">
        <v>1.7036800000000001E-2</v>
      </c>
      <c r="N39" s="372">
        <v>1.7036800000000001E-2</v>
      </c>
      <c r="O39" s="372">
        <v>1.7036800000000001E-2</v>
      </c>
      <c r="P39" s="372">
        <v>1.7036800000000001E-2</v>
      </c>
      <c r="Q39" s="372">
        <v>1.7036800000000001E-2</v>
      </c>
      <c r="R39" s="372">
        <v>1.7036800000000001E-2</v>
      </c>
      <c r="S39" s="372">
        <v>1.7036800000000001E-2</v>
      </c>
      <c r="T39" s="372">
        <v>1.7036800000000001E-2</v>
      </c>
      <c r="U39" s="372">
        <v>1.7036800000000001E-2</v>
      </c>
      <c r="V39" s="372">
        <v>0</v>
      </c>
      <c r="W39" s="372">
        <v>0</v>
      </c>
      <c r="X39" s="372">
        <v>0</v>
      </c>
      <c r="Y39" s="372">
        <v>0</v>
      </c>
      <c r="Z39" s="372">
        <v>0</v>
      </c>
      <c r="AA39" s="372">
        <v>0</v>
      </c>
      <c r="AB39" s="372">
        <v>0</v>
      </c>
      <c r="AC39" s="372">
        <v>0</v>
      </c>
      <c r="AD39" s="372">
        <v>0</v>
      </c>
      <c r="AE39" s="372">
        <v>0</v>
      </c>
      <c r="AF39" s="372">
        <v>0</v>
      </c>
      <c r="AG39" s="372">
        <v>0</v>
      </c>
      <c r="AH39" s="372">
        <v>0</v>
      </c>
      <c r="AI39" s="372">
        <v>0</v>
      </c>
      <c r="AJ39" s="372">
        <v>0</v>
      </c>
      <c r="AK39" s="372">
        <v>0</v>
      </c>
      <c r="AL39" s="372">
        <v>0</v>
      </c>
      <c r="AM39" s="372">
        <v>0</v>
      </c>
      <c r="AN39" s="372">
        <v>0</v>
      </c>
      <c r="AO39" s="372">
        <v>0</v>
      </c>
      <c r="AP39" s="372">
        <v>0</v>
      </c>
      <c r="AQ39" s="372">
        <v>0</v>
      </c>
      <c r="AR39" s="372">
        <v>0</v>
      </c>
      <c r="AS39" s="372">
        <v>0</v>
      </c>
      <c r="AT39" s="372">
        <v>0</v>
      </c>
      <c r="AU39" s="372">
        <v>0</v>
      </c>
      <c r="AV39" s="372">
        <f t="shared" si="1"/>
        <v>0.17036799999999999</v>
      </c>
    </row>
    <row r="40" spans="1:48" ht="15.75" customHeight="1" x14ac:dyDescent="0.3">
      <c r="A40" s="180" t="s">
        <v>422</v>
      </c>
      <c r="B40" s="196"/>
      <c r="C40" s="182">
        <f>SUM(C5:C39)</f>
        <v>84668.737280707792</v>
      </c>
      <c r="D40" s="205">
        <f t="shared" ref="D40" si="3">L40/C40</f>
        <v>0.95495487773737375</v>
      </c>
      <c r="E40" s="85"/>
      <c r="F40" s="74"/>
      <c r="G40" s="74"/>
      <c r="H40" s="74"/>
      <c r="I40" s="74"/>
      <c r="J40" s="74"/>
      <c r="K40" s="74"/>
      <c r="L40" s="379">
        <f>SUM(L5:L39)</f>
        <v>80854.82365807613</v>
      </c>
      <c r="M40" s="379">
        <f>SUM(M5:M39)</f>
        <v>80854.82365807613</v>
      </c>
      <c r="N40" s="379">
        <f t="shared" ref="N40:AU40" si="4">SUM(N5:N39)</f>
        <v>80854.82365807613</v>
      </c>
      <c r="O40" s="379">
        <f t="shared" si="4"/>
        <v>80854.82365807613</v>
      </c>
      <c r="P40" s="379">
        <f t="shared" si="4"/>
        <v>80854.82365807613</v>
      </c>
      <c r="Q40" s="379">
        <f t="shared" si="4"/>
        <v>80854.82365807613</v>
      </c>
      <c r="R40" s="379">
        <f t="shared" si="4"/>
        <v>80854.82365807613</v>
      </c>
      <c r="S40" s="379">
        <f t="shared" si="4"/>
        <v>72729.367406987178</v>
      </c>
      <c r="T40" s="379">
        <f t="shared" si="4"/>
        <v>16165.565154229509</v>
      </c>
      <c r="U40" s="379">
        <f t="shared" si="4"/>
        <v>10260.688974311066</v>
      </c>
      <c r="V40" s="379">
        <f t="shared" si="4"/>
        <v>5831.8479055328216</v>
      </c>
      <c r="W40" s="379">
        <f t="shared" si="4"/>
        <v>4619.243700887946</v>
      </c>
      <c r="X40" s="379">
        <f t="shared" si="4"/>
        <v>4017.9633001461762</v>
      </c>
      <c r="Y40" s="379">
        <f t="shared" si="4"/>
        <v>4017.9633001461762</v>
      </c>
      <c r="Z40" s="379">
        <f t="shared" si="4"/>
        <v>3940.7958543734899</v>
      </c>
      <c r="AA40" s="379">
        <f t="shared" si="4"/>
        <v>539.00196309959119</v>
      </c>
      <c r="AB40" s="379">
        <f t="shared" si="4"/>
        <v>478.30413924062145</v>
      </c>
      <c r="AC40" s="379">
        <f t="shared" si="4"/>
        <v>478.30413924062145</v>
      </c>
      <c r="AD40" s="379">
        <f t="shared" si="4"/>
        <v>478.30413924062145</v>
      </c>
      <c r="AE40" s="379">
        <f t="shared" si="4"/>
        <v>431.42700814183604</v>
      </c>
      <c r="AF40" s="379">
        <f t="shared" si="4"/>
        <v>11.0865918378723</v>
      </c>
      <c r="AG40" s="379">
        <f t="shared" si="4"/>
        <v>0</v>
      </c>
      <c r="AH40" s="379">
        <f t="shared" si="4"/>
        <v>0</v>
      </c>
      <c r="AI40" s="379">
        <f t="shared" si="4"/>
        <v>0</v>
      </c>
      <c r="AJ40" s="379">
        <f t="shared" si="4"/>
        <v>0</v>
      </c>
      <c r="AK40" s="379">
        <f t="shared" si="4"/>
        <v>0</v>
      </c>
      <c r="AL40" s="379">
        <f t="shared" si="4"/>
        <v>0</v>
      </c>
      <c r="AM40" s="379">
        <f t="shared" si="4"/>
        <v>0</v>
      </c>
      <c r="AN40" s="379">
        <f t="shared" si="4"/>
        <v>0</v>
      </c>
      <c r="AO40" s="379">
        <f t="shared" si="4"/>
        <v>0</v>
      </c>
      <c r="AP40" s="379">
        <f t="shared" si="4"/>
        <v>0</v>
      </c>
      <c r="AQ40" s="379">
        <f t="shared" si="4"/>
        <v>0</v>
      </c>
      <c r="AR40" s="379">
        <f t="shared" si="4"/>
        <v>0</v>
      </c>
      <c r="AS40" s="379">
        <f t="shared" si="4"/>
        <v>0</v>
      </c>
      <c r="AT40" s="379">
        <f t="shared" si="4"/>
        <v>0</v>
      </c>
      <c r="AU40" s="379">
        <f t="shared" si="4"/>
        <v>0</v>
      </c>
      <c r="AV40" s="319">
        <f>SUM(AV5:AV39)</f>
        <v>689983.62918394827</v>
      </c>
    </row>
    <row r="41" spans="1:48" ht="15.75" customHeight="1" x14ac:dyDescent="0.3">
      <c r="A41" s="180" t="s">
        <v>423</v>
      </c>
      <c r="B41" s="185"/>
      <c r="C41" s="186"/>
      <c r="D41" s="197"/>
      <c r="E41" s="77"/>
      <c r="F41" s="77"/>
      <c r="G41" s="77"/>
      <c r="H41" s="77"/>
      <c r="I41" s="77"/>
      <c r="J41" s="77"/>
      <c r="K41" s="78"/>
      <c r="L41" s="319">
        <v>0</v>
      </c>
      <c r="M41" s="380">
        <f>L40-M40</f>
        <v>0</v>
      </c>
      <c r="N41" s="380">
        <f t="shared" ref="N41:AU41" si="5">M40-N40</f>
        <v>0</v>
      </c>
      <c r="O41" s="380">
        <f t="shared" si="5"/>
        <v>0</v>
      </c>
      <c r="P41" s="380">
        <f t="shared" si="5"/>
        <v>0</v>
      </c>
      <c r="Q41" s="380">
        <f t="shared" si="5"/>
        <v>0</v>
      </c>
      <c r="R41" s="380">
        <f t="shared" si="5"/>
        <v>0</v>
      </c>
      <c r="S41" s="380">
        <f t="shared" si="5"/>
        <v>8125.4562510889518</v>
      </c>
      <c r="T41" s="380">
        <f t="shared" si="5"/>
        <v>56563.802252757669</v>
      </c>
      <c r="U41" s="380">
        <f t="shared" si="5"/>
        <v>5904.8761799184431</v>
      </c>
      <c r="V41" s="380">
        <f t="shared" si="5"/>
        <v>4428.8410687782443</v>
      </c>
      <c r="W41" s="380">
        <f t="shared" si="5"/>
        <v>1212.6042046448756</v>
      </c>
      <c r="X41" s="380">
        <f t="shared" si="5"/>
        <v>601.28040074176988</v>
      </c>
      <c r="Y41" s="380">
        <f t="shared" si="5"/>
        <v>0</v>
      </c>
      <c r="Z41" s="380">
        <f t="shared" si="5"/>
        <v>77.167445772686278</v>
      </c>
      <c r="AA41" s="380">
        <f t="shared" si="5"/>
        <v>3401.7938912738987</v>
      </c>
      <c r="AB41" s="380">
        <f t="shared" si="5"/>
        <v>60.697823858969741</v>
      </c>
      <c r="AC41" s="380">
        <f t="shared" si="5"/>
        <v>0</v>
      </c>
      <c r="AD41" s="380">
        <f t="shared" si="5"/>
        <v>0</v>
      </c>
      <c r="AE41" s="380">
        <f t="shared" si="5"/>
        <v>46.877131098785412</v>
      </c>
      <c r="AF41" s="380">
        <f t="shared" si="5"/>
        <v>420.34041630396376</v>
      </c>
      <c r="AG41" s="380">
        <f t="shared" si="5"/>
        <v>11.0865918378723</v>
      </c>
      <c r="AH41" s="380">
        <f t="shared" si="5"/>
        <v>0</v>
      </c>
      <c r="AI41" s="380">
        <f t="shared" si="5"/>
        <v>0</v>
      </c>
      <c r="AJ41" s="380">
        <f t="shared" si="5"/>
        <v>0</v>
      </c>
      <c r="AK41" s="380">
        <f t="shared" si="5"/>
        <v>0</v>
      </c>
      <c r="AL41" s="380">
        <f t="shared" si="5"/>
        <v>0</v>
      </c>
      <c r="AM41" s="380">
        <f t="shared" si="5"/>
        <v>0</v>
      </c>
      <c r="AN41" s="380">
        <f t="shared" si="5"/>
        <v>0</v>
      </c>
      <c r="AO41" s="380">
        <f t="shared" si="5"/>
        <v>0</v>
      </c>
      <c r="AP41" s="380">
        <f t="shared" si="5"/>
        <v>0</v>
      </c>
      <c r="AQ41" s="380">
        <f t="shared" si="5"/>
        <v>0</v>
      </c>
      <c r="AR41" s="380">
        <f t="shared" si="5"/>
        <v>0</v>
      </c>
      <c r="AS41" s="380">
        <f t="shared" si="5"/>
        <v>0</v>
      </c>
      <c r="AT41" s="380">
        <f t="shared" si="5"/>
        <v>0</v>
      </c>
      <c r="AU41" s="380">
        <f t="shared" si="5"/>
        <v>0</v>
      </c>
      <c r="AV41" s="382"/>
    </row>
    <row r="42" spans="1:48" ht="15.75" customHeight="1" x14ac:dyDescent="0.3">
      <c r="A42" s="180" t="s">
        <v>424</v>
      </c>
      <c r="B42" s="185"/>
      <c r="C42" s="186"/>
      <c r="D42" s="186"/>
      <c r="E42" s="74"/>
      <c r="F42" s="74"/>
      <c r="G42" s="74"/>
      <c r="H42" s="74"/>
      <c r="I42" s="74"/>
      <c r="J42" s="74"/>
      <c r="K42" s="79"/>
      <c r="L42" s="319">
        <f>$L40-L40</f>
        <v>0</v>
      </c>
      <c r="M42" s="273">
        <f>$L40-M40</f>
        <v>0</v>
      </c>
      <c r="N42" s="273">
        <f t="shared" ref="N42:AU42" si="6">$L40-N40</f>
        <v>0</v>
      </c>
      <c r="O42" s="273">
        <f t="shared" si="6"/>
        <v>0</v>
      </c>
      <c r="P42" s="273">
        <f t="shared" si="6"/>
        <v>0</v>
      </c>
      <c r="Q42" s="273">
        <f t="shared" si="6"/>
        <v>0</v>
      </c>
      <c r="R42" s="273">
        <f t="shared" si="6"/>
        <v>0</v>
      </c>
      <c r="S42" s="273">
        <f t="shared" si="6"/>
        <v>8125.4562510889518</v>
      </c>
      <c r="T42" s="273">
        <f t="shared" si="6"/>
        <v>64689.25850384662</v>
      </c>
      <c r="U42" s="273">
        <f t="shared" si="6"/>
        <v>70594.134683765064</v>
      </c>
      <c r="V42" s="273">
        <f t="shared" si="6"/>
        <v>75022.975752543309</v>
      </c>
      <c r="W42" s="273">
        <f t="shared" si="6"/>
        <v>76235.57995718818</v>
      </c>
      <c r="X42" s="273">
        <f t="shared" si="6"/>
        <v>76836.860357929952</v>
      </c>
      <c r="Y42" s="273">
        <f t="shared" si="6"/>
        <v>76836.860357929952</v>
      </c>
      <c r="Z42" s="273">
        <f t="shared" si="6"/>
        <v>76914.027803702644</v>
      </c>
      <c r="AA42" s="273">
        <f t="shared" si="6"/>
        <v>80315.821694976534</v>
      </c>
      <c r="AB42" s="273">
        <f t="shared" si="6"/>
        <v>80376.519518835514</v>
      </c>
      <c r="AC42" s="273">
        <f t="shared" si="6"/>
        <v>80376.519518835514</v>
      </c>
      <c r="AD42" s="273">
        <f t="shared" si="6"/>
        <v>80376.519518835514</v>
      </c>
      <c r="AE42" s="273">
        <f t="shared" si="6"/>
        <v>80423.396649934293</v>
      </c>
      <c r="AF42" s="273">
        <f t="shared" si="6"/>
        <v>80843.73706623826</v>
      </c>
      <c r="AG42" s="273">
        <f t="shared" si="6"/>
        <v>80854.82365807613</v>
      </c>
      <c r="AH42" s="273">
        <f t="shared" si="6"/>
        <v>80854.82365807613</v>
      </c>
      <c r="AI42" s="273">
        <f t="shared" si="6"/>
        <v>80854.82365807613</v>
      </c>
      <c r="AJ42" s="273">
        <f t="shared" si="6"/>
        <v>80854.82365807613</v>
      </c>
      <c r="AK42" s="273">
        <f t="shared" si="6"/>
        <v>80854.82365807613</v>
      </c>
      <c r="AL42" s="273">
        <f t="shared" si="6"/>
        <v>80854.82365807613</v>
      </c>
      <c r="AM42" s="273">
        <f t="shared" si="6"/>
        <v>80854.82365807613</v>
      </c>
      <c r="AN42" s="273">
        <f t="shared" si="6"/>
        <v>80854.82365807613</v>
      </c>
      <c r="AO42" s="273">
        <f t="shared" si="6"/>
        <v>80854.82365807613</v>
      </c>
      <c r="AP42" s="273">
        <f t="shared" si="6"/>
        <v>80854.82365807613</v>
      </c>
      <c r="AQ42" s="273">
        <f t="shared" si="6"/>
        <v>80854.82365807613</v>
      </c>
      <c r="AR42" s="273">
        <f t="shared" si="6"/>
        <v>80854.82365807613</v>
      </c>
      <c r="AS42" s="273">
        <f t="shared" si="6"/>
        <v>80854.82365807613</v>
      </c>
      <c r="AT42" s="273">
        <f t="shared" si="6"/>
        <v>80854.82365807613</v>
      </c>
      <c r="AU42" s="273">
        <f t="shared" si="6"/>
        <v>80854.82365807613</v>
      </c>
      <c r="AV42" s="381"/>
    </row>
    <row r="43" spans="1:48" ht="15.75" customHeight="1" x14ac:dyDescent="0.3">
      <c r="A43" s="193" t="s">
        <v>66</v>
      </c>
      <c r="B43" s="206">
        <f>SUMPRODUCT(B5:B39,C5:C39)/C40</f>
        <v>8.5125722115667166</v>
      </c>
      <c r="C43" s="56"/>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row>
    <row r="44" spans="1:48" s="30" customFormat="1" ht="15.75" hidden="1" customHeight="1" x14ac:dyDescent="0.3"/>
    <row r="45" spans="1:48" ht="15.75" hidden="1" customHeight="1" x14ac:dyDescent="0.3">
      <c r="A45" s="491" t="str">
        <f>A3</f>
        <v>Measure Category</v>
      </c>
      <c r="B45" s="493" t="str">
        <f>B3</f>
        <v>Measure Life</v>
      </c>
      <c r="C45" s="493" t="str">
        <f>C3</f>
        <v>Annual Verified Gross Savings (MWh)</v>
      </c>
      <c r="D45" s="497" t="str">
        <f>D3</f>
        <v>NTGR</v>
      </c>
      <c r="E45" s="172"/>
      <c r="F45" s="133"/>
      <c r="G45" s="133"/>
      <c r="H45" s="133"/>
      <c r="I45" s="133"/>
      <c r="J45" s="133"/>
      <c r="K45" s="134"/>
      <c r="L45" s="160" t="str">
        <f>L3</f>
        <v>CPAS - Verified Net Savings (MWh)</v>
      </c>
      <c r="M45" s="160"/>
      <c r="N45" s="160"/>
      <c r="O45" s="160"/>
      <c r="P45" s="160"/>
      <c r="Q45" s="160"/>
      <c r="R45" s="160"/>
      <c r="S45" s="160"/>
      <c r="T45" s="160"/>
      <c r="U45" s="160"/>
      <c r="V45" s="254"/>
    </row>
    <row r="46" spans="1:48" ht="15.75" hidden="1" customHeight="1" x14ac:dyDescent="0.3">
      <c r="A46" s="496"/>
      <c r="B46" s="494"/>
      <c r="C46" s="494"/>
      <c r="D46" s="494"/>
      <c r="E46" s="36"/>
      <c r="F46" s="36"/>
      <c r="G46" s="36"/>
      <c r="H46" s="36"/>
      <c r="I46" s="36"/>
      <c r="J46" s="36"/>
      <c r="K46" s="36"/>
      <c r="L46" s="36">
        <f t="shared" ref="L46:O52" si="7">W4</f>
        <v>2036</v>
      </c>
      <c r="M46" s="36">
        <f t="shared" si="7"/>
        <v>2037</v>
      </c>
      <c r="N46" s="36">
        <f t="shared" si="7"/>
        <v>2038</v>
      </c>
      <c r="O46" s="36">
        <f t="shared" si="7"/>
        <v>2039</v>
      </c>
      <c r="P46" s="36">
        <f t="shared" ref="P46:V52" si="8">AL4</f>
        <v>2051</v>
      </c>
      <c r="Q46" s="36">
        <f t="shared" si="8"/>
        <v>2052</v>
      </c>
      <c r="R46" s="36">
        <f t="shared" si="8"/>
        <v>2053</v>
      </c>
      <c r="S46" s="36">
        <f t="shared" si="8"/>
        <v>2054</v>
      </c>
      <c r="T46" s="36">
        <f t="shared" si="8"/>
        <v>2055</v>
      </c>
      <c r="U46" s="36">
        <f t="shared" si="8"/>
        <v>2056</v>
      </c>
      <c r="V46" s="36">
        <f t="shared" si="8"/>
        <v>2057</v>
      </c>
    </row>
    <row r="47" spans="1:48" ht="15.75" hidden="1" customHeight="1" x14ac:dyDescent="0.3">
      <c r="A47" s="199" t="str">
        <f t="shared" ref="A47:D52" si="9">A5</f>
        <v>Standard LED</v>
      </c>
      <c r="B47" s="200">
        <f t="shared" si="9"/>
        <v>8</v>
      </c>
      <c r="C47" s="201">
        <f t="shared" si="9"/>
        <v>40571.051865060806</v>
      </c>
      <c r="D47" s="202">
        <f t="shared" si="9"/>
        <v>0.93417220838960224</v>
      </c>
      <c r="E47" s="203"/>
      <c r="F47" s="203"/>
      <c r="G47" s="203"/>
      <c r="H47" s="203"/>
      <c r="I47" s="203"/>
      <c r="J47" s="203"/>
      <c r="K47" s="203"/>
      <c r="L47" s="177">
        <f t="shared" si="7"/>
        <v>0</v>
      </c>
      <c r="M47" s="177">
        <f t="shared" si="7"/>
        <v>0</v>
      </c>
      <c r="N47" s="177">
        <f t="shared" si="7"/>
        <v>0</v>
      </c>
      <c r="O47" s="177">
        <f t="shared" si="7"/>
        <v>0</v>
      </c>
      <c r="P47" s="177">
        <f t="shared" si="8"/>
        <v>0</v>
      </c>
      <c r="Q47" s="177">
        <f t="shared" si="8"/>
        <v>0</v>
      </c>
      <c r="R47" s="177">
        <f t="shared" si="8"/>
        <v>0</v>
      </c>
      <c r="S47" s="177">
        <f t="shared" si="8"/>
        <v>0</v>
      </c>
      <c r="T47" s="177">
        <f t="shared" si="8"/>
        <v>0</v>
      </c>
      <c r="U47" s="177">
        <f t="shared" si="8"/>
        <v>0</v>
      </c>
      <c r="V47" s="177">
        <f t="shared" si="8"/>
        <v>0</v>
      </c>
    </row>
    <row r="48" spans="1:48" ht="15.75" hidden="1" customHeight="1" x14ac:dyDescent="0.3">
      <c r="A48" s="199" t="str">
        <f t="shared" si="9"/>
        <v>Specialty LED</v>
      </c>
      <c r="B48" s="200">
        <f t="shared" si="9"/>
        <v>8</v>
      </c>
      <c r="C48" s="201">
        <f t="shared" si="9"/>
        <v>15901.67139060414</v>
      </c>
      <c r="D48" s="202">
        <f t="shared" si="9"/>
        <v>0.93496703954866023</v>
      </c>
      <c r="E48" s="203"/>
      <c r="F48" s="203"/>
      <c r="G48" s="203"/>
      <c r="H48" s="203"/>
      <c r="I48" s="203"/>
      <c r="J48" s="203"/>
      <c r="K48" s="203"/>
      <c r="L48" s="177">
        <f t="shared" si="7"/>
        <v>0</v>
      </c>
      <c r="M48" s="177">
        <f t="shared" si="7"/>
        <v>0</v>
      </c>
      <c r="N48" s="177">
        <f t="shared" si="7"/>
        <v>0</v>
      </c>
      <c r="O48" s="177">
        <f t="shared" si="7"/>
        <v>0</v>
      </c>
      <c r="P48" s="177">
        <f t="shared" si="8"/>
        <v>0</v>
      </c>
      <c r="Q48" s="177">
        <f t="shared" si="8"/>
        <v>0</v>
      </c>
      <c r="R48" s="177">
        <f t="shared" si="8"/>
        <v>0</v>
      </c>
      <c r="S48" s="177">
        <f t="shared" si="8"/>
        <v>0</v>
      </c>
      <c r="T48" s="177">
        <f t="shared" si="8"/>
        <v>0</v>
      </c>
      <c r="U48" s="177">
        <f t="shared" si="8"/>
        <v>0</v>
      </c>
      <c r="V48" s="177">
        <f t="shared" si="8"/>
        <v>0</v>
      </c>
    </row>
    <row r="49" spans="1:22" ht="15.75" hidden="1" customHeight="1" x14ac:dyDescent="0.3">
      <c r="A49" s="199" t="str">
        <f t="shared" si="9"/>
        <v>Air Purifier</v>
      </c>
      <c r="B49" s="200">
        <f t="shared" si="9"/>
        <v>9</v>
      </c>
      <c r="C49" s="201">
        <f t="shared" si="9"/>
        <v>5904.8761799184422</v>
      </c>
      <c r="D49" s="202">
        <f t="shared" si="9"/>
        <v>1</v>
      </c>
      <c r="E49" s="203"/>
      <c r="F49" s="203"/>
      <c r="G49" s="203"/>
      <c r="H49" s="203"/>
      <c r="I49" s="203"/>
      <c r="J49" s="203"/>
      <c r="K49" s="203"/>
      <c r="L49" s="177">
        <f t="shared" si="7"/>
        <v>0</v>
      </c>
      <c r="M49" s="177">
        <f t="shared" si="7"/>
        <v>0</v>
      </c>
      <c r="N49" s="177">
        <f t="shared" si="7"/>
        <v>0</v>
      </c>
      <c r="O49" s="177">
        <f t="shared" si="7"/>
        <v>0</v>
      </c>
      <c r="P49" s="177">
        <f t="shared" si="8"/>
        <v>0</v>
      </c>
      <c r="Q49" s="177">
        <f t="shared" si="8"/>
        <v>0</v>
      </c>
      <c r="R49" s="177">
        <f t="shared" si="8"/>
        <v>0</v>
      </c>
      <c r="S49" s="177">
        <f t="shared" si="8"/>
        <v>0</v>
      </c>
      <c r="T49" s="177">
        <f t="shared" si="8"/>
        <v>0</v>
      </c>
      <c r="U49" s="177">
        <f t="shared" si="8"/>
        <v>0</v>
      </c>
      <c r="V49" s="177">
        <f t="shared" si="8"/>
        <v>0</v>
      </c>
    </row>
    <row r="50" spans="1:22" ht="15.75" hidden="1" customHeight="1" x14ac:dyDescent="0.3">
      <c r="A50" s="199" t="str">
        <f t="shared" si="9"/>
        <v>Advanced Power Strip - Tier 1</v>
      </c>
      <c r="B50" s="200">
        <f t="shared" si="9"/>
        <v>7</v>
      </c>
      <c r="C50" s="201">
        <f t="shared" si="9"/>
        <v>4927.1788558861417</v>
      </c>
      <c r="D50" s="202">
        <f t="shared" si="9"/>
        <v>1</v>
      </c>
      <c r="E50" s="203"/>
      <c r="F50" s="203"/>
      <c r="G50" s="203"/>
      <c r="H50" s="203"/>
      <c r="I50" s="203"/>
      <c r="J50" s="203"/>
      <c r="K50" s="203"/>
      <c r="L50" s="177">
        <f t="shared" si="7"/>
        <v>0</v>
      </c>
      <c r="M50" s="177">
        <f t="shared" si="7"/>
        <v>0</v>
      </c>
      <c r="N50" s="177">
        <f t="shared" si="7"/>
        <v>0</v>
      </c>
      <c r="O50" s="177">
        <f t="shared" si="7"/>
        <v>0</v>
      </c>
      <c r="P50" s="177">
        <f t="shared" si="8"/>
        <v>0</v>
      </c>
      <c r="Q50" s="177">
        <f t="shared" si="8"/>
        <v>0</v>
      </c>
      <c r="R50" s="177">
        <f t="shared" si="8"/>
        <v>0</v>
      </c>
      <c r="S50" s="177">
        <f t="shared" si="8"/>
        <v>0</v>
      </c>
      <c r="T50" s="177">
        <f t="shared" si="8"/>
        <v>0</v>
      </c>
      <c r="U50" s="177">
        <f t="shared" si="8"/>
        <v>0</v>
      </c>
      <c r="V50" s="177">
        <f t="shared" si="8"/>
        <v>0</v>
      </c>
    </row>
    <row r="51" spans="1:22" ht="15.75" hidden="1" customHeight="1" x14ac:dyDescent="0.3">
      <c r="A51" s="199" t="str">
        <f t="shared" si="9"/>
        <v>Smart Socket</v>
      </c>
      <c r="B51" s="200">
        <f t="shared" si="9"/>
        <v>7</v>
      </c>
      <c r="C51" s="201">
        <f t="shared" si="9"/>
        <v>3193.1037730979951</v>
      </c>
      <c r="D51" s="202">
        <f t="shared" si="9"/>
        <v>1</v>
      </c>
      <c r="E51" s="203"/>
      <c r="F51" s="203"/>
      <c r="G51" s="203"/>
      <c r="H51" s="203"/>
      <c r="I51" s="203"/>
      <c r="J51" s="203"/>
      <c r="K51" s="203"/>
      <c r="L51" s="177">
        <f t="shared" si="7"/>
        <v>0</v>
      </c>
      <c r="M51" s="177">
        <f t="shared" si="7"/>
        <v>0</v>
      </c>
      <c r="N51" s="177">
        <f t="shared" si="7"/>
        <v>0</v>
      </c>
      <c r="O51" s="177">
        <f t="shared" si="7"/>
        <v>0</v>
      </c>
      <c r="P51" s="177">
        <f t="shared" si="8"/>
        <v>0</v>
      </c>
      <c r="Q51" s="177">
        <f t="shared" si="8"/>
        <v>0</v>
      </c>
      <c r="R51" s="177">
        <f t="shared" si="8"/>
        <v>0</v>
      </c>
      <c r="S51" s="177">
        <f t="shared" si="8"/>
        <v>0</v>
      </c>
      <c r="T51" s="177">
        <f t="shared" si="8"/>
        <v>0</v>
      </c>
      <c r="U51" s="177">
        <f t="shared" si="8"/>
        <v>0</v>
      </c>
      <c r="V51" s="177">
        <f t="shared" si="8"/>
        <v>0</v>
      </c>
    </row>
    <row r="52" spans="1:22" ht="15.75" hidden="1" customHeight="1" x14ac:dyDescent="0.3">
      <c r="A52" s="199" t="str">
        <f t="shared" si="9"/>
        <v>Advanced Thermostat</v>
      </c>
      <c r="B52" s="200">
        <f t="shared" si="9"/>
        <v>11</v>
      </c>
      <c r="C52" s="201">
        <f t="shared" si="9"/>
        <v>1205.981631201787</v>
      </c>
      <c r="D52" s="202">
        <f t="shared" si="9"/>
        <v>1</v>
      </c>
      <c r="E52" s="203"/>
      <c r="F52" s="203"/>
      <c r="G52" s="203"/>
      <c r="H52" s="203"/>
      <c r="I52" s="203"/>
      <c r="J52" s="203"/>
      <c r="K52" s="203"/>
      <c r="L52" s="177">
        <f t="shared" si="7"/>
        <v>0</v>
      </c>
      <c r="M52" s="177">
        <f t="shared" si="7"/>
        <v>0</v>
      </c>
      <c r="N52" s="177">
        <f t="shared" si="7"/>
        <v>0</v>
      </c>
      <c r="O52" s="177">
        <f t="shared" si="7"/>
        <v>0</v>
      </c>
      <c r="P52" s="177">
        <f t="shared" si="8"/>
        <v>0</v>
      </c>
      <c r="Q52" s="177">
        <f t="shared" si="8"/>
        <v>0</v>
      </c>
      <c r="R52" s="177">
        <f t="shared" si="8"/>
        <v>0</v>
      </c>
      <c r="S52" s="177">
        <f t="shared" si="8"/>
        <v>0</v>
      </c>
      <c r="T52" s="177">
        <f t="shared" si="8"/>
        <v>0</v>
      </c>
      <c r="U52" s="177">
        <f t="shared" si="8"/>
        <v>0</v>
      </c>
      <c r="V52" s="177">
        <f t="shared" si="8"/>
        <v>0</v>
      </c>
    </row>
    <row r="53" spans="1:22" ht="15.75" hidden="1" customHeight="1" x14ac:dyDescent="0.3">
      <c r="A53" s="199" t="str">
        <f>A18</f>
        <v>Refrigerator</v>
      </c>
      <c r="B53" s="200">
        <f>B18</f>
        <v>15</v>
      </c>
      <c r="C53" s="201">
        <f>C18</f>
        <v>71.199826191267903</v>
      </c>
      <c r="D53" s="202">
        <f>D18</f>
        <v>1</v>
      </c>
      <c r="E53" s="203"/>
      <c r="F53" s="203"/>
      <c r="G53" s="203"/>
      <c r="H53" s="203"/>
      <c r="I53" s="203"/>
      <c r="J53" s="203"/>
      <c r="K53" s="203"/>
      <c r="L53" s="177">
        <f>W18</f>
        <v>71.199826191267903</v>
      </c>
      <c r="M53" s="177">
        <f>X18</f>
        <v>71.199826191267903</v>
      </c>
      <c r="N53" s="177">
        <f>Y18</f>
        <v>71.199826191267903</v>
      </c>
      <c r="O53" s="177">
        <f>Z18</f>
        <v>71.199826191267903</v>
      </c>
      <c r="P53" s="177">
        <f t="shared" ref="P53:V53" si="10">AL18</f>
        <v>0</v>
      </c>
      <c r="Q53" s="177">
        <f t="shared" si="10"/>
        <v>0</v>
      </c>
      <c r="R53" s="177">
        <f t="shared" si="10"/>
        <v>0</v>
      </c>
      <c r="S53" s="177">
        <f t="shared" si="10"/>
        <v>0</v>
      </c>
      <c r="T53" s="177">
        <f t="shared" si="10"/>
        <v>0</v>
      </c>
      <c r="U53" s="177">
        <f t="shared" si="10"/>
        <v>0</v>
      </c>
      <c r="V53" s="177">
        <f t="shared" si="10"/>
        <v>0</v>
      </c>
    </row>
    <row r="54" spans="1:22" ht="15.75" hidden="1" customHeight="1" x14ac:dyDescent="0.3">
      <c r="A54" s="199" t="str">
        <f t="shared" ref="A54:D58" si="11">A22</f>
        <v>Bathroom Exhaust Fan</v>
      </c>
      <c r="B54" s="200">
        <f t="shared" si="11"/>
        <v>19</v>
      </c>
      <c r="C54" s="201">
        <f t="shared" si="11"/>
        <v>46.877131098785398</v>
      </c>
      <c r="D54" s="202">
        <f t="shared" si="11"/>
        <v>1</v>
      </c>
      <c r="E54" s="203"/>
      <c r="F54" s="203"/>
      <c r="G54" s="203"/>
      <c r="H54" s="203"/>
      <c r="I54" s="203"/>
      <c r="J54" s="203"/>
      <c r="K54" s="203"/>
      <c r="L54" s="177">
        <f t="shared" ref="L54:O58" si="12">W22</f>
        <v>46.877131098785398</v>
      </c>
      <c r="M54" s="177">
        <f t="shared" si="12"/>
        <v>46.877131098785398</v>
      </c>
      <c r="N54" s="177">
        <f t="shared" si="12"/>
        <v>46.877131098785398</v>
      </c>
      <c r="O54" s="177">
        <f t="shared" si="12"/>
        <v>46.877131098785398</v>
      </c>
      <c r="P54" s="177">
        <f t="shared" ref="P54:V58" si="13">AL22</f>
        <v>0</v>
      </c>
      <c r="Q54" s="177">
        <f t="shared" si="13"/>
        <v>0</v>
      </c>
      <c r="R54" s="177">
        <f t="shared" si="13"/>
        <v>0</v>
      </c>
      <c r="S54" s="177">
        <f t="shared" si="13"/>
        <v>0</v>
      </c>
      <c r="T54" s="177">
        <f t="shared" si="13"/>
        <v>0</v>
      </c>
      <c r="U54" s="177">
        <f t="shared" si="13"/>
        <v>0</v>
      </c>
      <c r="V54" s="177">
        <f t="shared" si="13"/>
        <v>0</v>
      </c>
    </row>
    <row r="55" spans="1:22" ht="15.75" hidden="1" customHeight="1" x14ac:dyDescent="0.3">
      <c r="A55" s="199" t="str">
        <f t="shared" si="11"/>
        <v>Combination Clothes Washer Dryer</v>
      </c>
      <c r="B55" s="200">
        <f t="shared" si="11"/>
        <v>14</v>
      </c>
      <c r="C55" s="201">
        <f t="shared" si="11"/>
        <v>24.344796863020392</v>
      </c>
      <c r="D55" s="202">
        <f t="shared" si="11"/>
        <v>1</v>
      </c>
      <c r="E55" s="203"/>
      <c r="F55" s="203"/>
      <c r="G55" s="203"/>
      <c r="H55" s="203"/>
      <c r="I55" s="203"/>
      <c r="J55" s="203"/>
      <c r="K55" s="203"/>
      <c r="L55" s="177">
        <f t="shared" si="12"/>
        <v>24.344796863020392</v>
      </c>
      <c r="M55" s="177">
        <f t="shared" si="12"/>
        <v>24.344796863020392</v>
      </c>
      <c r="N55" s="177">
        <f t="shared" si="12"/>
        <v>24.344796863020392</v>
      </c>
      <c r="O55" s="177">
        <f t="shared" si="12"/>
        <v>0</v>
      </c>
      <c r="P55" s="177">
        <f t="shared" si="13"/>
        <v>0</v>
      </c>
      <c r="Q55" s="177">
        <f t="shared" si="13"/>
        <v>0</v>
      </c>
      <c r="R55" s="177">
        <f t="shared" si="13"/>
        <v>0</v>
      </c>
      <c r="S55" s="177">
        <f t="shared" si="13"/>
        <v>0</v>
      </c>
      <c r="T55" s="177">
        <f t="shared" si="13"/>
        <v>0</v>
      </c>
      <c r="U55" s="177">
        <f t="shared" si="13"/>
        <v>0</v>
      </c>
      <c r="V55" s="177">
        <f t="shared" si="13"/>
        <v>0</v>
      </c>
    </row>
    <row r="56" spans="1:22" ht="15.75" hidden="1" customHeight="1" x14ac:dyDescent="0.3">
      <c r="A56" s="199" t="str">
        <f t="shared" si="11"/>
        <v>Wall Conditioner</v>
      </c>
      <c r="B56" s="200">
        <f t="shared" si="11"/>
        <v>12</v>
      </c>
      <c r="C56" s="201">
        <f t="shared" si="11"/>
        <v>47.294989947724069</v>
      </c>
      <c r="D56" s="202">
        <f t="shared" si="11"/>
        <v>1</v>
      </c>
      <c r="E56" s="203"/>
      <c r="F56" s="203"/>
      <c r="G56" s="203"/>
      <c r="H56" s="203"/>
      <c r="I56" s="203"/>
      <c r="J56" s="203"/>
      <c r="K56" s="203"/>
      <c r="L56" s="177">
        <f t="shared" si="12"/>
        <v>47.294989947724069</v>
      </c>
      <c r="M56" s="177">
        <f t="shared" si="12"/>
        <v>0</v>
      </c>
      <c r="N56" s="177">
        <f t="shared" si="12"/>
        <v>0</v>
      </c>
      <c r="O56" s="177">
        <f t="shared" si="12"/>
        <v>0</v>
      </c>
      <c r="P56" s="177">
        <f t="shared" si="13"/>
        <v>0</v>
      </c>
      <c r="Q56" s="177">
        <f t="shared" si="13"/>
        <v>0</v>
      </c>
      <c r="R56" s="177">
        <f t="shared" si="13"/>
        <v>0</v>
      </c>
      <c r="S56" s="177">
        <f t="shared" si="13"/>
        <v>0</v>
      </c>
      <c r="T56" s="177">
        <f t="shared" si="13"/>
        <v>0</v>
      </c>
      <c r="U56" s="177">
        <f t="shared" si="13"/>
        <v>0</v>
      </c>
      <c r="V56" s="177">
        <f t="shared" si="13"/>
        <v>0</v>
      </c>
    </row>
    <row r="57" spans="1:22" ht="15.75" hidden="1" customHeight="1" x14ac:dyDescent="0.3">
      <c r="A57" s="199" t="str">
        <f t="shared" si="11"/>
        <v>Showerhead Kit</v>
      </c>
      <c r="B57" s="200">
        <f t="shared" si="11"/>
        <v>10</v>
      </c>
      <c r="C57" s="201">
        <f t="shared" si="11"/>
        <v>14.235992890835551</v>
      </c>
      <c r="D57" s="202">
        <f t="shared" si="11"/>
        <v>1</v>
      </c>
      <c r="E57" s="203"/>
      <c r="F57" s="203"/>
      <c r="G57" s="203"/>
      <c r="H57" s="203"/>
      <c r="I57" s="203"/>
      <c r="J57" s="203"/>
      <c r="K57" s="203"/>
      <c r="L57" s="177">
        <f t="shared" si="12"/>
        <v>0</v>
      </c>
      <c r="M57" s="177">
        <f t="shared" si="12"/>
        <v>0</v>
      </c>
      <c r="N57" s="177">
        <f t="shared" si="12"/>
        <v>0</v>
      </c>
      <c r="O57" s="177">
        <f t="shared" si="12"/>
        <v>0</v>
      </c>
      <c r="P57" s="177">
        <f t="shared" si="13"/>
        <v>0</v>
      </c>
      <c r="Q57" s="177">
        <f t="shared" si="13"/>
        <v>0</v>
      </c>
      <c r="R57" s="177">
        <f t="shared" si="13"/>
        <v>0</v>
      </c>
      <c r="S57" s="177">
        <f t="shared" si="13"/>
        <v>0</v>
      </c>
      <c r="T57" s="177">
        <f t="shared" si="13"/>
        <v>0</v>
      </c>
      <c r="U57" s="177">
        <f t="shared" si="13"/>
        <v>0</v>
      </c>
      <c r="V57" s="177">
        <f t="shared" si="13"/>
        <v>0</v>
      </c>
    </row>
    <row r="58" spans="1:22" ht="15.75" hidden="1" customHeight="1" x14ac:dyDescent="0.3">
      <c r="A58" s="199" t="str">
        <f t="shared" si="11"/>
        <v>Water Dispenser</v>
      </c>
      <c r="B58" s="200">
        <f t="shared" si="11"/>
        <v>10</v>
      </c>
      <c r="C58" s="201">
        <f t="shared" si="11"/>
        <v>12.9630288</v>
      </c>
      <c r="D58" s="202">
        <f t="shared" si="11"/>
        <v>1</v>
      </c>
      <c r="E58" s="203"/>
      <c r="F58" s="203"/>
      <c r="G58" s="203"/>
      <c r="H58" s="203"/>
      <c r="I58" s="203"/>
      <c r="J58" s="203"/>
      <c r="K58" s="203"/>
      <c r="L58" s="177">
        <f t="shared" si="12"/>
        <v>0</v>
      </c>
      <c r="M58" s="177">
        <f t="shared" si="12"/>
        <v>0</v>
      </c>
      <c r="N58" s="177">
        <f t="shared" si="12"/>
        <v>0</v>
      </c>
      <c r="O58" s="177">
        <f t="shared" si="12"/>
        <v>0</v>
      </c>
      <c r="P58" s="177">
        <f t="shared" si="13"/>
        <v>0</v>
      </c>
      <c r="Q58" s="177">
        <f t="shared" si="13"/>
        <v>0</v>
      </c>
      <c r="R58" s="177">
        <f t="shared" si="13"/>
        <v>0</v>
      </c>
      <c r="S58" s="177">
        <f t="shared" si="13"/>
        <v>0</v>
      </c>
      <c r="T58" s="177">
        <f t="shared" si="13"/>
        <v>0</v>
      </c>
      <c r="U58" s="177">
        <f t="shared" si="13"/>
        <v>0</v>
      </c>
      <c r="V58" s="177">
        <f t="shared" si="13"/>
        <v>0</v>
      </c>
    </row>
    <row r="59" spans="1:22" ht="15.75" hidden="1" customHeight="1" x14ac:dyDescent="0.3">
      <c r="A59" s="199" t="str">
        <f t="shared" ref="A59:D70" si="14">A28</f>
        <v>Dishwasher</v>
      </c>
      <c r="B59" s="200">
        <f t="shared" si="14"/>
        <v>11</v>
      </c>
      <c r="C59" s="201">
        <f t="shared" si="14"/>
        <v>6.6225734430880001</v>
      </c>
      <c r="D59" s="202">
        <f t="shared" si="14"/>
        <v>1</v>
      </c>
      <c r="E59" s="203"/>
      <c r="F59" s="203"/>
      <c r="G59" s="203"/>
      <c r="H59" s="203"/>
      <c r="I59" s="203"/>
      <c r="J59" s="203"/>
      <c r="K59" s="203"/>
      <c r="L59" s="177">
        <f t="shared" ref="L59:L70" si="15">W28</f>
        <v>0</v>
      </c>
      <c r="M59" s="177">
        <f t="shared" ref="M59:M70" si="16">X28</f>
        <v>0</v>
      </c>
      <c r="N59" s="177">
        <f t="shared" ref="N59:N70" si="17">Y28</f>
        <v>0</v>
      </c>
      <c r="O59" s="177">
        <f t="shared" ref="O59:O70" si="18">Z28</f>
        <v>0</v>
      </c>
      <c r="P59" s="177">
        <f t="shared" ref="P59:P70" si="19">AL28</f>
        <v>0</v>
      </c>
      <c r="Q59" s="177">
        <f t="shared" ref="Q59:Q70" si="20">AM28</f>
        <v>0</v>
      </c>
      <c r="R59" s="177">
        <f t="shared" ref="R59:R70" si="21">AN28</f>
        <v>0</v>
      </c>
      <c r="S59" s="177">
        <f t="shared" ref="S59:S70" si="22">AO28</f>
        <v>0</v>
      </c>
      <c r="T59" s="177">
        <f t="shared" ref="T59:T70" si="23">AP28</f>
        <v>0</v>
      </c>
      <c r="U59" s="177">
        <f t="shared" ref="U59:U70" si="24">AQ28</f>
        <v>0</v>
      </c>
      <c r="V59" s="177">
        <f t="shared" ref="V59:V70" si="25">AR28</f>
        <v>0</v>
      </c>
    </row>
    <row r="60" spans="1:22" ht="15.75" hidden="1" customHeight="1" x14ac:dyDescent="0.3">
      <c r="A60" s="199" t="str">
        <f t="shared" si="14"/>
        <v>Freezer</v>
      </c>
      <c r="B60" s="200">
        <f t="shared" si="14"/>
        <v>21</v>
      </c>
      <c r="C60" s="201">
        <f t="shared" si="14"/>
        <v>11.0865918378723</v>
      </c>
      <c r="D60" s="202">
        <f t="shared" si="14"/>
        <v>1</v>
      </c>
      <c r="E60" s="203"/>
      <c r="F60" s="203"/>
      <c r="G60" s="203"/>
      <c r="H60" s="203"/>
      <c r="I60" s="203"/>
      <c r="J60" s="203"/>
      <c r="K60" s="203"/>
      <c r="L60" s="177">
        <f t="shared" si="15"/>
        <v>11.0865918378723</v>
      </c>
      <c r="M60" s="177">
        <f t="shared" si="16"/>
        <v>11.0865918378723</v>
      </c>
      <c r="N60" s="177">
        <f t="shared" si="17"/>
        <v>11.0865918378723</v>
      </c>
      <c r="O60" s="177">
        <f t="shared" si="18"/>
        <v>11.0865918378723</v>
      </c>
      <c r="P60" s="177">
        <f t="shared" si="19"/>
        <v>0</v>
      </c>
      <c r="Q60" s="177">
        <f t="shared" si="20"/>
        <v>0</v>
      </c>
      <c r="R60" s="177">
        <f t="shared" si="21"/>
        <v>0</v>
      </c>
      <c r="S60" s="177">
        <f t="shared" si="22"/>
        <v>0</v>
      </c>
      <c r="T60" s="177">
        <f t="shared" si="23"/>
        <v>0</v>
      </c>
      <c r="U60" s="177">
        <f t="shared" si="24"/>
        <v>0</v>
      </c>
      <c r="V60" s="177">
        <f t="shared" si="25"/>
        <v>0</v>
      </c>
    </row>
    <row r="61" spans="1:22" ht="15.75" hidden="1" customHeight="1" x14ac:dyDescent="0.3">
      <c r="A61" s="199" t="str">
        <f t="shared" si="14"/>
        <v>Pool Pump</v>
      </c>
      <c r="B61" s="200">
        <f t="shared" si="14"/>
        <v>7</v>
      </c>
      <c r="C61" s="201">
        <f t="shared" si="14"/>
        <v>5.065091077607061</v>
      </c>
      <c r="D61" s="202">
        <f t="shared" si="14"/>
        <v>1</v>
      </c>
      <c r="E61" s="203"/>
      <c r="F61" s="203"/>
      <c r="G61" s="203"/>
      <c r="H61" s="203"/>
      <c r="I61" s="203"/>
      <c r="J61" s="203"/>
      <c r="K61" s="203"/>
      <c r="L61" s="177">
        <f t="shared" si="15"/>
        <v>0</v>
      </c>
      <c r="M61" s="177">
        <f t="shared" si="16"/>
        <v>0</v>
      </c>
      <c r="N61" s="177">
        <f t="shared" si="17"/>
        <v>0</v>
      </c>
      <c r="O61" s="177">
        <f t="shared" si="18"/>
        <v>0</v>
      </c>
      <c r="P61" s="177">
        <f t="shared" si="19"/>
        <v>0</v>
      </c>
      <c r="Q61" s="177">
        <f t="shared" si="20"/>
        <v>0</v>
      </c>
      <c r="R61" s="177">
        <f t="shared" si="21"/>
        <v>0</v>
      </c>
      <c r="S61" s="177">
        <f t="shared" si="22"/>
        <v>0</v>
      </c>
      <c r="T61" s="177">
        <f t="shared" si="23"/>
        <v>0</v>
      </c>
      <c r="U61" s="177">
        <f t="shared" si="24"/>
        <v>0</v>
      </c>
      <c r="V61" s="177">
        <f t="shared" si="25"/>
        <v>0</v>
      </c>
    </row>
    <row r="62" spans="1:22" ht="15.75" hidden="1" customHeight="1" x14ac:dyDescent="0.3">
      <c r="A62" s="199" t="str">
        <f t="shared" si="14"/>
        <v>Pipe Insulation</v>
      </c>
      <c r="B62" s="200">
        <f t="shared" si="14"/>
        <v>12</v>
      </c>
      <c r="C62" s="201">
        <f t="shared" si="14"/>
        <v>5.9689697760000016</v>
      </c>
      <c r="D62" s="202">
        <f t="shared" si="14"/>
        <v>1</v>
      </c>
      <c r="E62" s="203"/>
      <c r="F62" s="203"/>
      <c r="G62" s="203"/>
      <c r="H62" s="203"/>
      <c r="I62" s="203"/>
      <c r="J62" s="203"/>
      <c r="K62" s="203"/>
      <c r="L62" s="177">
        <f t="shared" si="15"/>
        <v>5.9689697760000016</v>
      </c>
      <c r="M62" s="177">
        <f t="shared" si="16"/>
        <v>0</v>
      </c>
      <c r="N62" s="177">
        <f t="shared" si="17"/>
        <v>0</v>
      </c>
      <c r="O62" s="177">
        <f t="shared" si="18"/>
        <v>0</v>
      </c>
      <c r="P62" s="177">
        <f t="shared" si="19"/>
        <v>0</v>
      </c>
      <c r="Q62" s="177">
        <f t="shared" si="20"/>
        <v>0</v>
      </c>
      <c r="R62" s="177">
        <f t="shared" si="21"/>
        <v>0</v>
      </c>
      <c r="S62" s="177">
        <f t="shared" si="22"/>
        <v>0</v>
      </c>
      <c r="T62" s="177">
        <f t="shared" si="23"/>
        <v>0</v>
      </c>
      <c r="U62" s="177">
        <f t="shared" si="24"/>
        <v>0</v>
      </c>
      <c r="V62" s="177">
        <f t="shared" si="25"/>
        <v>0</v>
      </c>
    </row>
    <row r="63" spans="1:22" ht="15.75" hidden="1" customHeight="1" x14ac:dyDescent="0.3">
      <c r="A63" s="199" t="str">
        <f t="shared" si="14"/>
        <v>Showerhead</v>
      </c>
      <c r="B63" s="200">
        <f t="shared" si="14"/>
        <v>10</v>
      </c>
      <c r="C63" s="201">
        <f t="shared" si="14"/>
        <v>1.092376388018842</v>
      </c>
      <c r="D63" s="202">
        <f t="shared" si="14"/>
        <v>1</v>
      </c>
      <c r="E63" s="203"/>
      <c r="F63" s="203"/>
      <c r="G63" s="203"/>
      <c r="H63" s="203"/>
      <c r="I63" s="203"/>
      <c r="J63" s="203"/>
      <c r="K63" s="203"/>
      <c r="L63" s="177">
        <f t="shared" si="15"/>
        <v>0</v>
      </c>
      <c r="M63" s="177">
        <f t="shared" si="16"/>
        <v>0</v>
      </c>
      <c r="N63" s="177">
        <f t="shared" si="17"/>
        <v>0</v>
      </c>
      <c r="O63" s="177">
        <f t="shared" si="18"/>
        <v>0</v>
      </c>
      <c r="P63" s="177">
        <f t="shared" si="19"/>
        <v>0</v>
      </c>
      <c r="Q63" s="177">
        <f t="shared" si="20"/>
        <v>0</v>
      </c>
      <c r="R63" s="177">
        <f t="shared" si="21"/>
        <v>0</v>
      </c>
      <c r="S63" s="177">
        <f t="shared" si="22"/>
        <v>0</v>
      </c>
      <c r="T63" s="177">
        <f t="shared" si="23"/>
        <v>0</v>
      </c>
      <c r="U63" s="177">
        <f t="shared" si="24"/>
        <v>0</v>
      </c>
      <c r="V63" s="177">
        <f t="shared" si="25"/>
        <v>0</v>
      </c>
    </row>
    <row r="64" spans="1:22" ht="15.75" hidden="1" customHeight="1" x14ac:dyDescent="0.3">
      <c r="A64" s="199" t="str">
        <f t="shared" si="14"/>
        <v>Faucet Aerator</v>
      </c>
      <c r="B64" s="200">
        <f t="shared" si="14"/>
        <v>10</v>
      </c>
      <c r="C64" s="201">
        <f t="shared" si="14"/>
        <v>0.4780733449089074</v>
      </c>
      <c r="D64" s="202">
        <f t="shared" si="14"/>
        <v>1</v>
      </c>
      <c r="E64" s="203"/>
      <c r="F64" s="203"/>
      <c r="G64" s="203"/>
      <c r="H64" s="203"/>
      <c r="I64" s="203"/>
      <c r="J64" s="203"/>
      <c r="K64" s="203"/>
      <c r="L64" s="177">
        <f t="shared" si="15"/>
        <v>0</v>
      </c>
      <c r="M64" s="177">
        <f t="shared" si="16"/>
        <v>0</v>
      </c>
      <c r="N64" s="177">
        <f t="shared" si="17"/>
        <v>0</v>
      </c>
      <c r="O64" s="177">
        <f t="shared" si="18"/>
        <v>0</v>
      </c>
      <c r="P64" s="177">
        <f t="shared" si="19"/>
        <v>0</v>
      </c>
      <c r="Q64" s="177">
        <f t="shared" si="20"/>
        <v>0</v>
      </c>
      <c r="R64" s="177">
        <f t="shared" si="21"/>
        <v>0</v>
      </c>
      <c r="S64" s="177">
        <f t="shared" si="22"/>
        <v>0</v>
      </c>
      <c r="T64" s="177">
        <f t="shared" si="23"/>
        <v>0</v>
      </c>
      <c r="U64" s="177">
        <f t="shared" si="24"/>
        <v>0</v>
      </c>
      <c r="V64" s="177">
        <f t="shared" si="25"/>
        <v>0</v>
      </c>
    </row>
    <row r="65" spans="1:22" ht="15.75" hidden="1" customHeight="1" x14ac:dyDescent="0.3">
      <c r="A65" s="199" t="str">
        <f t="shared" si="14"/>
        <v>Weatherstripping</v>
      </c>
      <c r="B65" s="200">
        <f t="shared" si="14"/>
        <v>20</v>
      </c>
      <c r="C65" s="201">
        <f t="shared" si="14"/>
        <v>0.20822004909535999</v>
      </c>
      <c r="D65" s="202">
        <f t="shared" si="14"/>
        <v>1</v>
      </c>
      <c r="E65" s="203"/>
      <c r="F65" s="203"/>
      <c r="G65" s="203"/>
      <c r="H65" s="203"/>
      <c r="I65" s="203"/>
      <c r="J65" s="203"/>
      <c r="K65" s="203"/>
      <c r="L65" s="177">
        <f t="shared" si="15"/>
        <v>0.20822004909535999</v>
      </c>
      <c r="M65" s="177">
        <f t="shared" si="16"/>
        <v>0.20822004909535999</v>
      </c>
      <c r="N65" s="177">
        <f t="shared" si="17"/>
        <v>0.20822004909535999</v>
      </c>
      <c r="O65" s="177">
        <f t="shared" si="18"/>
        <v>0.20822004909535999</v>
      </c>
      <c r="P65" s="177">
        <f t="shared" si="19"/>
        <v>0</v>
      </c>
      <c r="Q65" s="177">
        <f t="shared" si="20"/>
        <v>0</v>
      </c>
      <c r="R65" s="177">
        <f t="shared" si="21"/>
        <v>0</v>
      </c>
      <c r="S65" s="177">
        <f t="shared" si="22"/>
        <v>0</v>
      </c>
      <c r="T65" s="177">
        <f t="shared" si="23"/>
        <v>0</v>
      </c>
      <c r="U65" s="177">
        <f t="shared" si="24"/>
        <v>0</v>
      </c>
      <c r="V65" s="177">
        <f t="shared" si="25"/>
        <v>0</v>
      </c>
    </row>
    <row r="66" spans="1:22" ht="15.75" hidden="1" customHeight="1" x14ac:dyDescent="0.3">
      <c r="A66" s="199" t="str">
        <f t="shared" si="14"/>
        <v>Advanced Power Strip - Tier 2</v>
      </c>
      <c r="B66" s="200">
        <f t="shared" si="14"/>
        <v>7</v>
      </c>
      <c r="C66" s="201">
        <f t="shared" si="14"/>
        <v>0.1085310272</v>
      </c>
      <c r="D66" s="202">
        <f t="shared" si="14"/>
        <v>1</v>
      </c>
      <c r="E66" s="203"/>
      <c r="F66" s="203"/>
      <c r="G66" s="203"/>
      <c r="H66" s="203"/>
      <c r="I66" s="203"/>
      <c r="J66" s="203"/>
      <c r="K66" s="203"/>
      <c r="L66" s="177">
        <f t="shared" si="15"/>
        <v>0</v>
      </c>
      <c r="M66" s="177">
        <f t="shared" si="16"/>
        <v>0</v>
      </c>
      <c r="N66" s="177">
        <f t="shared" si="17"/>
        <v>0</v>
      </c>
      <c r="O66" s="177">
        <f t="shared" si="18"/>
        <v>0</v>
      </c>
      <c r="P66" s="177">
        <f t="shared" si="19"/>
        <v>0</v>
      </c>
      <c r="Q66" s="177">
        <f t="shared" si="20"/>
        <v>0</v>
      </c>
      <c r="R66" s="177">
        <f t="shared" si="21"/>
        <v>0</v>
      </c>
      <c r="S66" s="177">
        <f t="shared" si="22"/>
        <v>0</v>
      </c>
      <c r="T66" s="177">
        <f t="shared" si="23"/>
        <v>0</v>
      </c>
      <c r="U66" s="177">
        <f t="shared" si="24"/>
        <v>0</v>
      </c>
      <c r="V66" s="177">
        <f t="shared" si="25"/>
        <v>0</v>
      </c>
    </row>
    <row r="67" spans="1:22" ht="15.75" hidden="1" customHeight="1" x14ac:dyDescent="0.3">
      <c r="A67" s="199" t="str">
        <f t="shared" si="14"/>
        <v>Ceiling Fan</v>
      </c>
      <c r="B67" s="200">
        <f t="shared" si="14"/>
        <v>10</v>
      </c>
      <c r="C67" s="201">
        <f t="shared" si="14"/>
        <v>8.6668455825000004E-2</v>
      </c>
      <c r="D67" s="202">
        <f t="shared" si="14"/>
        <v>1</v>
      </c>
      <c r="E67" s="203"/>
      <c r="F67" s="203"/>
      <c r="G67" s="203"/>
      <c r="H67" s="203"/>
      <c r="I67" s="203"/>
      <c r="J67" s="203"/>
      <c r="K67" s="203"/>
      <c r="L67" s="177">
        <f t="shared" si="15"/>
        <v>0</v>
      </c>
      <c r="M67" s="177">
        <f t="shared" si="16"/>
        <v>0</v>
      </c>
      <c r="N67" s="177">
        <f t="shared" si="17"/>
        <v>0</v>
      </c>
      <c r="O67" s="177">
        <f t="shared" si="18"/>
        <v>0</v>
      </c>
      <c r="P67" s="177">
        <f t="shared" si="19"/>
        <v>0</v>
      </c>
      <c r="Q67" s="177">
        <f t="shared" si="20"/>
        <v>0</v>
      </c>
      <c r="R67" s="177">
        <f t="shared" si="21"/>
        <v>0</v>
      </c>
      <c r="S67" s="177">
        <f t="shared" si="22"/>
        <v>0</v>
      </c>
      <c r="T67" s="177">
        <f t="shared" si="23"/>
        <v>0</v>
      </c>
      <c r="U67" s="177">
        <f t="shared" si="24"/>
        <v>0</v>
      </c>
      <c r="V67" s="177">
        <f t="shared" si="25"/>
        <v>0</v>
      </c>
    </row>
    <row r="68" spans="1:22" ht="15.75" hidden="1" customHeight="1" x14ac:dyDescent="0.3">
      <c r="A68" s="199" t="str">
        <f t="shared" si="14"/>
        <v>Wall Plate Gasket</v>
      </c>
      <c r="B68" s="200">
        <f t="shared" si="14"/>
        <v>20</v>
      </c>
      <c r="C68" s="201">
        <f t="shared" si="14"/>
        <v>6.2288494472000008E-2</v>
      </c>
      <c r="D68" s="202">
        <f t="shared" si="14"/>
        <v>1</v>
      </c>
      <c r="E68" s="203"/>
      <c r="F68" s="203"/>
      <c r="G68" s="203"/>
      <c r="H68" s="203"/>
      <c r="I68" s="203"/>
      <c r="J68" s="203"/>
      <c r="K68" s="203"/>
      <c r="L68" s="177">
        <f t="shared" si="15"/>
        <v>6.2288494472000008E-2</v>
      </c>
      <c r="M68" s="177">
        <f t="shared" si="16"/>
        <v>6.2288494472000008E-2</v>
      </c>
      <c r="N68" s="177">
        <f t="shared" si="17"/>
        <v>6.2288494472000008E-2</v>
      </c>
      <c r="O68" s="177">
        <f t="shared" si="18"/>
        <v>6.2288494472000008E-2</v>
      </c>
      <c r="P68" s="177">
        <f t="shared" si="19"/>
        <v>0</v>
      </c>
      <c r="Q68" s="177">
        <f t="shared" si="20"/>
        <v>0</v>
      </c>
      <c r="R68" s="177">
        <f t="shared" si="21"/>
        <v>0</v>
      </c>
      <c r="S68" s="177">
        <f t="shared" si="22"/>
        <v>0</v>
      </c>
      <c r="T68" s="177">
        <f t="shared" si="23"/>
        <v>0</v>
      </c>
      <c r="U68" s="177">
        <f t="shared" si="24"/>
        <v>0</v>
      </c>
      <c r="V68" s="177">
        <f t="shared" si="25"/>
        <v>0</v>
      </c>
    </row>
    <row r="69" spans="1:22" ht="15.75" hidden="1" customHeight="1" x14ac:dyDescent="0.3">
      <c r="A69" s="199" t="str">
        <f t="shared" si="14"/>
        <v>Thermostatic Restrictor Shower Valve</v>
      </c>
      <c r="B69" s="200">
        <f t="shared" si="14"/>
        <v>10</v>
      </c>
      <c r="C69" s="201">
        <f t="shared" si="14"/>
        <v>2.9479348628984769E-2</v>
      </c>
      <c r="D69" s="202">
        <f t="shared" si="14"/>
        <v>1</v>
      </c>
      <c r="E69" s="203"/>
      <c r="F69" s="203"/>
      <c r="G69" s="203"/>
      <c r="H69" s="203"/>
      <c r="I69" s="203"/>
      <c r="J69" s="203"/>
      <c r="K69" s="203"/>
      <c r="L69" s="177">
        <f t="shared" si="15"/>
        <v>0</v>
      </c>
      <c r="M69" s="177">
        <f t="shared" si="16"/>
        <v>0</v>
      </c>
      <c r="N69" s="177">
        <f t="shared" si="17"/>
        <v>0</v>
      </c>
      <c r="O69" s="177">
        <f t="shared" si="18"/>
        <v>0</v>
      </c>
      <c r="P69" s="177">
        <f t="shared" si="19"/>
        <v>0</v>
      </c>
      <c r="Q69" s="177">
        <f t="shared" si="20"/>
        <v>0</v>
      </c>
      <c r="R69" s="177">
        <f t="shared" si="21"/>
        <v>0</v>
      </c>
      <c r="S69" s="177">
        <f t="shared" si="22"/>
        <v>0</v>
      </c>
      <c r="T69" s="177">
        <f t="shared" si="23"/>
        <v>0</v>
      </c>
      <c r="U69" s="177">
        <f t="shared" si="24"/>
        <v>0</v>
      </c>
      <c r="V69" s="177">
        <f t="shared" si="25"/>
        <v>0</v>
      </c>
    </row>
    <row r="70" spans="1:22" ht="15.75" hidden="1" customHeight="1" x14ac:dyDescent="0.3">
      <c r="A70" s="199" t="str">
        <f t="shared" si="14"/>
        <v>Level 2 Electric Vehicle Charger</v>
      </c>
      <c r="B70" s="200">
        <f t="shared" si="14"/>
        <v>10</v>
      </c>
      <c r="C70" s="201">
        <f t="shared" si="14"/>
        <v>1.7036800000000001E-2</v>
      </c>
      <c r="D70" s="202">
        <f t="shared" si="14"/>
        <v>1</v>
      </c>
      <c r="E70" s="203"/>
      <c r="F70" s="203"/>
      <c r="G70" s="203"/>
      <c r="H70" s="203"/>
      <c r="I70" s="203"/>
      <c r="J70" s="203"/>
      <c r="K70" s="203"/>
      <c r="L70" s="177">
        <f t="shared" si="15"/>
        <v>0</v>
      </c>
      <c r="M70" s="177">
        <f t="shared" si="16"/>
        <v>0</v>
      </c>
      <c r="N70" s="177">
        <f t="shared" si="17"/>
        <v>0</v>
      </c>
      <c r="O70" s="177">
        <f t="shared" si="18"/>
        <v>0</v>
      </c>
      <c r="P70" s="177">
        <f t="shared" si="19"/>
        <v>0</v>
      </c>
      <c r="Q70" s="177">
        <f t="shared" si="20"/>
        <v>0</v>
      </c>
      <c r="R70" s="177">
        <f t="shared" si="21"/>
        <v>0</v>
      </c>
      <c r="S70" s="177">
        <f t="shared" si="22"/>
        <v>0</v>
      </c>
      <c r="T70" s="177">
        <f t="shared" si="23"/>
        <v>0</v>
      </c>
      <c r="U70" s="177">
        <f t="shared" si="24"/>
        <v>0</v>
      </c>
      <c r="V70" s="177">
        <f t="shared" si="25"/>
        <v>0</v>
      </c>
    </row>
    <row r="71" spans="1:22" ht="15.75" hidden="1" customHeight="1" x14ac:dyDescent="0.3">
      <c r="A71" s="199" t="e">
        <f>#REF!</f>
        <v>#REF!</v>
      </c>
      <c r="B71" s="200" t="e">
        <f>#REF!</f>
        <v>#REF!</v>
      </c>
      <c r="C71" s="201" t="e">
        <f>#REF!</f>
        <v>#REF!</v>
      </c>
      <c r="D71" s="202" t="e">
        <f>#REF!</f>
        <v>#REF!</v>
      </c>
      <c r="E71" s="203"/>
      <c r="F71" s="203"/>
      <c r="G71" s="203"/>
      <c r="H71" s="203"/>
      <c r="I71" s="203"/>
      <c r="J71" s="203"/>
      <c r="K71" s="203"/>
      <c r="L71" s="177" t="e">
        <f>#REF!</f>
        <v>#REF!</v>
      </c>
      <c r="M71" s="177" t="e">
        <f>#REF!</f>
        <v>#REF!</v>
      </c>
      <c r="N71" s="177" t="e">
        <f>#REF!</f>
        <v>#REF!</v>
      </c>
      <c r="O71" s="177" t="e">
        <f>#REF!</f>
        <v>#REF!</v>
      </c>
      <c r="P71" s="177" t="e">
        <f>#REF!</f>
        <v>#REF!</v>
      </c>
      <c r="Q71" s="177" t="e">
        <f>#REF!</f>
        <v>#REF!</v>
      </c>
      <c r="R71" s="177" t="e">
        <f>#REF!</f>
        <v>#REF!</v>
      </c>
      <c r="S71" s="177" t="e">
        <f>#REF!</f>
        <v>#REF!</v>
      </c>
      <c r="T71" s="177" t="e">
        <f>#REF!</f>
        <v>#REF!</v>
      </c>
      <c r="U71" s="177" t="e">
        <f>#REF!</f>
        <v>#REF!</v>
      </c>
      <c r="V71" s="177" t="e">
        <f>#REF!</f>
        <v>#REF!</v>
      </c>
    </row>
    <row r="72" spans="1:22" ht="15.75" hidden="1" customHeight="1" x14ac:dyDescent="0.3">
      <c r="A72" s="199" t="e">
        <f>#REF!</f>
        <v>#REF!</v>
      </c>
      <c r="B72" s="200" t="e">
        <f>#REF!</f>
        <v>#REF!</v>
      </c>
      <c r="C72" s="201" t="e">
        <f>#REF!</f>
        <v>#REF!</v>
      </c>
      <c r="D72" s="202" t="e">
        <f>#REF!</f>
        <v>#REF!</v>
      </c>
      <c r="E72" s="203"/>
      <c r="F72" s="203"/>
      <c r="G72" s="203"/>
      <c r="H72" s="203"/>
      <c r="I72" s="203"/>
      <c r="J72" s="203"/>
      <c r="K72" s="203"/>
      <c r="L72" s="177" t="e">
        <f>#REF!</f>
        <v>#REF!</v>
      </c>
      <c r="M72" s="177" t="e">
        <f>#REF!</f>
        <v>#REF!</v>
      </c>
      <c r="N72" s="177" t="e">
        <f>#REF!</f>
        <v>#REF!</v>
      </c>
      <c r="O72" s="177" t="e">
        <f>#REF!</f>
        <v>#REF!</v>
      </c>
      <c r="P72" s="177" t="e">
        <f>#REF!</f>
        <v>#REF!</v>
      </c>
      <c r="Q72" s="177" t="e">
        <f>#REF!</f>
        <v>#REF!</v>
      </c>
      <c r="R72" s="177" t="e">
        <f>#REF!</f>
        <v>#REF!</v>
      </c>
      <c r="S72" s="177" t="e">
        <f>#REF!</f>
        <v>#REF!</v>
      </c>
      <c r="T72" s="177" t="e">
        <f>#REF!</f>
        <v>#REF!</v>
      </c>
      <c r="U72" s="177" t="e">
        <f>#REF!</f>
        <v>#REF!</v>
      </c>
      <c r="V72" s="177" t="e">
        <f>#REF!</f>
        <v>#REF!</v>
      </c>
    </row>
    <row r="73" spans="1:22" ht="15.75" hidden="1" customHeight="1" x14ac:dyDescent="0.3">
      <c r="A73" s="180" t="str">
        <f t="shared" ref="A73" si="26">A40</f>
        <v>2025 CPAS</v>
      </c>
      <c r="B73" s="196"/>
      <c r="C73" s="182">
        <f>C40</f>
        <v>84668.737280707792</v>
      </c>
      <c r="D73" s="205">
        <f>D40</f>
        <v>0.95495487773737375</v>
      </c>
      <c r="E73" s="85"/>
      <c r="F73" s="74"/>
      <c r="G73" s="74"/>
      <c r="H73" s="74"/>
      <c r="I73" s="74"/>
      <c r="J73" s="74"/>
      <c r="K73" s="74"/>
      <c r="L73" s="182">
        <f t="shared" ref="L73:L75" si="27">W40</f>
        <v>4619.243700887946</v>
      </c>
      <c r="M73" s="182">
        <f t="shared" ref="M73:M75" si="28">X40</f>
        <v>4017.9633001461762</v>
      </c>
      <c r="N73" s="182">
        <f t="shared" ref="N73:N75" si="29">Y40</f>
        <v>4017.9633001461762</v>
      </c>
      <c r="O73" s="182">
        <f t="shared" ref="O73:O75" si="30">Z40</f>
        <v>3940.7958543734899</v>
      </c>
      <c r="P73" s="182">
        <f t="shared" ref="P73:P75" si="31">AL40</f>
        <v>0</v>
      </c>
      <c r="Q73" s="182">
        <f t="shared" ref="Q73:Q75" si="32">AM40</f>
        <v>0</v>
      </c>
      <c r="R73" s="182">
        <f t="shared" ref="R73:R75" si="33">AN40</f>
        <v>0</v>
      </c>
      <c r="S73" s="182">
        <f t="shared" ref="S73:S75" si="34">AO40</f>
        <v>0</v>
      </c>
      <c r="T73" s="182">
        <f t="shared" ref="T73:T75" si="35">AP40</f>
        <v>0</v>
      </c>
      <c r="U73" s="182">
        <f t="shared" ref="U73:U75" si="36">AQ40</f>
        <v>0</v>
      </c>
      <c r="V73" s="182">
        <f t="shared" ref="V73:V75" si="37">AR40</f>
        <v>0</v>
      </c>
    </row>
    <row r="74" spans="1:22" ht="15.75" hidden="1" customHeight="1" x14ac:dyDescent="0.3">
      <c r="A74" s="180" t="str">
        <f t="shared" ref="A74" si="38">A41</f>
        <v>Expiring 2025 CPAS</v>
      </c>
      <c r="B74" s="185"/>
      <c r="C74" s="186"/>
      <c r="D74" s="197"/>
      <c r="E74" s="77"/>
      <c r="F74" s="77"/>
      <c r="G74" s="77"/>
      <c r="H74" s="77"/>
      <c r="I74" s="77"/>
      <c r="J74" s="77"/>
      <c r="K74" s="78"/>
      <c r="L74" s="174">
        <f t="shared" si="27"/>
        <v>1212.6042046448756</v>
      </c>
      <c r="M74" s="188">
        <f t="shared" si="28"/>
        <v>601.28040074176988</v>
      </c>
      <c r="N74" s="188">
        <f t="shared" si="29"/>
        <v>0</v>
      </c>
      <c r="O74" s="188">
        <f t="shared" si="30"/>
        <v>77.167445772686278</v>
      </c>
      <c r="P74" s="188">
        <f t="shared" si="31"/>
        <v>0</v>
      </c>
      <c r="Q74" s="188">
        <f t="shared" si="32"/>
        <v>0</v>
      </c>
      <c r="R74" s="188">
        <f t="shared" si="33"/>
        <v>0</v>
      </c>
      <c r="S74" s="188">
        <f t="shared" si="34"/>
        <v>0</v>
      </c>
      <c r="T74" s="188">
        <f t="shared" si="35"/>
        <v>0</v>
      </c>
      <c r="U74" s="188">
        <f t="shared" si="36"/>
        <v>0</v>
      </c>
      <c r="V74" s="188">
        <f t="shared" si="37"/>
        <v>0</v>
      </c>
    </row>
    <row r="75" spans="1:22" ht="15.75" hidden="1" customHeight="1" x14ac:dyDescent="0.3">
      <c r="A75" s="180" t="str">
        <f t="shared" ref="A75" si="39">A42</f>
        <v>Expired 2025 CPAS</v>
      </c>
      <c r="B75" s="185"/>
      <c r="C75" s="186"/>
      <c r="D75" s="186"/>
      <c r="E75" s="74"/>
      <c r="F75" s="74"/>
      <c r="G75" s="74"/>
      <c r="H75" s="74"/>
      <c r="I75" s="74"/>
      <c r="J75" s="74"/>
      <c r="K75" s="79"/>
      <c r="L75" s="174">
        <f t="shared" si="27"/>
        <v>76235.57995718818</v>
      </c>
      <c r="M75" s="190">
        <f t="shared" si="28"/>
        <v>76836.860357929952</v>
      </c>
      <c r="N75" s="190">
        <f t="shared" si="29"/>
        <v>76836.860357929952</v>
      </c>
      <c r="O75" s="190">
        <f t="shared" si="30"/>
        <v>76914.027803702644</v>
      </c>
      <c r="P75" s="190">
        <f t="shared" si="31"/>
        <v>80854.82365807613</v>
      </c>
      <c r="Q75" s="190">
        <f t="shared" si="32"/>
        <v>80854.82365807613</v>
      </c>
      <c r="R75" s="190">
        <f t="shared" si="33"/>
        <v>80854.82365807613</v>
      </c>
      <c r="S75" s="190">
        <f t="shared" si="34"/>
        <v>80854.82365807613</v>
      </c>
      <c r="T75" s="190">
        <f t="shared" si="35"/>
        <v>80854.82365807613</v>
      </c>
      <c r="U75" s="190">
        <f t="shared" si="36"/>
        <v>80854.82365807613</v>
      </c>
      <c r="V75" s="190">
        <f t="shared" si="37"/>
        <v>80854.82365807613</v>
      </c>
    </row>
    <row r="76" spans="1:22" ht="15.75" hidden="1" customHeight="1" x14ac:dyDescent="0.3">
      <c r="A76" s="193" t="str">
        <f>A43</f>
        <v>WAML</v>
      </c>
      <c r="B76" s="206">
        <f>B43</f>
        <v>8.5125722115667166</v>
      </c>
      <c r="C76" s="56"/>
      <c r="D76" s="30"/>
      <c r="E76" s="30"/>
      <c r="F76" s="30"/>
      <c r="G76" s="30"/>
      <c r="H76" s="30"/>
      <c r="I76" s="30"/>
      <c r="J76" s="30"/>
      <c r="K76" s="30"/>
      <c r="L76" s="30"/>
      <c r="M76" s="30"/>
      <c r="N76" s="30"/>
      <c r="O76" s="30"/>
      <c r="P76" s="30"/>
      <c r="Q76" s="30"/>
      <c r="R76" s="30"/>
      <c r="S76" s="30"/>
      <c r="T76" s="30"/>
      <c r="U76" s="30"/>
      <c r="V76" s="30"/>
    </row>
    <row r="78" spans="1:22" x14ac:dyDescent="0.3">
      <c r="A78" s="501" t="s">
        <v>2</v>
      </c>
      <c r="B78" s="502"/>
      <c r="C78" s="502"/>
      <c r="D78" s="502"/>
    </row>
    <row r="79" spans="1:22" x14ac:dyDescent="0.3">
      <c r="A79" s="503" t="s">
        <v>341</v>
      </c>
      <c r="B79" s="504"/>
      <c r="C79" s="504"/>
      <c r="D79" s="505"/>
    </row>
  </sheetData>
  <mergeCells count="11">
    <mergeCell ref="A78:D78"/>
    <mergeCell ref="A79:D79"/>
    <mergeCell ref="A45:A46"/>
    <mergeCell ref="B45:B46"/>
    <mergeCell ref="C45:C46"/>
    <mergeCell ref="D45:D46"/>
    <mergeCell ref="AV3:AV4"/>
    <mergeCell ref="A3:A4"/>
    <mergeCell ref="B3:B4"/>
    <mergeCell ref="C3:C4"/>
    <mergeCell ref="D3:D4"/>
  </mergeCells>
  <pageMargins left="0.7" right="0.7" top="0.75" bottom="0.75" header="0.3" footer="0.3"/>
  <pageSetup orientation="portrait" horizontalDpi="1200" verticalDpi="1200" r:id="rId1"/>
  <ignoredErrors>
    <ignoredError sqref="L40 AV5" formulaRange="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B33F6-799B-4373-88A5-59E5D09CBBDB}">
  <dimension ref="A1:AV74"/>
  <sheetViews>
    <sheetView zoomScaleNormal="100" workbookViewId="0">
      <selection activeCell="N21" sqref="N21"/>
    </sheetView>
  </sheetViews>
  <sheetFormatPr defaultColWidth="8.88671875"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500</v>
      </c>
    </row>
    <row r="2" spans="1:48" ht="15.75" customHeight="1" x14ac:dyDescent="0.3">
      <c r="A2" s="22"/>
      <c r="K2" s="21"/>
    </row>
    <row r="3" spans="1:48" ht="15.75" customHeight="1" x14ac:dyDescent="0.3">
      <c r="A3" s="491" t="s">
        <v>230</v>
      </c>
      <c r="B3" s="493" t="s">
        <v>0</v>
      </c>
      <c r="C3" s="493" t="s">
        <v>264</v>
      </c>
      <c r="D3" s="493" t="s">
        <v>57</v>
      </c>
      <c r="E3" s="46"/>
      <c r="F3" s="97"/>
      <c r="G3" s="97"/>
      <c r="H3" s="97"/>
      <c r="I3" s="97"/>
      <c r="J3" s="97"/>
      <c r="K3" s="46"/>
      <c r="L3" s="120" t="s">
        <v>265</v>
      </c>
      <c r="M3" s="97"/>
      <c r="N3" s="97"/>
      <c r="O3" s="97"/>
      <c r="P3" s="97"/>
      <c r="Q3" s="97"/>
      <c r="R3" s="97"/>
      <c r="S3" s="97"/>
      <c r="T3" s="97"/>
      <c r="U3" s="97"/>
      <c r="V3" s="97"/>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474" t="s">
        <v>1</v>
      </c>
    </row>
    <row r="4" spans="1:48" ht="15.75" customHeight="1" x14ac:dyDescent="0.3">
      <c r="A4" s="496"/>
      <c r="B4" s="495"/>
      <c r="C4" s="495"/>
      <c r="D4" s="494"/>
      <c r="E4" s="35">
        <v>2018</v>
      </c>
      <c r="F4" s="35">
        <f>E4+1</f>
        <v>2019</v>
      </c>
      <c r="G4" s="35">
        <f t="shared" ref="G4:AU4" si="0">F4+1</f>
        <v>2020</v>
      </c>
      <c r="H4" s="35">
        <f t="shared" si="0"/>
        <v>2021</v>
      </c>
      <c r="I4" s="35">
        <f t="shared" si="0"/>
        <v>2022</v>
      </c>
      <c r="J4" s="35">
        <f t="shared" si="0"/>
        <v>2023</v>
      </c>
      <c r="K4" s="35">
        <f t="shared" si="0"/>
        <v>2024</v>
      </c>
      <c r="L4" s="35">
        <f t="shared" si="0"/>
        <v>2025</v>
      </c>
      <c r="M4" s="35">
        <f t="shared" si="0"/>
        <v>2026</v>
      </c>
      <c r="N4" s="35">
        <f t="shared" si="0"/>
        <v>2027</v>
      </c>
      <c r="O4" s="35">
        <f t="shared" si="0"/>
        <v>2028</v>
      </c>
      <c r="P4" s="35">
        <f t="shared" si="0"/>
        <v>2029</v>
      </c>
      <c r="Q4" s="35">
        <f t="shared" si="0"/>
        <v>2030</v>
      </c>
      <c r="R4" s="35">
        <f t="shared" si="0"/>
        <v>2031</v>
      </c>
      <c r="S4" s="35">
        <f t="shared" si="0"/>
        <v>2032</v>
      </c>
      <c r="T4" s="35">
        <f t="shared" si="0"/>
        <v>2033</v>
      </c>
      <c r="U4" s="35">
        <f t="shared" si="0"/>
        <v>2034</v>
      </c>
      <c r="V4" s="35">
        <f t="shared" si="0"/>
        <v>2035</v>
      </c>
      <c r="W4" s="35">
        <f t="shared" si="0"/>
        <v>2036</v>
      </c>
      <c r="X4" s="35">
        <f t="shared" si="0"/>
        <v>2037</v>
      </c>
      <c r="Y4" s="35">
        <f t="shared" si="0"/>
        <v>2038</v>
      </c>
      <c r="Z4" s="35">
        <f t="shared" si="0"/>
        <v>2039</v>
      </c>
      <c r="AA4" s="35">
        <f t="shared" si="0"/>
        <v>2040</v>
      </c>
      <c r="AB4" s="35">
        <f t="shared" si="0"/>
        <v>2041</v>
      </c>
      <c r="AC4" s="35">
        <f t="shared" si="0"/>
        <v>2042</v>
      </c>
      <c r="AD4" s="35">
        <f t="shared" si="0"/>
        <v>2043</v>
      </c>
      <c r="AE4" s="35">
        <f t="shared" si="0"/>
        <v>2044</v>
      </c>
      <c r="AF4" s="35">
        <f t="shared" si="0"/>
        <v>2045</v>
      </c>
      <c r="AG4" s="35">
        <f t="shared" si="0"/>
        <v>2046</v>
      </c>
      <c r="AH4" s="35">
        <f t="shared" si="0"/>
        <v>2047</v>
      </c>
      <c r="AI4" s="35">
        <f t="shared" si="0"/>
        <v>2048</v>
      </c>
      <c r="AJ4" s="35">
        <f t="shared" si="0"/>
        <v>2049</v>
      </c>
      <c r="AK4" s="35">
        <f t="shared" si="0"/>
        <v>2050</v>
      </c>
      <c r="AL4" s="35">
        <f t="shared" si="0"/>
        <v>2051</v>
      </c>
      <c r="AM4" s="35">
        <f t="shared" si="0"/>
        <v>2052</v>
      </c>
      <c r="AN4" s="35">
        <f t="shared" si="0"/>
        <v>2053</v>
      </c>
      <c r="AO4" s="35">
        <f t="shared" si="0"/>
        <v>2054</v>
      </c>
      <c r="AP4" s="35">
        <f t="shared" si="0"/>
        <v>2055</v>
      </c>
      <c r="AQ4" s="35">
        <f t="shared" si="0"/>
        <v>2056</v>
      </c>
      <c r="AR4" s="35">
        <f t="shared" si="0"/>
        <v>2057</v>
      </c>
      <c r="AS4" s="35">
        <f t="shared" si="0"/>
        <v>2058</v>
      </c>
      <c r="AT4" s="35">
        <f t="shared" si="0"/>
        <v>2059</v>
      </c>
      <c r="AU4" s="35">
        <f t="shared" si="0"/>
        <v>2060</v>
      </c>
      <c r="AV4" s="476"/>
    </row>
    <row r="5" spans="1:48" ht="15.75" customHeight="1" x14ac:dyDescent="0.3">
      <c r="A5" s="199" t="s">
        <v>275</v>
      </c>
      <c r="B5" s="200">
        <v>9</v>
      </c>
      <c r="C5" s="372">
        <v>929.46282375685314</v>
      </c>
      <c r="D5" s="202">
        <f t="shared" ref="D5:D34" si="1">L5/C5</f>
        <v>0.59183640992810804</v>
      </c>
      <c r="E5" s="203"/>
      <c r="F5" s="203"/>
      <c r="G5" s="203"/>
      <c r="H5" s="203"/>
      <c r="I5" s="203"/>
      <c r="J5" s="203"/>
      <c r="K5" s="203"/>
      <c r="L5" s="372">
        <v>550.08994077389775</v>
      </c>
      <c r="M5" s="372">
        <v>550.08994077389775</v>
      </c>
      <c r="N5" s="372">
        <v>550.08994077389775</v>
      </c>
      <c r="O5" s="372">
        <v>550.08994077389775</v>
      </c>
      <c r="P5" s="372">
        <v>550.08994077389775</v>
      </c>
      <c r="Q5" s="372">
        <v>550.08994077389775</v>
      </c>
      <c r="R5" s="372">
        <v>550.08994077389775</v>
      </c>
      <c r="S5" s="372">
        <v>550.08994077389775</v>
      </c>
      <c r="T5" s="372">
        <v>550.08994077389775</v>
      </c>
      <c r="U5" s="372">
        <v>0</v>
      </c>
      <c r="V5" s="372">
        <v>0</v>
      </c>
      <c r="W5" s="372">
        <v>0</v>
      </c>
      <c r="X5" s="372">
        <v>0</v>
      </c>
      <c r="Y5" s="372">
        <v>0</v>
      </c>
      <c r="Z5" s="372">
        <v>0</v>
      </c>
      <c r="AA5" s="372">
        <v>0</v>
      </c>
      <c r="AB5" s="372">
        <v>0</v>
      </c>
      <c r="AC5" s="372">
        <v>0</v>
      </c>
      <c r="AD5" s="372">
        <v>0</v>
      </c>
      <c r="AE5" s="372">
        <v>0</v>
      </c>
      <c r="AF5" s="372">
        <v>0</v>
      </c>
      <c r="AG5" s="372">
        <v>0</v>
      </c>
      <c r="AH5" s="372">
        <v>0</v>
      </c>
      <c r="AI5" s="372">
        <v>0</v>
      </c>
      <c r="AJ5" s="372">
        <v>0</v>
      </c>
      <c r="AK5" s="372">
        <v>0</v>
      </c>
      <c r="AL5" s="372">
        <v>0</v>
      </c>
      <c r="AM5" s="372">
        <v>0</v>
      </c>
      <c r="AN5" s="372">
        <v>0</v>
      </c>
      <c r="AO5" s="372">
        <v>0</v>
      </c>
      <c r="AP5" s="372">
        <v>0</v>
      </c>
      <c r="AQ5" s="372">
        <v>0</v>
      </c>
      <c r="AR5" s="372">
        <v>0</v>
      </c>
      <c r="AS5" s="372">
        <v>0</v>
      </c>
      <c r="AT5" s="372">
        <v>0</v>
      </c>
      <c r="AU5" s="372">
        <v>0</v>
      </c>
      <c r="AV5" s="372">
        <f t="shared" ref="AV5:AV34" si="2">SUM(E5:AU5)</f>
        <v>4950.8094669650809</v>
      </c>
    </row>
    <row r="6" spans="1:48" ht="15.75" customHeight="1" x14ac:dyDescent="0.3">
      <c r="A6" s="199" t="s">
        <v>131</v>
      </c>
      <c r="B6" s="200">
        <v>7</v>
      </c>
      <c r="C6" s="372">
        <v>362.20600047949989</v>
      </c>
      <c r="D6" s="202">
        <f t="shared" si="1"/>
        <v>0.79499999999999993</v>
      </c>
      <c r="E6" s="203"/>
      <c r="F6" s="203"/>
      <c r="G6" s="203"/>
      <c r="H6" s="203"/>
      <c r="I6" s="203"/>
      <c r="J6" s="203"/>
      <c r="K6" s="203"/>
      <c r="L6" s="372">
        <v>287.95377038120239</v>
      </c>
      <c r="M6" s="372">
        <v>287.95377038120239</v>
      </c>
      <c r="N6" s="372">
        <v>287.95377038120239</v>
      </c>
      <c r="O6" s="372">
        <v>287.95377038120239</v>
      </c>
      <c r="P6" s="372">
        <v>287.95377038120239</v>
      </c>
      <c r="Q6" s="372">
        <v>287.95377038120239</v>
      </c>
      <c r="R6" s="372">
        <v>287.95377038120239</v>
      </c>
      <c r="S6" s="372">
        <v>0</v>
      </c>
      <c r="T6" s="372">
        <v>0</v>
      </c>
      <c r="U6" s="372">
        <v>0</v>
      </c>
      <c r="V6" s="372">
        <v>0</v>
      </c>
      <c r="W6" s="372">
        <v>0</v>
      </c>
      <c r="X6" s="372">
        <v>0</v>
      </c>
      <c r="Y6" s="372">
        <v>0</v>
      </c>
      <c r="Z6" s="372">
        <v>0</v>
      </c>
      <c r="AA6" s="372">
        <v>0</v>
      </c>
      <c r="AB6" s="372">
        <v>0</v>
      </c>
      <c r="AC6" s="372">
        <v>0</v>
      </c>
      <c r="AD6" s="372">
        <v>0</v>
      </c>
      <c r="AE6" s="372">
        <v>0</v>
      </c>
      <c r="AF6" s="372">
        <v>0</v>
      </c>
      <c r="AG6" s="372">
        <v>0</v>
      </c>
      <c r="AH6" s="372">
        <v>0</v>
      </c>
      <c r="AI6" s="372">
        <v>0</v>
      </c>
      <c r="AJ6" s="372">
        <v>0</v>
      </c>
      <c r="AK6" s="372">
        <v>0</v>
      </c>
      <c r="AL6" s="372">
        <v>0</v>
      </c>
      <c r="AM6" s="372">
        <v>0</v>
      </c>
      <c r="AN6" s="372">
        <v>0</v>
      </c>
      <c r="AO6" s="372">
        <v>0</v>
      </c>
      <c r="AP6" s="372">
        <v>0</v>
      </c>
      <c r="AQ6" s="372">
        <v>0</v>
      </c>
      <c r="AR6" s="372">
        <v>0</v>
      </c>
      <c r="AS6" s="372">
        <v>0</v>
      </c>
      <c r="AT6" s="372">
        <v>0</v>
      </c>
      <c r="AU6" s="372">
        <v>0</v>
      </c>
      <c r="AV6" s="372">
        <f t="shared" si="2"/>
        <v>2015.6763926684171</v>
      </c>
    </row>
    <row r="7" spans="1:48" ht="15.75" customHeight="1" x14ac:dyDescent="0.3">
      <c r="A7" s="199" t="s">
        <v>167</v>
      </c>
      <c r="B7" s="200">
        <v>7</v>
      </c>
      <c r="C7" s="372">
        <v>854.40949018988942</v>
      </c>
      <c r="D7" s="202">
        <f t="shared" si="1"/>
        <v>0.79999999999999993</v>
      </c>
      <c r="E7" s="203"/>
      <c r="F7" s="203"/>
      <c r="G7" s="203"/>
      <c r="H7" s="203"/>
      <c r="I7" s="203"/>
      <c r="J7" s="203"/>
      <c r="K7" s="203"/>
      <c r="L7" s="372">
        <v>683.52759215191145</v>
      </c>
      <c r="M7" s="372">
        <v>683.52759215191145</v>
      </c>
      <c r="N7" s="372">
        <v>683.52759215191145</v>
      </c>
      <c r="O7" s="372">
        <v>683.52759215191145</v>
      </c>
      <c r="P7" s="372">
        <v>683.52759215191145</v>
      </c>
      <c r="Q7" s="372">
        <v>683.52759215191145</v>
      </c>
      <c r="R7" s="372">
        <v>683.52759215191145</v>
      </c>
      <c r="S7" s="372">
        <v>0</v>
      </c>
      <c r="T7" s="372">
        <v>0</v>
      </c>
      <c r="U7" s="372">
        <v>0</v>
      </c>
      <c r="V7" s="372">
        <v>0</v>
      </c>
      <c r="W7" s="372">
        <v>0</v>
      </c>
      <c r="X7" s="372">
        <v>0</v>
      </c>
      <c r="Y7" s="372">
        <v>0</v>
      </c>
      <c r="Z7" s="372">
        <v>0</v>
      </c>
      <c r="AA7" s="372">
        <v>0</v>
      </c>
      <c r="AB7" s="372">
        <v>0</v>
      </c>
      <c r="AC7" s="372">
        <v>0</v>
      </c>
      <c r="AD7" s="372">
        <v>0</v>
      </c>
      <c r="AE7" s="372">
        <v>0</v>
      </c>
      <c r="AF7" s="372">
        <v>0</v>
      </c>
      <c r="AG7" s="372">
        <v>0</v>
      </c>
      <c r="AH7" s="372">
        <v>0</v>
      </c>
      <c r="AI7" s="372">
        <v>0</v>
      </c>
      <c r="AJ7" s="372">
        <v>0</v>
      </c>
      <c r="AK7" s="372">
        <v>0</v>
      </c>
      <c r="AL7" s="372">
        <v>0</v>
      </c>
      <c r="AM7" s="372">
        <v>0</v>
      </c>
      <c r="AN7" s="372">
        <v>0</v>
      </c>
      <c r="AO7" s="372">
        <v>0</v>
      </c>
      <c r="AP7" s="372">
        <v>0</v>
      </c>
      <c r="AQ7" s="372">
        <v>0</v>
      </c>
      <c r="AR7" s="372">
        <v>0</v>
      </c>
      <c r="AS7" s="372">
        <v>0</v>
      </c>
      <c r="AT7" s="372">
        <v>0</v>
      </c>
      <c r="AU7" s="372">
        <v>0</v>
      </c>
      <c r="AV7" s="372">
        <f t="shared" si="2"/>
        <v>4784.6931450633801</v>
      </c>
    </row>
    <row r="8" spans="1:48" ht="15.75" customHeight="1" x14ac:dyDescent="0.3">
      <c r="A8" s="199" t="s">
        <v>27</v>
      </c>
      <c r="B8" s="200">
        <v>11</v>
      </c>
      <c r="C8" s="372">
        <v>2693.3324950684082</v>
      </c>
      <c r="D8" s="202">
        <f t="shared" si="1"/>
        <v>0.91055806367220149</v>
      </c>
      <c r="E8" s="203"/>
      <c r="F8" s="203"/>
      <c r="G8" s="203"/>
      <c r="H8" s="203"/>
      <c r="I8" s="203"/>
      <c r="J8" s="203"/>
      <c r="K8" s="203"/>
      <c r="L8" s="372">
        <v>2452.4356215349089</v>
      </c>
      <c r="M8" s="372">
        <v>2452.4356215349089</v>
      </c>
      <c r="N8" s="372">
        <v>2452.4356215349089</v>
      </c>
      <c r="O8" s="372">
        <v>2452.4356215349089</v>
      </c>
      <c r="P8" s="372">
        <v>2452.4356215349089</v>
      </c>
      <c r="Q8" s="372">
        <v>2452.4356215349089</v>
      </c>
      <c r="R8" s="372">
        <v>2452.4356215349089</v>
      </c>
      <c r="S8" s="372">
        <v>2452.4356215349089</v>
      </c>
      <c r="T8" s="372">
        <v>2452.4356215349089</v>
      </c>
      <c r="U8" s="372">
        <v>2452.4356215349089</v>
      </c>
      <c r="V8" s="372">
        <v>2452.4356215349089</v>
      </c>
      <c r="W8" s="372">
        <v>0</v>
      </c>
      <c r="X8" s="372">
        <v>0</v>
      </c>
      <c r="Y8" s="372">
        <v>0</v>
      </c>
      <c r="Z8" s="372">
        <v>0</v>
      </c>
      <c r="AA8" s="372">
        <v>0</v>
      </c>
      <c r="AB8" s="372">
        <v>0</v>
      </c>
      <c r="AC8" s="372">
        <v>0</v>
      </c>
      <c r="AD8" s="372">
        <v>0</v>
      </c>
      <c r="AE8" s="372">
        <v>0</v>
      </c>
      <c r="AF8" s="372">
        <v>0</v>
      </c>
      <c r="AG8" s="372">
        <v>0</v>
      </c>
      <c r="AH8" s="372">
        <v>0</v>
      </c>
      <c r="AI8" s="372">
        <v>0</v>
      </c>
      <c r="AJ8" s="372">
        <v>0</v>
      </c>
      <c r="AK8" s="372">
        <v>0</v>
      </c>
      <c r="AL8" s="372">
        <v>0</v>
      </c>
      <c r="AM8" s="372">
        <v>0</v>
      </c>
      <c r="AN8" s="372">
        <v>0</v>
      </c>
      <c r="AO8" s="372">
        <v>0</v>
      </c>
      <c r="AP8" s="372">
        <v>0</v>
      </c>
      <c r="AQ8" s="372">
        <v>0</v>
      </c>
      <c r="AR8" s="372">
        <v>0</v>
      </c>
      <c r="AS8" s="372">
        <v>0</v>
      </c>
      <c r="AT8" s="372">
        <v>0</v>
      </c>
      <c r="AU8" s="372">
        <v>0</v>
      </c>
      <c r="AV8" s="372">
        <f t="shared" si="2"/>
        <v>26976.791836884004</v>
      </c>
    </row>
    <row r="9" spans="1:48" ht="15.75" customHeight="1" x14ac:dyDescent="0.3">
      <c r="A9" s="199" t="s">
        <v>489</v>
      </c>
      <c r="B9" s="200">
        <v>10</v>
      </c>
      <c r="C9" s="372">
        <v>259.01529147098739</v>
      </c>
      <c r="D9" s="202">
        <f t="shared" si="1"/>
        <v>0.69000000000000039</v>
      </c>
      <c r="E9" s="203"/>
      <c r="F9" s="203"/>
      <c r="G9" s="203"/>
      <c r="H9" s="203"/>
      <c r="I9" s="203"/>
      <c r="J9" s="203"/>
      <c r="K9" s="203"/>
      <c r="L9" s="372">
        <v>178.72055111498139</v>
      </c>
      <c r="M9" s="372">
        <v>178.72055111498139</v>
      </c>
      <c r="N9" s="372">
        <v>178.72055111498139</v>
      </c>
      <c r="O9" s="372">
        <v>178.72055111498139</v>
      </c>
      <c r="P9" s="372">
        <v>178.72055111498139</v>
      </c>
      <c r="Q9" s="372">
        <v>178.72055111498139</v>
      </c>
      <c r="R9" s="372">
        <v>178.72055111498139</v>
      </c>
      <c r="S9" s="372">
        <v>178.72055111498139</v>
      </c>
      <c r="T9" s="372">
        <v>178.72055111498139</v>
      </c>
      <c r="U9" s="372">
        <v>178.72055111498139</v>
      </c>
      <c r="V9" s="372">
        <v>0</v>
      </c>
      <c r="W9" s="372">
        <v>0</v>
      </c>
      <c r="X9" s="372">
        <v>0</v>
      </c>
      <c r="Y9" s="372">
        <v>0</v>
      </c>
      <c r="Z9" s="372">
        <v>0</v>
      </c>
      <c r="AA9" s="372">
        <v>0</v>
      </c>
      <c r="AB9" s="372">
        <v>0</v>
      </c>
      <c r="AC9" s="372">
        <v>0</v>
      </c>
      <c r="AD9" s="372">
        <v>0</v>
      </c>
      <c r="AE9" s="372">
        <v>0</v>
      </c>
      <c r="AF9" s="372">
        <v>0</v>
      </c>
      <c r="AG9" s="372">
        <v>0</v>
      </c>
      <c r="AH9" s="372">
        <v>0</v>
      </c>
      <c r="AI9" s="372">
        <v>0</v>
      </c>
      <c r="AJ9" s="372">
        <v>0</v>
      </c>
      <c r="AK9" s="372">
        <v>0</v>
      </c>
      <c r="AL9" s="372">
        <v>0</v>
      </c>
      <c r="AM9" s="372">
        <v>0</v>
      </c>
      <c r="AN9" s="372">
        <v>0</v>
      </c>
      <c r="AO9" s="372">
        <v>0</v>
      </c>
      <c r="AP9" s="372">
        <v>0</v>
      </c>
      <c r="AQ9" s="372">
        <v>0</v>
      </c>
      <c r="AR9" s="372">
        <v>0</v>
      </c>
      <c r="AS9" s="372">
        <v>0</v>
      </c>
      <c r="AT9" s="372">
        <v>0</v>
      </c>
      <c r="AU9" s="372">
        <v>0</v>
      </c>
      <c r="AV9" s="372">
        <f t="shared" si="2"/>
        <v>1787.2055111498139</v>
      </c>
    </row>
    <row r="10" spans="1:48" ht="15.75" customHeight="1" x14ac:dyDescent="0.3">
      <c r="A10" s="199" t="s">
        <v>490</v>
      </c>
      <c r="B10" s="200">
        <v>15</v>
      </c>
      <c r="C10" s="372">
        <v>571.50697521162499</v>
      </c>
      <c r="D10" s="202">
        <f t="shared" si="1"/>
        <v>0.69</v>
      </c>
      <c r="E10" s="203"/>
      <c r="F10" s="203"/>
      <c r="G10" s="203"/>
      <c r="H10" s="203"/>
      <c r="I10" s="203"/>
      <c r="J10" s="203"/>
      <c r="K10" s="203"/>
      <c r="L10" s="372">
        <v>394.33981289602121</v>
      </c>
      <c r="M10" s="372">
        <v>394.33981289602121</v>
      </c>
      <c r="N10" s="372">
        <v>394.33981289602121</v>
      </c>
      <c r="O10" s="372">
        <v>394.33981289602121</v>
      </c>
      <c r="P10" s="372">
        <v>394.33981289602121</v>
      </c>
      <c r="Q10" s="372">
        <v>394.33981289602121</v>
      </c>
      <c r="R10" s="372">
        <v>394.33981289602121</v>
      </c>
      <c r="S10" s="372">
        <v>394.33981289602121</v>
      </c>
      <c r="T10" s="372">
        <v>394.33981289602121</v>
      </c>
      <c r="U10" s="372">
        <v>394.33981289602121</v>
      </c>
      <c r="V10" s="372">
        <v>394.33981289602121</v>
      </c>
      <c r="W10" s="372">
        <v>394.33981289602121</v>
      </c>
      <c r="X10" s="372">
        <v>394.33981289602121</v>
      </c>
      <c r="Y10" s="372">
        <v>394.33981289602121</v>
      </c>
      <c r="Z10" s="372">
        <v>394.33981289602121</v>
      </c>
      <c r="AA10" s="372">
        <v>0</v>
      </c>
      <c r="AB10" s="372">
        <v>0</v>
      </c>
      <c r="AC10" s="372">
        <v>0</v>
      </c>
      <c r="AD10" s="372">
        <v>0</v>
      </c>
      <c r="AE10" s="372">
        <v>0</v>
      </c>
      <c r="AF10" s="372">
        <v>0</v>
      </c>
      <c r="AG10" s="372">
        <v>0</v>
      </c>
      <c r="AH10" s="372">
        <v>0</v>
      </c>
      <c r="AI10" s="372">
        <v>0</v>
      </c>
      <c r="AJ10" s="372">
        <v>0</v>
      </c>
      <c r="AK10" s="372">
        <v>0</v>
      </c>
      <c r="AL10" s="372">
        <v>0</v>
      </c>
      <c r="AM10" s="372">
        <v>0</v>
      </c>
      <c r="AN10" s="372">
        <v>0</v>
      </c>
      <c r="AO10" s="372">
        <v>0</v>
      </c>
      <c r="AP10" s="372">
        <v>0</v>
      </c>
      <c r="AQ10" s="372">
        <v>0</v>
      </c>
      <c r="AR10" s="372">
        <v>0</v>
      </c>
      <c r="AS10" s="372">
        <v>0</v>
      </c>
      <c r="AT10" s="372">
        <v>0</v>
      </c>
      <c r="AU10" s="372">
        <v>0</v>
      </c>
      <c r="AV10" s="372">
        <f t="shared" si="2"/>
        <v>5915.0971934403196</v>
      </c>
    </row>
    <row r="11" spans="1:48" ht="15.75" customHeight="1" x14ac:dyDescent="0.3">
      <c r="A11" s="199" t="s">
        <v>276</v>
      </c>
      <c r="B11" s="200">
        <v>12</v>
      </c>
      <c r="C11" s="372">
        <v>672.36355586107391</v>
      </c>
      <c r="D11" s="202">
        <f t="shared" si="1"/>
        <v>0.69</v>
      </c>
      <c r="E11" s="203"/>
      <c r="F11" s="203"/>
      <c r="G11" s="203"/>
      <c r="H11" s="203"/>
      <c r="I11" s="203"/>
      <c r="J11" s="203"/>
      <c r="K11" s="203"/>
      <c r="L11" s="372">
        <v>463.93085354414097</v>
      </c>
      <c r="M11" s="372">
        <v>463.93085354414097</v>
      </c>
      <c r="N11" s="372">
        <v>463.93085354414097</v>
      </c>
      <c r="O11" s="372">
        <v>463.93085354414097</v>
      </c>
      <c r="P11" s="372">
        <v>463.93085354414097</v>
      </c>
      <c r="Q11" s="372">
        <v>463.93085354414097</v>
      </c>
      <c r="R11" s="372">
        <v>463.93085354414097</v>
      </c>
      <c r="S11" s="372">
        <v>463.93085354414097</v>
      </c>
      <c r="T11" s="372">
        <v>463.93085354414097</v>
      </c>
      <c r="U11" s="372">
        <v>463.93085354414097</v>
      </c>
      <c r="V11" s="372">
        <v>463.93085354414097</v>
      </c>
      <c r="W11" s="372">
        <v>463.93085354414097</v>
      </c>
      <c r="X11" s="372">
        <v>0</v>
      </c>
      <c r="Y11" s="372">
        <v>0</v>
      </c>
      <c r="Z11" s="372">
        <v>0</v>
      </c>
      <c r="AA11" s="372">
        <v>0</v>
      </c>
      <c r="AB11" s="372">
        <v>0</v>
      </c>
      <c r="AC11" s="372">
        <v>0</v>
      </c>
      <c r="AD11" s="372">
        <v>0</v>
      </c>
      <c r="AE11" s="372">
        <v>0</v>
      </c>
      <c r="AF11" s="372">
        <v>0</v>
      </c>
      <c r="AG11" s="372">
        <v>0</v>
      </c>
      <c r="AH11" s="372">
        <v>0</v>
      </c>
      <c r="AI11" s="372">
        <v>0</v>
      </c>
      <c r="AJ11" s="372">
        <v>0</v>
      </c>
      <c r="AK11" s="372">
        <v>0</v>
      </c>
      <c r="AL11" s="372">
        <v>0</v>
      </c>
      <c r="AM11" s="372">
        <v>0</v>
      </c>
      <c r="AN11" s="372">
        <v>0</v>
      </c>
      <c r="AO11" s="372">
        <v>0</v>
      </c>
      <c r="AP11" s="372">
        <v>0</v>
      </c>
      <c r="AQ11" s="372">
        <v>0</v>
      </c>
      <c r="AR11" s="372">
        <v>0</v>
      </c>
      <c r="AS11" s="372">
        <v>0</v>
      </c>
      <c r="AT11" s="372">
        <v>0</v>
      </c>
      <c r="AU11" s="372">
        <v>0</v>
      </c>
      <c r="AV11" s="372">
        <f t="shared" si="2"/>
        <v>5567.1702425296935</v>
      </c>
    </row>
    <row r="12" spans="1:48" ht="15.75" customHeight="1" x14ac:dyDescent="0.3">
      <c r="A12" s="199" t="s">
        <v>491</v>
      </c>
      <c r="B12" s="200">
        <v>10</v>
      </c>
      <c r="C12" s="372">
        <v>256.31511656584308</v>
      </c>
      <c r="D12" s="202">
        <f t="shared" si="1"/>
        <v>0.68999999999999984</v>
      </c>
      <c r="E12" s="203"/>
      <c r="F12" s="203"/>
      <c r="G12" s="203"/>
      <c r="H12" s="203"/>
      <c r="I12" s="203"/>
      <c r="J12" s="203"/>
      <c r="K12" s="203"/>
      <c r="L12" s="372">
        <v>176.85743043043169</v>
      </c>
      <c r="M12" s="372">
        <v>176.85743043043169</v>
      </c>
      <c r="N12" s="372">
        <v>176.85743043043169</v>
      </c>
      <c r="O12" s="372">
        <v>176.85743043043169</v>
      </c>
      <c r="P12" s="372">
        <v>176.85743043043169</v>
      </c>
      <c r="Q12" s="372">
        <v>176.85743043043169</v>
      </c>
      <c r="R12" s="372">
        <v>176.85743043043169</v>
      </c>
      <c r="S12" s="372">
        <v>176.85743043043169</v>
      </c>
      <c r="T12" s="372">
        <v>176.85743043043169</v>
      </c>
      <c r="U12" s="372">
        <v>176.85743043043169</v>
      </c>
      <c r="V12" s="372">
        <v>0</v>
      </c>
      <c r="W12" s="372">
        <v>0</v>
      </c>
      <c r="X12" s="372">
        <v>0</v>
      </c>
      <c r="Y12" s="372">
        <v>0</v>
      </c>
      <c r="Z12" s="372">
        <v>0</v>
      </c>
      <c r="AA12" s="372">
        <v>0</v>
      </c>
      <c r="AB12" s="372">
        <v>0</v>
      </c>
      <c r="AC12" s="372">
        <v>0</v>
      </c>
      <c r="AD12" s="372">
        <v>0</v>
      </c>
      <c r="AE12" s="372">
        <v>0</v>
      </c>
      <c r="AF12" s="372">
        <v>0</v>
      </c>
      <c r="AG12" s="372">
        <v>0</v>
      </c>
      <c r="AH12" s="372">
        <v>0</v>
      </c>
      <c r="AI12" s="372">
        <v>0</v>
      </c>
      <c r="AJ12" s="372">
        <v>0</v>
      </c>
      <c r="AK12" s="372">
        <v>0</v>
      </c>
      <c r="AL12" s="372">
        <v>0</v>
      </c>
      <c r="AM12" s="372">
        <v>0</v>
      </c>
      <c r="AN12" s="372">
        <v>0</v>
      </c>
      <c r="AO12" s="372">
        <v>0</v>
      </c>
      <c r="AP12" s="372">
        <v>0</v>
      </c>
      <c r="AQ12" s="372">
        <v>0</v>
      </c>
      <c r="AR12" s="372">
        <v>0</v>
      </c>
      <c r="AS12" s="372">
        <v>0</v>
      </c>
      <c r="AT12" s="372">
        <v>0</v>
      </c>
      <c r="AU12" s="372">
        <v>0</v>
      </c>
      <c r="AV12" s="372">
        <f t="shared" si="2"/>
        <v>1768.5743043043167</v>
      </c>
    </row>
    <row r="13" spans="1:48" ht="15.75" customHeight="1" x14ac:dyDescent="0.3">
      <c r="A13" s="199" t="s">
        <v>135</v>
      </c>
      <c r="B13" s="200">
        <v>15</v>
      </c>
      <c r="C13" s="372">
        <v>383.26543285456239</v>
      </c>
      <c r="D13" s="202">
        <f t="shared" si="1"/>
        <v>0.80000000000000027</v>
      </c>
      <c r="E13" s="203"/>
      <c r="F13" s="203"/>
      <c r="G13" s="203"/>
      <c r="H13" s="203"/>
      <c r="I13" s="203"/>
      <c r="J13" s="203"/>
      <c r="K13" s="203"/>
      <c r="L13" s="372">
        <v>306.61234628365003</v>
      </c>
      <c r="M13" s="372">
        <v>306.61234628365003</v>
      </c>
      <c r="N13" s="372">
        <v>306.61234628365003</v>
      </c>
      <c r="O13" s="372">
        <v>306.61234628365003</v>
      </c>
      <c r="P13" s="372">
        <v>306.61234628365003</v>
      </c>
      <c r="Q13" s="372">
        <v>306.61234628365003</v>
      </c>
      <c r="R13" s="372">
        <v>306.61234628365003</v>
      </c>
      <c r="S13" s="372">
        <v>306.61234628365003</v>
      </c>
      <c r="T13" s="372">
        <v>306.61234628365003</v>
      </c>
      <c r="U13" s="372">
        <v>306.61234628365003</v>
      </c>
      <c r="V13" s="372">
        <v>306.61234628365003</v>
      </c>
      <c r="W13" s="372">
        <v>306.61234628365003</v>
      </c>
      <c r="X13" s="372">
        <v>306.61234628365003</v>
      </c>
      <c r="Y13" s="372">
        <v>306.61234628365003</v>
      </c>
      <c r="Z13" s="372">
        <v>306.61234628365003</v>
      </c>
      <c r="AA13" s="372">
        <v>0</v>
      </c>
      <c r="AB13" s="372">
        <v>0</v>
      </c>
      <c r="AC13" s="372">
        <v>0</v>
      </c>
      <c r="AD13" s="372">
        <v>0</v>
      </c>
      <c r="AE13" s="372">
        <v>0</v>
      </c>
      <c r="AF13" s="372">
        <v>0</v>
      </c>
      <c r="AG13" s="372">
        <v>0</v>
      </c>
      <c r="AH13" s="372">
        <v>0</v>
      </c>
      <c r="AI13" s="372">
        <v>0</v>
      </c>
      <c r="AJ13" s="372">
        <v>0</v>
      </c>
      <c r="AK13" s="372">
        <v>0</v>
      </c>
      <c r="AL13" s="372">
        <v>0</v>
      </c>
      <c r="AM13" s="372">
        <v>0</v>
      </c>
      <c r="AN13" s="372">
        <v>0</v>
      </c>
      <c r="AO13" s="372">
        <v>0</v>
      </c>
      <c r="AP13" s="372">
        <v>0</v>
      </c>
      <c r="AQ13" s="372">
        <v>0</v>
      </c>
      <c r="AR13" s="372">
        <v>0</v>
      </c>
      <c r="AS13" s="372">
        <v>0</v>
      </c>
      <c r="AT13" s="372">
        <v>0</v>
      </c>
      <c r="AU13" s="372">
        <v>0</v>
      </c>
      <c r="AV13" s="372">
        <f t="shared" si="2"/>
        <v>4599.1851942547501</v>
      </c>
    </row>
    <row r="14" spans="1:48" ht="15.75" customHeight="1" x14ac:dyDescent="0.3">
      <c r="A14" s="199" t="s">
        <v>179</v>
      </c>
      <c r="B14" s="200">
        <v>15</v>
      </c>
      <c r="C14" s="372">
        <v>134.93853239966279</v>
      </c>
      <c r="D14" s="202">
        <f t="shared" si="1"/>
        <v>0.49799999999999983</v>
      </c>
      <c r="E14" s="203"/>
      <c r="F14" s="203"/>
      <c r="G14" s="203"/>
      <c r="H14" s="203"/>
      <c r="I14" s="203"/>
      <c r="J14" s="203"/>
      <c r="K14" s="203"/>
      <c r="L14" s="372">
        <v>67.19938913503205</v>
      </c>
      <c r="M14" s="372">
        <v>67.19938913503205</v>
      </c>
      <c r="N14" s="372">
        <v>67.19938913503205</v>
      </c>
      <c r="O14" s="372">
        <v>67.19938913503205</v>
      </c>
      <c r="P14" s="372">
        <v>67.19938913503205</v>
      </c>
      <c r="Q14" s="372">
        <v>67.19938913503205</v>
      </c>
      <c r="R14" s="372">
        <v>67.19938913503205</v>
      </c>
      <c r="S14" s="372">
        <v>67.19938913503205</v>
      </c>
      <c r="T14" s="372">
        <v>67.19938913503205</v>
      </c>
      <c r="U14" s="372">
        <v>67.19938913503205</v>
      </c>
      <c r="V14" s="372">
        <v>67.19938913503205</v>
      </c>
      <c r="W14" s="372">
        <v>67.19938913503205</v>
      </c>
      <c r="X14" s="372">
        <v>67.19938913503205</v>
      </c>
      <c r="Y14" s="372">
        <v>67.19938913503205</v>
      </c>
      <c r="Z14" s="372">
        <v>67.19938913503205</v>
      </c>
      <c r="AA14" s="372">
        <v>0</v>
      </c>
      <c r="AB14" s="372">
        <v>0</v>
      </c>
      <c r="AC14" s="372">
        <v>0</v>
      </c>
      <c r="AD14" s="372">
        <v>0</v>
      </c>
      <c r="AE14" s="372">
        <v>0</v>
      </c>
      <c r="AF14" s="372">
        <v>0</v>
      </c>
      <c r="AG14" s="372">
        <v>0</v>
      </c>
      <c r="AH14" s="372">
        <v>0</v>
      </c>
      <c r="AI14" s="372">
        <v>0</v>
      </c>
      <c r="AJ14" s="372">
        <v>0</v>
      </c>
      <c r="AK14" s="372">
        <v>0</v>
      </c>
      <c r="AL14" s="372">
        <v>0</v>
      </c>
      <c r="AM14" s="372">
        <v>0</v>
      </c>
      <c r="AN14" s="372">
        <v>0</v>
      </c>
      <c r="AO14" s="372">
        <v>0</v>
      </c>
      <c r="AP14" s="372">
        <v>0</v>
      </c>
      <c r="AQ14" s="372">
        <v>0</v>
      </c>
      <c r="AR14" s="372">
        <v>0</v>
      </c>
      <c r="AS14" s="372">
        <v>0</v>
      </c>
      <c r="AT14" s="372">
        <v>0</v>
      </c>
      <c r="AU14" s="372">
        <v>0</v>
      </c>
      <c r="AV14" s="372">
        <f t="shared" si="2"/>
        <v>1007.9908370254811</v>
      </c>
    </row>
    <row r="15" spans="1:48" ht="15.75" customHeight="1" x14ac:dyDescent="0.3">
      <c r="A15" s="199" t="s">
        <v>107</v>
      </c>
      <c r="B15" s="200">
        <v>20</v>
      </c>
      <c r="C15" s="372">
        <v>10.465909650003599</v>
      </c>
      <c r="D15" s="202">
        <f t="shared" si="1"/>
        <v>0.8</v>
      </c>
      <c r="E15" s="203"/>
      <c r="F15" s="203"/>
      <c r="G15" s="203"/>
      <c r="H15" s="203"/>
      <c r="I15" s="203"/>
      <c r="J15" s="203"/>
      <c r="K15" s="203"/>
      <c r="L15" s="372">
        <v>8.3727277200028798</v>
      </c>
      <c r="M15" s="372">
        <v>8.3727277200028798</v>
      </c>
      <c r="N15" s="372">
        <v>8.3727277200028798</v>
      </c>
      <c r="O15" s="372">
        <v>8.3727277200028798</v>
      </c>
      <c r="P15" s="372">
        <v>8.3727277200028798</v>
      </c>
      <c r="Q15" s="372">
        <v>8.3727277200028798</v>
      </c>
      <c r="R15" s="372">
        <v>8.3727277200028798</v>
      </c>
      <c r="S15" s="372">
        <v>8.3727277200028798</v>
      </c>
      <c r="T15" s="372">
        <v>8.3727277200028798</v>
      </c>
      <c r="U15" s="372">
        <v>8.3727277200028798</v>
      </c>
      <c r="V15" s="372">
        <v>8.3727277200028798</v>
      </c>
      <c r="W15" s="372">
        <v>8.3727277200028798</v>
      </c>
      <c r="X15" s="372">
        <v>8.3727277200028798</v>
      </c>
      <c r="Y15" s="372">
        <v>8.3727277200028798</v>
      </c>
      <c r="Z15" s="372">
        <v>8.3727277200028798</v>
      </c>
      <c r="AA15" s="372">
        <v>8.3727277200028798</v>
      </c>
      <c r="AB15" s="372">
        <v>8.3727277200028798</v>
      </c>
      <c r="AC15" s="372">
        <v>8.3727277200028798</v>
      </c>
      <c r="AD15" s="372">
        <v>8.3727277200028798</v>
      </c>
      <c r="AE15" s="372">
        <v>8.3727277200028798</v>
      </c>
      <c r="AF15" s="372">
        <v>0</v>
      </c>
      <c r="AG15" s="372">
        <v>0</v>
      </c>
      <c r="AH15" s="372">
        <v>0</v>
      </c>
      <c r="AI15" s="372">
        <v>0</v>
      </c>
      <c r="AJ15" s="372">
        <v>0</v>
      </c>
      <c r="AK15" s="372">
        <v>0</v>
      </c>
      <c r="AL15" s="372">
        <v>0</v>
      </c>
      <c r="AM15" s="372">
        <v>0</v>
      </c>
      <c r="AN15" s="372">
        <v>0</v>
      </c>
      <c r="AO15" s="372">
        <v>0</v>
      </c>
      <c r="AP15" s="372">
        <v>0</v>
      </c>
      <c r="AQ15" s="372">
        <v>0</v>
      </c>
      <c r="AR15" s="372">
        <v>0</v>
      </c>
      <c r="AS15" s="372">
        <v>0</v>
      </c>
      <c r="AT15" s="372">
        <v>0</v>
      </c>
      <c r="AU15" s="372">
        <v>0</v>
      </c>
      <c r="AV15" s="372">
        <f t="shared" si="2"/>
        <v>167.45455440005759</v>
      </c>
    </row>
    <row r="16" spans="1:48" ht="15.75" customHeight="1" x14ac:dyDescent="0.3">
      <c r="A16" s="199" t="s">
        <v>278</v>
      </c>
      <c r="B16" s="200">
        <v>16</v>
      </c>
      <c r="C16" s="372">
        <v>137.47014944959409</v>
      </c>
      <c r="D16" s="202">
        <f t="shared" si="1"/>
        <v>0.54100000000000015</v>
      </c>
      <c r="E16" s="203"/>
      <c r="F16" s="203"/>
      <c r="G16" s="203"/>
      <c r="H16" s="203"/>
      <c r="I16" s="203"/>
      <c r="J16" s="203"/>
      <c r="K16" s="203"/>
      <c r="L16" s="372">
        <v>74.371350852230421</v>
      </c>
      <c r="M16" s="372">
        <v>74.371350852230421</v>
      </c>
      <c r="N16" s="372">
        <v>74.371350852230421</v>
      </c>
      <c r="O16" s="372">
        <v>74.371350852230421</v>
      </c>
      <c r="P16" s="372">
        <v>74.371350852230421</v>
      </c>
      <c r="Q16" s="372">
        <v>74.371350852230421</v>
      </c>
      <c r="R16" s="372">
        <v>74.371350852230421</v>
      </c>
      <c r="S16" s="372">
        <v>74.371350852230421</v>
      </c>
      <c r="T16" s="372">
        <v>74.371350852230421</v>
      </c>
      <c r="U16" s="372">
        <v>74.371350852230421</v>
      </c>
      <c r="V16" s="372">
        <v>74.371350852230421</v>
      </c>
      <c r="W16" s="372">
        <v>74.371350852230421</v>
      </c>
      <c r="X16" s="372">
        <v>74.371350852230421</v>
      </c>
      <c r="Y16" s="372">
        <v>74.371350852230421</v>
      </c>
      <c r="Z16" s="372">
        <v>74.371350852230421</v>
      </c>
      <c r="AA16" s="372">
        <v>74.371350852230421</v>
      </c>
      <c r="AB16" s="372">
        <v>0</v>
      </c>
      <c r="AC16" s="372">
        <v>0</v>
      </c>
      <c r="AD16" s="372">
        <v>0</v>
      </c>
      <c r="AE16" s="372">
        <v>0</v>
      </c>
      <c r="AF16" s="372">
        <v>0</v>
      </c>
      <c r="AG16" s="372">
        <v>0</v>
      </c>
      <c r="AH16" s="372">
        <v>0</v>
      </c>
      <c r="AI16" s="372">
        <v>0</v>
      </c>
      <c r="AJ16" s="372">
        <v>0</v>
      </c>
      <c r="AK16" s="372">
        <v>0</v>
      </c>
      <c r="AL16" s="372">
        <v>0</v>
      </c>
      <c r="AM16" s="372">
        <v>0</v>
      </c>
      <c r="AN16" s="372">
        <v>0</v>
      </c>
      <c r="AO16" s="372">
        <v>0</v>
      </c>
      <c r="AP16" s="372">
        <v>0</v>
      </c>
      <c r="AQ16" s="372">
        <v>0</v>
      </c>
      <c r="AR16" s="372">
        <v>0</v>
      </c>
      <c r="AS16" s="372">
        <v>0</v>
      </c>
      <c r="AT16" s="372">
        <v>0</v>
      </c>
      <c r="AU16" s="372">
        <v>0</v>
      </c>
      <c r="AV16" s="372">
        <f t="shared" si="2"/>
        <v>1189.9416136356867</v>
      </c>
    </row>
    <row r="17" spans="1:48" ht="15.75" customHeight="1" x14ac:dyDescent="0.3">
      <c r="A17" s="199" t="s">
        <v>268</v>
      </c>
      <c r="B17" s="200">
        <v>14</v>
      </c>
      <c r="C17" s="372">
        <v>128.83196193122589</v>
      </c>
      <c r="D17" s="202">
        <f t="shared" si="1"/>
        <v>0.51800000000000024</v>
      </c>
      <c r="E17" s="203"/>
      <c r="F17" s="203"/>
      <c r="G17" s="203"/>
      <c r="H17" s="203"/>
      <c r="I17" s="203"/>
      <c r="J17" s="203"/>
      <c r="K17" s="203"/>
      <c r="L17" s="372">
        <v>66.734956280375044</v>
      </c>
      <c r="M17" s="372">
        <v>66.734956280375044</v>
      </c>
      <c r="N17" s="372">
        <v>66.734956280375044</v>
      </c>
      <c r="O17" s="372">
        <v>66.734956280375044</v>
      </c>
      <c r="P17" s="372">
        <v>66.734956280375044</v>
      </c>
      <c r="Q17" s="372">
        <v>66.734956280375044</v>
      </c>
      <c r="R17" s="372">
        <v>66.734956280375044</v>
      </c>
      <c r="S17" s="372">
        <v>66.734956280375044</v>
      </c>
      <c r="T17" s="372">
        <v>66.734956280375044</v>
      </c>
      <c r="U17" s="372">
        <v>66.734956280375044</v>
      </c>
      <c r="V17" s="372">
        <v>66.734956280375044</v>
      </c>
      <c r="W17" s="372">
        <v>66.734956280375044</v>
      </c>
      <c r="X17" s="372">
        <v>66.734956280375044</v>
      </c>
      <c r="Y17" s="372">
        <v>66.734956280375044</v>
      </c>
      <c r="Z17" s="372">
        <v>0</v>
      </c>
      <c r="AA17" s="372">
        <v>0</v>
      </c>
      <c r="AB17" s="372">
        <v>0</v>
      </c>
      <c r="AC17" s="372">
        <v>0</v>
      </c>
      <c r="AD17" s="372">
        <v>0</v>
      </c>
      <c r="AE17" s="372">
        <v>0</v>
      </c>
      <c r="AF17" s="372">
        <v>0</v>
      </c>
      <c r="AG17" s="372">
        <v>0</v>
      </c>
      <c r="AH17" s="372">
        <v>0</v>
      </c>
      <c r="AI17" s="372">
        <v>0</v>
      </c>
      <c r="AJ17" s="372">
        <v>0</v>
      </c>
      <c r="AK17" s="372">
        <v>0</v>
      </c>
      <c r="AL17" s="372">
        <v>0</v>
      </c>
      <c r="AM17" s="372">
        <v>0</v>
      </c>
      <c r="AN17" s="372">
        <v>0</v>
      </c>
      <c r="AO17" s="372">
        <v>0</v>
      </c>
      <c r="AP17" s="372">
        <v>0</v>
      </c>
      <c r="AQ17" s="372">
        <v>0</v>
      </c>
      <c r="AR17" s="372">
        <v>0</v>
      </c>
      <c r="AS17" s="372">
        <v>0</v>
      </c>
      <c r="AT17" s="372">
        <v>0</v>
      </c>
      <c r="AU17" s="372">
        <v>0</v>
      </c>
      <c r="AV17" s="372">
        <f t="shared" si="2"/>
        <v>934.28938792525071</v>
      </c>
    </row>
    <row r="18" spans="1:48" ht="15.75" customHeight="1" x14ac:dyDescent="0.3">
      <c r="A18" s="199" t="s">
        <v>87</v>
      </c>
      <c r="B18" s="200">
        <v>19</v>
      </c>
      <c r="C18" s="372">
        <v>97.944767848633802</v>
      </c>
      <c r="D18" s="202">
        <f t="shared" si="1"/>
        <v>0.64499999999999991</v>
      </c>
      <c r="E18" s="203"/>
      <c r="F18" s="203"/>
      <c r="G18" s="203"/>
      <c r="H18" s="203"/>
      <c r="I18" s="203"/>
      <c r="J18" s="203"/>
      <c r="K18" s="203"/>
      <c r="L18" s="372">
        <v>63.174375262368798</v>
      </c>
      <c r="M18" s="372">
        <v>63.174375262368798</v>
      </c>
      <c r="N18" s="372">
        <v>63.174375262368798</v>
      </c>
      <c r="O18" s="372">
        <v>63.174375262368798</v>
      </c>
      <c r="P18" s="372">
        <v>63.174375262368798</v>
      </c>
      <c r="Q18" s="372">
        <v>63.174375262368798</v>
      </c>
      <c r="R18" s="372">
        <v>63.174375262368798</v>
      </c>
      <c r="S18" s="372">
        <v>63.174375262368798</v>
      </c>
      <c r="T18" s="372">
        <v>63.174375262368798</v>
      </c>
      <c r="U18" s="372">
        <v>63.174375262368798</v>
      </c>
      <c r="V18" s="372">
        <v>63.174375262368798</v>
      </c>
      <c r="W18" s="372">
        <v>63.174375262368798</v>
      </c>
      <c r="X18" s="372">
        <v>63.174375262368798</v>
      </c>
      <c r="Y18" s="372">
        <v>63.174375262368798</v>
      </c>
      <c r="Z18" s="372">
        <v>63.174375262368798</v>
      </c>
      <c r="AA18" s="372">
        <v>63.174375262368798</v>
      </c>
      <c r="AB18" s="372">
        <v>63.174375262368798</v>
      </c>
      <c r="AC18" s="372">
        <v>63.174375262368798</v>
      </c>
      <c r="AD18" s="372">
        <v>63.174375262368798</v>
      </c>
      <c r="AE18" s="372">
        <v>0</v>
      </c>
      <c r="AF18" s="372">
        <v>0</v>
      </c>
      <c r="AG18" s="372">
        <v>0</v>
      </c>
      <c r="AH18" s="372">
        <v>0</v>
      </c>
      <c r="AI18" s="372">
        <v>0</v>
      </c>
      <c r="AJ18" s="372">
        <v>0</v>
      </c>
      <c r="AK18" s="372">
        <v>0</v>
      </c>
      <c r="AL18" s="372">
        <v>0</v>
      </c>
      <c r="AM18" s="372">
        <v>0</v>
      </c>
      <c r="AN18" s="372">
        <v>0</v>
      </c>
      <c r="AO18" s="372">
        <v>0</v>
      </c>
      <c r="AP18" s="372">
        <v>0</v>
      </c>
      <c r="AQ18" s="372">
        <v>0</v>
      </c>
      <c r="AR18" s="372">
        <v>0</v>
      </c>
      <c r="AS18" s="372">
        <v>0</v>
      </c>
      <c r="AT18" s="372">
        <v>0</v>
      </c>
      <c r="AU18" s="372">
        <v>0</v>
      </c>
      <c r="AV18" s="372">
        <f t="shared" si="2"/>
        <v>1200.3131299850072</v>
      </c>
    </row>
    <row r="19" spans="1:48" ht="15.75" customHeight="1" x14ac:dyDescent="0.3">
      <c r="A19" s="199" t="s">
        <v>493</v>
      </c>
      <c r="B19" s="200">
        <v>14</v>
      </c>
      <c r="C19" s="372">
        <v>54.855622386424649</v>
      </c>
      <c r="D19" s="202">
        <f t="shared" si="1"/>
        <v>0.79999999999999993</v>
      </c>
      <c r="E19" s="203"/>
      <c r="F19" s="203"/>
      <c r="G19" s="203"/>
      <c r="H19" s="203"/>
      <c r="I19" s="203"/>
      <c r="J19" s="203"/>
      <c r="K19" s="203"/>
      <c r="L19" s="372">
        <v>43.884497909139718</v>
      </c>
      <c r="M19" s="372">
        <v>43.884497909139718</v>
      </c>
      <c r="N19" s="372">
        <v>43.884497909139718</v>
      </c>
      <c r="O19" s="372">
        <v>43.884497909139718</v>
      </c>
      <c r="P19" s="372">
        <v>43.884497909139718</v>
      </c>
      <c r="Q19" s="372">
        <v>43.884497909139718</v>
      </c>
      <c r="R19" s="372">
        <v>43.884497909139718</v>
      </c>
      <c r="S19" s="372">
        <v>43.884497909139718</v>
      </c>
      <c r="T19" s="372">
        <v>43.884497909139718</v>
      </c>
      <c r="U19" s="372">
        <v>43.884497909139718</v>
      </c>
      <c r="V19" s="372">
        <v>43.884497909139718</v>
      </c>
      <c r="W19" s="372">
        <v>43.884497909139718</v>
      </c>
      <c r="X19" s="372">
        <v>43.884497909139718</v>
      </c>
      <c r="Y19" s="372">
        <v>43.884497909139718</v>
      </c>
      <c r="Z19" s="372">
        <v>0</v>
      </c>
      <c r="AA19" s="372">
        <v>0</v>
      </c>
      <c r="AB19" s="372">
        <v>0</v>
      </c>
      <c r="AC19" s="372">
        <v>0</v>
      </c>
      <c r="AD19" s="372">
        <v>0</v>
      </c>
      <c r="AE19" s="372">
        <v>0</v>
      </c>
      <c r="AF19" s="372">
        <v>0</v>
      </c>
      <c r="AG19" s="372">
        <v>0</v>
      </c>
      <c r="AH19" s="372">
        <v>0</v>
      </c>
      <c r="AI19" s="372">
        <v>0</v>
      </c>
      <c r="AJ19" s="372">
        <v>0</v>
      </c>
      <c r="AK19" s="372">
        <v>0</v>
      </c>
      <c r="AL19" s="372">
        <v>0</v>
      </c>
      <c r="AM19" s="372">
        <v>0</v>
      </c>
      <c r="AN19" s="372">
        <v>0</v>
      </c>
      <c r="AO19" s="372">
        <v>0</v>
      </c>
      <c r="AP19" s="372">
        <v>0</v>
      </c>
      <c r="AQ19" s="372">
        <v>0</v>
      </c>
      <c r="AR19" s="372">
        <v>0</v>
      </c>
      <c r="AS19" s="372">
        <v>0</v>
      </c>
      <c r="AT19" s="372">
        <v>0</v>
      </c>
      <c r="AU19" s="372">
        <v>0</v>
      </c>
      <c r="AV19" s="372">
        <f t="shared" si="2"/>
        <v>614.38297072795592</v>
      </c>
    </row>
    <row r="20" spans="1:48" ht="15.75" customHeight="1" x14ac:dyDescent="0.3">
      <c r="A20" s="199" t="s">
        <v>494</v>
      </c>
      <c r="B20" s="200">
        <v>12</v>
      </c>
      <c r="C20" s="372">
        <v>15.706158468504039</v>
      </c>
      <c r="D20" s="202">
        <f t="shared" si="1"/>
        <v>0.70500000000000018</v>
      </c>
      <c r="E20" s="203"/>
      <c r="F20" s="203"/>
      <c r="G20" s="203"/>
      <c r="H20" s="203"/>
      <c r="I20" s="203"/>
      <c r="J20" s="203"/>
      <c r="K20" s="203"/>
      <c r="L20" s="372">
        <v>11.072841720295351</v>
      </c>
      <c r="M20" s="372">
        <v>11.072841720295351</v>
      </c>
      <c r="N20" s="372">
        <v>11.072841720295351</v>
      </c>
      <c r="O20" s="372">
        <v>11.072841720295351</v>
      </c>
      <c r="P20" s="372">
        <v>11.072841720295351</v>
      </c>
      <c r="Q20" s="372">
        <v>11.072841720295351</v>
      </c>
      <c r="R20" s="372">
        <v>11.072841720295351</v>
      </c>
      <c r="S20" s="372">
        <v>11.072841720295351</v>
      </c>
      <c r="T20" s="372">
        <v>11.072841720295351</v>
      </c>
      <c r="U20" s="372">
        <v>11.072841720295351</v>
      </c>
      <c r="V20" s="372">
        <v>11.072841720295351</v>
      </c>
      <c r="W20" s="372">
        <v>11.072841720295351</v>
      </c>
      <c r="X20" s="372">
        <v>0</v>
      </c>
      <c r="Y20" s="372">
        <v>0</v>
      </c>
      <c r="Z20" s="372">
        <v>0</v>
      </c>
      <c r="AA20" s="372">
        <v>0</v>
      </c>
      <c r="AB20" s="372">
        <v>0</v>
      </c>
      <c r="AC20" s="372">
        <v>0</v>
      </c>
      <c r="AD20" s="372">
        <v>0</v>
      </c>
      <c r="AE20" s="372">
        <v>0</v>
      </c>
      <c r="AF20" s="372">
        <v>0</v>
      </c>
      <c r="AG20" s="372">
        <v>0</v>
      </c>
      <c r="AH20" s="372">
        <v>0</v>
      </c>
      <c r="AI20" s="372">
        <v>0</v>
      </c>
      <c r="AJ20" s="372">
        <v>0</v>
      </c>
      <c r="AK20" s="372">
        <v>0</v>
      </c>
      <c r="AL20" s="372">
        <v>0</v>
      </c>
      <c r="AM20" s="372">
        <v>0</v>
      </c>
      <c r="AN20" s="372">
        <v>0</v>
      </c>
      <c r="AO20" s="372">
        <v>0</v>
      </c>
      <c r="AP20" s="372">
        <v>0</v>
      </c>
      <c r="AQ20" s="372">
        <v>0</v>
      </c>
      <c r="AR20" s="372">
        <v>0</v>
      </c>
      <c r="AS20" s="372">
        <v>0</v>
      </c>
      <c r="AT20" s="372">
        <v>0</v>
      </c>
      <c r="AU20" s="372">
        <v>0</v>
      </c>
      <c r="AV20" s="372">
        <f t="shared" si="2"/>
        <v>132.87410064354418</v>
      </c>
    </row>
    <row r="21" spans="1:48" ht="15.75" customHeight="1" x14ac:dyDescent="0.3">
      <c r="A21" s="199" t="s">
        <v>277</v>
      </c>
      <c r="B21" s="200">
        <v>10</v>
      </c>
      <c r="C21" s="372">
        <v>19.315746949955891</v>
      </c>
      <c r="D21" s="202">
        <f t="shared" si="1"/>
        <v>1.0249999999999997</v>
      </c>
      <c r="E21" s="203"/>
      <c r="F21" s="203"/>
      <c r="G21" s="203"/>
      <c r="H21" s="203"/>
      <c r="I21" s="203"/>
      <c r="J21" s="203"/>
      <c r="K21" s="203"/>
      <c r="L21" s="372">
        <v>19.798640623704781</v>
      </c>
      <c r="M21" s="372">
        <v>19.798640623704781</v>
      </c>
      <c r="N21" s="372">
        <v>19.798640623704781</v>
      </c>
      <c r="O21" s="372">
        <v>19.798640623704781</v>
      </c>
      <c r="P21" s="372">
        <v>19.798640623704781</v>
      </c>
      <c r="Q21" s="372">
        <v>19.798640623704781</v>
      </c>
      <c r="R21" s="372">
        <v>19.798640623704781</v>
      </c>
      <c r="S21" s="372">
        <v>19.798640623704781</v>
      </c>
      <c r="T21" s="372">
        <v>19.798640623704781</v>
      </c>
      <c r="U21" s="372">
        <v>19.798640623704781</v>
      </c>
      <c r="V21" s="372">
        <v>0</v>
      </c>
      <c r="W21" s="372">
        <v>0</v>
      </c>
      <c r="X21" s="372">
        <v>0</v>
      </c>
      <c r="Y21" s="372">
        <v>0</v>
      </c>
      <c r="Z21" s="372">
        <v>0</v>
      </c>
      <c r="AA21" s="372">
        <v>0</v>
      </c>
      <c r="AB21" s="372">
        <v>0</v>
      </c>
      <c r="AC21" s="372">
        <v>0</v>
      </c>
      <c r="AD21" s="372">
        <v>0</v>
      </c>
      <c r="AE21" s="372">
        <v>0</v>
      </c>
      <c r="AF21" s="372">
        <v>0</v>
      </c>
      <c r="AG21" s="372">
        <v>0</v>
      </c>
      <c r="AH21" s="372">
        <v>0</v>
      </c>
      <c r="AI21" s="372">
        <v>0</v>
      </c>
      <c r="AJ21" s="372">
        <v>0</v>
      </c>
      <c r="AK21" s="372">
        <v>0</v>
      </c>
      <c r="AL21" s="372">
        <v>0</v>
      </c>
      <c r="AM21" s="372">
        <v>0</v>
      </c>
      <c r="AN21" s="372">
        <v>0</v>
      </c>
      <c r="AO21" s="372">
        <v>0</v>
      </c>
      <c r="AP21" s="372">
        <v>0</v>
      </c>
      <c r="AQ21" s="372">
        <v>0</v>
      </c>
      <c r="AR21" s="372">
        <v>0</v>
      </c>
      <c r="AS21" s="372">
        <v>0</v>
      </c>
      <c r="AT21" s="372">
        <v>0</v>
      </c>
      <c r="AU21" s="372">
        <v>0</v>
      </c>
      <c r="AV21" s="372">
        <f t="shared" si="2"/>
        <v>197.98640623704782</v>
      </c>
    </row>
    <row r="22" spans="1:48" ht="15.75" customHeight="1" x14ac:dyDescent="0.3">
      <c r="A22" s="199" t="s">
        <v>279</v>
      </c>
      <c r="B22" s="200">
        <v>10</v>
      </c>
      <c r="C22" s="372">
        <v>27.9438712</v>
      </c>
      <c r="D22" s="202">
        <f t="shared" si="1"/>
        <v>0.65500000000000003</v>
      </c>
      <c r="E22" s="203"/>
      <c r="F22" s="203"/>
      <c r="G22" s="203"/>
      <c r="H22" s="203"/>
      <c r="I22" s="203"/>
      <c r="J22" s="203"/>
      <c r="K22" s="203"/>
      <c r="L22" s="372">
        <v>18.303235636</v>
      </c>
      <c r="M22" s="372">
        <v>18.303235636</v>
      </c>
      <c r="N22" s="372">
        <v>18.303235636</v>
      </c>
      <c r="O22" s="372">
        <v>18.303235636</v>
      </c>
      <c r="P22" s="372">
        <v>18.303235636</v>
      </c>
      <c r="Q22" s="372">
        <v>18.303235636</v>
      </c>
      <c r="R22" s="372">
        <v>18.303235636</v>
      </c>
      <c r="S22" s="372">
        <v>18.303235636</v>
      </c>
      <c r="T22" s="372">
        <v>18.303235636</v>
      </c>
      <c r="U22" s="372">
        <v>18.303235636</v>
      </c>
      <c r="V22" s="372">
        <v>0</v>
      </c>
      <c r="W22" s="372">
        <v>0</v>
      </c>
      <c r="X22" s="372">
        <v>0</v>
      </c>
      <c r="Y22" s="372">
        <v>0</v>
      </c>
      <c r="Z22" s="372">
        <v>0</v>
      </c>
      <c r="AA22" s="372">
        <v>0</v>
      </c>
      <c r="AB22" s="372">
        <v>0</v>
      </c>
      <c r="AC22" s="372">
        <v>0</v>
      </c>
      <c r="AD22" s="372">
        <v>0</v>
      </c>
      <c r="AE22" s="372">
        <v>0</v>
      </c>
      <c r="AF22" s="372">
        <v>0</v>
      </c>
      <c r="AG22" s="372">
        <v>0</v>
      </c>
      <c r="AH22" s="372">
        <v>0</v>
      </c>
      <c r="AI22" s="372">
        <v>0</v>
      </c>
      <c r="AJ22" s="372">
        <v>0</v>
      </c>
      <c r="AK22" s="372">
        <v>0</v>
      </c>
      <c r="AL22" s="372">
        <v>0</v>
      </c>
      <c r="AM22" s="372">
        <v>0</v>
      </c>
      <c r="AN22" s="372">
        <v>0</v>
      </c>
      <c r="AO22" s="372">
        <v>0</v>
      </c>
      <c r="AP22" s="372">
        <v>0</v>
      </c>
      <c r="AQ22" s="372">
        <v>0</v>
      </c>
      <c r="AR22" s="372">
        <v>0</v>
      </c>
      <c r="AS22" s="372">
        <v>0</v>
      </c>
      <c r="AT22" s="372">
        <v>0</v>
      </c>
      <c r="AU22" s="372">
        <v>0</v>
      </c>
      <c r="AV22" s="372">
        <f t="shared" si="2"/>
        <v>183.03235636000002</v>
      </c>
    </row>
    <row r="23" spans="1:48" ht="15.75" customHeight="1" x14ac:dyDescent="0.3">
      <c r="A23" s="199" t="s">
        <v>496</v>
      </c>
      <c r="B23" s="200">
        <v>11</v>
      </c>
      <c r="C23" s="372">
        <v>16.760836741712001</v>
      </c>
      <c r="D23" s="202">
        <f t="shared" si="1"/>
        <v>0.79999999999999993</v>
      </c>
      <c r="E23" s="203"/>
      <c r="F23" s="203"/>
      <c r="G23" s="203"/>
      <c r="H23" s="203"/>
      <c r="I23" s="203"/>
      <c r="J23" s="203"/>
      <c r="K23" s="203"/>
      <c r="L23" s="372">
        <v>13.4086693933696</v>
      </c>
      <c r="M23" s="372">
        <v>13.4086693933696</v>
      </c>
      <c r="N23" s="372">
        <v>13.4086693933696</v>
      </c>
      <c r="O23" s="372">
        <v>13.4086693933696</v>
      </c>
      <c r="P23" s="372">
        <v>13.4086693933696</v>
      </c>
      <c r="Q23" s="372">
        <v>13.4086693933696</v>
      </c>
      <c r="R23" s="372">
        <v>13.4086693933696</v>
      </c>
      <c r="S23" s="372">
        <v>13.4086693933696</v>
      </c>
      <c r="T23" s="372">
        <v>13.4086693933696</v>
      </c>
      <c r="U23" s="372">
        <v>13.4086693933696</v>
      </c>
      <c r="V23" s="372">
        <v>13.4086693933696</v>
      </c>
      <c r="W23" s="372">
        <v>0</v>
      </c>
      <c r="X23" s="372">
        <v>0</v>
      </c>
      <c r="Y23" s="372">
        <v>0</v>
      </c>
      <c r="Z23" s="372">
        <v>0</v>
      </c>
      <c r="AA23" s="372">
        <v>0</v>
      </c>
      <c r="AB23" s="372">
        <v>0</v>
      </c>
      <c r="AC23" s="372">
        <v>0</v>
      </c>
      <c r="AD23" s="372">
        <v>0</v>
      </c>
      <c r="AE23" s="372">
        <v>0</v>
      </c>
      <c r="AF23" s="372">
        <v>0</v>
      </c>
      <c r="AG23" s="372">
        <v>0</v>
      </c>
      <c r="AH23" s="372">
        <v>0</v>
      </c>
      <c r="AI23" s="372">
        <v>0</v>
      </c>
      <c r="AJ23" s="372">
        <v>0</v>
      </c>
      <c r="AK23" s="372">
        <v>0</v>
      </c>
      <c r="AL23" s="372">
        <v>0</v>
      </c>
      <c r="AM23" s="372">
        <v>0</v>
      </c>
      <c r="AN23" s="372">
        <v>0</v>
      </c>
      <c r="AO23" s="372">
        <v>0</v>
      </c>
      <c r="AP23" s="372">
        <v>0</v>
      </c>
      <c r="AQ23" s="372">
        <v>0</v>
      </c>
      <c r="AR23" s="372">
        <v>0</v>
      </c>
      <c r="AS23" s="372">
        <v>0</v>
      </c>
      <c r="AT23" s="372">
        <v>0</v>
      </c>
      <c r="AU23" s="372">
        <v>0</v>
      </c>
      <c r="AV23" s="372">
        <f t="shared" si="2"/>
        <v>147.49536332706555</v>
      </c>
    </row>
    <row r="24" spans="1:48" ht="15.75" customHeight="1" x14ac:dyDescent="0.3">
      <c r="A24" s="199" t="s">
        <v>281</v>
      </c>
      <c r="B24" s="200">
        <v>21</v>
      </c>
      <c r="C24" s="372">
        <v>12.200789040761009</v>
      </c>
      <c r="D24" s="202">
        <f t="shared" si="1"/>
        <v>0.56599999999999984</v>
      </c>
      <c r="E24" s="203"/>
      <c r="F24" s="203"/>
      <c r="G24" s="203"/>
      <c r="H24" s="203"/>
      <c r="I24" s="203"/>
      <c r="J24" s="203"/>
      <c r="K24" s="203"/>
      <c r="L24" s="372">
        <v>6.9056465970707288</v>
      </c>
      <c r="M24" s="372">
        <v>6.9056465970707288</v>
      </c>
      <c r="N24" s="372">
        <v>6.9056465970707288</v>
      </c>
      <c r="O24" s="372">
        <v>6.9056465970707288</v>
      </c>
      <c r="P24" s="372">
        <v>6.9056465970707288</v>
      </c>
      <c r="Q24" s="372">
        <v>6.9056465970707288</v>
      </c>
      <c r="R24" s="372">
        <v>6.9056465970707288</v>
      </c>
      <c r="S24" s="372">
        <v>6.9056465970707288</v>
      </c>
      <c r="T24" s="372">
        <v>6.9056465970707288</v>
      </c>
      <c r="U24" s="372">
        <v>6.9056465970707288</v>
      </c>
      <c r="V24" s="372">
        <v>6.9056465970707288</v>
      </c>
      <c r="W24" s="372">
        <v>6.9056465970707288</v>
      </c>
      <c r="X24" s="372">
        <v>6.9056465970707288</v>
      </c>
      <c r="Y24" s="372">
        <v>6.9056465970707288</v>
      </c>
      <c r="Z24" s="372">
        <v>6.9056465970707288</v>
      </c>
      <c r="AA24" s="372">
        <v>6.9056465970707288</v>
      </c>
      <c r="AB24" s="372">
        <v>6.9056465970707288</v>
      </c>
      <c r="AC24" s="372">
        <v>6.9056465970707288</v>
      </c>
      <c r="AD24" s="372">
        <v>6.9056465970707288</v>
      </c>
      <c r="AE24" s="372">
        <v>6.9056465970707288</v>
      </c>
      <c r="AF24" s="372">
        <v>6.9056465970707288</v>
      </c>
      <c r="AG24" s="372">
        <v>0</v>
      </c>
      <c r="AH24" s="372">
        <v>0</v>
      </c>
      <c r="AI24" s="372">
        <v>0</v>
      </c>
      <c r="AJ24" s="372">
        <v>0</v>
      </c>
      <c r="AK24" s="372">
        <v>0</v>
      </c>
      <c r="AL24" s="372">
        <v>0</v>
      </c>
      <c r="AM24" s="372">
        <v>0</v>
      </c>
      <c r="AN24" s="372">
        <v>0</v>
      </c>
      <c r="AO24" s="372">
        <v>0</v>
      </c>
      <c r="AP24" s="372">
        <v>0</v>
      </c>
      <c r="AQ24" s="372">
        <v>0</v>
      </c>
      <c r="AR24" s="372">
        <v>0</v>
      </c>
      <c r="AS24" s="372">
        <v>0</v>
      </c>
      <c r="AT24" s="372">
        <v>0</v>
      </c>
      <c r="AU24" s="372">
        <v>0</v>
      </c>
      <c r="AV24" s="372">
        <f t="shared" si="2"/>
        <v>145.01857853848531</v>
      </c>
    </row>
    <row r="25" spans="1:48" ht="15.75" customHeight="1" x14ac:dyDescent="0.3">
      <c r="A25" s="199" t="s">
        <v>280</v>
      </c>
      <c r="B25" s="200">
        <v>7</v>
      </c>
      <c r="C25" s="372">
        <v>14.508191694540701</v>
      </c>
      <c r="D25" s="202">
        <f t="shared" si="1"/>
        <v>0.78500000000000003</v>
      </c>
      <c r="E25" s="203"/>
      <c r="F25" s="203"/>
      <c r="G25" s="203"/>
      <c r="H25" s="203"/>
      <c r="I25" s="203"/>
      <c r="J25" s="203"/>
      <c r="K25" s="203"/>
      <c r="L25" s="372">
        <v>11.38893048021445</v>
      </c>
      <c r="M25" s="372">
        <v>11.38893048021445</v>
      </c>
      <c r="N25" s="372">
        <v>11.38893048021445</v>
      </c>
      <c r="O25" s="372">
        <v>11.38893048021445</v>
      </c>
      <c r="P25" s="372">
        <v>11.38893048021445</v>
      </c>
      <c r="Q25" s="372">
        <v>11.38893048021445</v>
      </c>
      <c r="R25" s="372">
        <v>11.38893048021445</v>
      </c>
      <c r="S25" s="372">
        <v>0</v>
      </c>
      <c r="T25" s="372">
        <v>0</v>
      </c>
      <c r="U25" s="372">
        <v>0</v>
      </c>
      <c r="V25" s="372">
        <v>0</v>
      </c>
      <c r="W25" s="372">
        <v>0</v>
      </c>
      <c r="X25" s="372">
        <v>0</v>
      </c>
      <c r="Y25" s="372">
        <v>0</v>
      </c>
      <c r="Z25" s="372">
        <v>0</v>
      </c>
      <c r="AA25" s="372">
        <v>0</v>
      </c>
      <c r="AB25" s="372">
        <v>0</v>
      </c>
      <c r="AC25" s="372">
        <v>0</v>
      </c>
      <c r="AD25" s="372">
        <v>0</v>
      </c>
      <c r="AE25" s="372">
        <v>0</v>
      </c>
      <c r="AF25" s="372">
        <v>0</v>
      </c>
      <c r="AG25" s="372">
        <v>0</v>
      </c>
      <c r="AH25" s="372">
        <v>0</v>
      </c>
      <c r="AI25" s="372">
        <v>0</v>
      </c>
      <c r="AJ25" s="372">
        <v>0</v>
      </c>
      <c r="AK25" s="372">
        <v>0</v>
      </c>
      <c r="AL25" s="372">
        <v>0</v>
      </c>
      <c r="AM25" s="372">
        <v>0</v>
      </c>
      <c r="AN25" s="372">
        <v>0</v>
      </c>
      <c r="AO25" s="372">
        <v>0</v>
      </c>
      <c r="AP25" s="372">
        <v>0</v>
      </c>
      <c r="AQ25" s="372">
        <v>0</v>
      </c>
      <c r="AR25" s="372">
        <v>0</v>
      </c>
      <c r="AS25" s="372">
        <v>0</v>
      </c>
      <c r="AT25" s="372">
        <v>0</v>
      </c>
      <c r="AU25" s="372">
        <v>0</v>
      </c>
      <c r="AV25" s="372">
        <f t="shared" si="2"/>
        <v>79.722513361501157</v>
      </c>
    </row>
    <row r="26" spans="1:48" ht="15.75" customHeight="1" x14ac:dyDescent="0.3">
      <c r="A26" s="199" t="s">
        <v>45</v>
      </c>
      <c r="B26" s="200">
        <v>12</v>
      </c>
      <c r="C26" s="372">
        <v>12.289270223999999</v>
      </c>
      <c r="D26" s="202">
        <f t="shared" si="1"/>
        <v>0.80000000000000016</v>
      </c>
      <c r="E26" s="203"/>
      <c r="F26" s="203"/>
      <c r="G26" s="203"/>
      <c r="H26" s="203"/>
      <c r="I26" s="203"/>
      <c r="J26" s="203"/>
      <c r="K26" s="203"/>
      <c r="L26" s="372">
        <v>9.8314161792000014</v>
      </c>
      <c r="M26" s="372">
        <v>9.8314161792000014</v>
      </c>
      <c r="N26" s="372">
        <v>9.8314161792000014</v>
      </c>
      <c r="O26" s="372">
        <v>9.8314161792000014</v>
      </c>
      <c r="P26" s="372">
        <v>9.8314161792000014</v>
      </c>
      <c r="Q26" s="372">
        <v>9.8314161792000014</v>
      </c>
      <c r="R26" s="372">
        <v>9.8314161792000014</v>
      </c>
      <c r="S26" s="372">
        <v>9.8314161792000014</v>
      </c>
      <c r="T26" s="372">
        <v>9.8314161792000014</v>
      </c>
      <c r="U26" s="372">
        <v>9.8314161792000014</v>
      </c>
      <c r="V26" s="372">
        <v>9.8314161792000014</v>
      </c>
      <c r="W26" s="372">
        <v>9.8314161792000014</v>
      </c>
      <c r="X26" s="372">
        <v>0</v>
      </c>
      <c r="Y26" s="372">
        <v>0</v>
      </c>
      <c r="Z26" s="372">
        <v>0</v>
      </c>
      <c r="AA26" s="372">
        <v>0</v>
      </c>
      <c r="AB26" s="372">
        <v>0</v>
      </c>
      <c r="AC26" s="372">
        <v>0</v>
      </c>
      <c r="AD26" s="372">
        <v>0</v>
      </c>
      <c r="AE26" s="372">
        <v>0</v>
      </c>
      <c r="AF26" s="372">
        <v>0</v>
      </c>
      <c r="AG26" s="372">
        <v>0</v>
      </c>
      <c r="AH26" s="372">
        <v>0</v>
      </c>
      <c r="AI26" s="372">
        <v>0</v>
      </c>
      <c r="AJ26" s="372">
        <v>0</v>
      </c>
      <c r="AK26" s="372">
        <v>0</v>
      </c>
      <c r="AL26" s="372">
        <v>0</v>
      </c>
      <c r="AM26" s="372">
        <v>0</v>
      </c>
      <c r="AN26" s="372">
        <v>0</v>
      </c>
      <c r="AO26" s="372">
        <v>0</v>
      </c>
      <c r="AP26" s="372">
        <v>0</v>
      </c>
      <c r="AQ26" s="372">
        <v>0</v>
      </c>
      <c r="AR26" s="372">
        <v>0</v>
      </c>
      <c r="AS26" s="372">
        <v>0</v>
      </c>
      <c r="AT26" s="372">
        <v>0</v>
      </c>
      <c r="AU26" s="372">
        <v>0</v>
      </c>
      <c r="AV26" s="372">
        <f t="shared" si="2"/>
        <v>117.97699415040005</v>
      </c>
    </row>
    <row r="27" spans="1:48" ht="15.75" customHeight="1" x14ac:dyDescent="0.3">
      <c r="A27" s="199" t="s">
        <v>44</v>
      </c>
      <c r="B27" s="200">
        <v>10</v>
      </c>
      <c r="C27" s="372">
        <v>2.5030638397179561</v>
      </c>
      <c r="D27" s="202">
        <f t="shared" si="1"/>
        <v>1.0249999999999999</v>
      </c>
      <c r="E27" s="203"/>
      <c r="F27" s="203"/>
      <c r="G27" s="203"/>
      <c r="H27" s="203"/>
      <c r="I27" s="203"/>
      <c r="J27" s="203"/>
      <c r="K27" s="203"/>
      <c r="L27" s="372">
        <v>2.5656404357109048</v>
      </c>
      <c r="M27" s="372">
        <v>2.5656404357109048</v>
      </c>
      <c r="N27" s="372">
        <v>2.5656404357109048</v>
      </c>
      <c r="O27" s="372">
        <v>2.5656404357109048</v>
      </c>
      <c r="P27" s="372">
        <v>2.5656404357109048</v>
      </c>
      <c r="Q27" s="372">
        <v>2.5656404357109048</v>
      </c>
      <c r="R27" s="372">
        <v>2.5656404357109048</v>
      </c>
      <c r="S27" s="372">
        <v>2.5656404357109048</v>
      </c>
      <c r="T27" s="372">
        <v>2.5656404357109048</v>
      </c>
      <c r="U27" s="372">
        <v>2.5656404357109048</v>
      </c>
      <c r="V27" s="372">
        <v>0</v>
      </c>
      <c r="W27" s="372">
        <v>0</v>
      </c>
      <c r="X27" s="372">
        <v>0</v>
      </c>
      <c r="Y27" s="372">
        <v>0</v>
      </c>
      <c r="Z27" s="372">
        <v>0</v>
      </c>
      <c r="AA27" s="372">
        <v>0</v>
      </c>
      <c r="AB27" s="372">
        <v>0</v>
      </c>
      <c r="AC27" s="372">
        <v>0</v>
      </c>
      <c r="AD27" s="372">
        <v>0</v>
      </c>
      <c r="AE27" s="372">
        <v>0</v>
      </c>
      <c r="AF27" s="372">
        <v>0</v>
      </c>
      <c r="AG27" s="372">
        <v>0</v>
      </c>
      <c r="AH27" s="372">
        <v>0</v>
      </c>
      <c r="AI27" s="372">
        <v>0</v>
      </c>
      <c r="AJ27" s="372">
        <v>0</v>
      </c>
      <c r="AK27" s="372">
        <v>0</v>
      </c>
      <c r="AL27" s="372">
        <v>0</v>
      </c>
      <c r="AM27" s="372">
        <v>0</v>
      </c>
      <c r="AN27" s="372">
        <v>0</v>
      </c>
      <c r="AO27" s="372">
        <v>0</v>
      </c>
      <c r="AP27" s="372">
        <v>0</v>
      </c>
      <c r="AQ27" s="372">
        <v>0</v>
      </c>
      <c r="AR27" s="372">
        <v>0</v>
      </c>
      <c r="AS27" s="372">
        <v>0</v>
      </c>
      <c r="AT27" s="372">
        <v>0</v>
      </c>
      <c r="AU27" s="372">
        <v>0</v>
      </c>
      <c r="AV27" s="372">
        <f t="shared" si="2"/>
        <v>25.656404357109043</v>
      </c>
    </row>
    <row r="28" spans="1:48" ht="15.75" customHeight="1" x14ac:dyDescent="0.3">
      <c r="A28" s="199" t="s">
        <v>133</v>
      </c>
      <c r="B28" s="200">
        <v>10</v>
      </c>
      <c r="C28" s="372">
        <v>1.066984905855844</v>
      </c>
      <c r="D28" s="202">
        <f t="shared" si="1"/>
        <v>1.0250000000000008</v>
      </c>
      <c r="E28" s="203"/>
      <c r="F28" s="203"/>
      <c r="G28" s="203"/>
      <c r="H28" s="203"/>
      <c r="I28" s="203"/>
      <c r="J28" s="203"/>
      <c r="K28" s="203"/>
      <c r="L28" s="372">
        <v>1.093659528502241</v>
      </c>
      <c r="M28" s="372">
        <v>1.093659528502241</v>
      </c>
      <c r="N28" s="372">
        <v>1.093659528502241</v>
      </c>
      <c r="O28" s="372">
        <v>1.093659528502241</v>
      </c>
      <c r="P28" s="372">
        <v>1.093659528502241</v>
      </c>
      <c r="Q28" s="372">
        <v>1.093659528502241</v>
      </c>
      <c r="R28" s="372">
        <v>1.093659528502241</v>
      </c>
      <c r="S28" s="372">
        <v>1.093659528502241</v>
      </c>
      <c r="T28" s="372">
        <v>1.093659528502241</v>
      </c>
      <c r="U28" s="372">
        <v>1.093659528502241</v>
      </c>
      <c r="V28" s="372">
        <v>0</v>
      </c>
      <c r="W28" s="372">
        <v>0</v>
      </c>
      <c r="X28" s="372">
        <v>0</v>
      </c>
      <c r="Y28" s="372">
        <v>0</v>
      </c>
      <c r="Z28" s="372">
        <v>0</v>
      </c>
      <c r="AA28" s="372">
        <v>0</v>
      </c>
      <c r="AB28" s="372">
        <v>0</v>
      </c>
      <c r="AC28" s="372">
        <v>0</v>
      </c>
      <c r="AD28" s="372">
        <v>0</v>
      </c>
      <c r="AE28" s="372">
        <v>0</v>
      </c>
      <c r="AF28" s="372">
        <v>0</v>
      </c>
      <c r="AG28" s="372">
        <v>0</v>
      </c>
      <c r="AH28" s="372">
        <v>0</v>
      </c>
      <c r="AI28" s="372">
        <v>0</v>
      </c>
      <c r="AJ28" s="372">
        <v>0</v>
      </c>
      <c r="AK28" s="372">
        <v>0</v>
      </c>
      <c r="AL28" s="372">
        <v>0</v>
      </c>
      <c r="AM28" s="372">
        <v>0</v>
      </c>
      <c r="AN28" s="372">
        <v>0</v>
      </c>
      <c r="AO28" s="372">
        <v>0</v>
      </c>
      <c r="AP28" s="372">
        <v>0</v>
      </c>
      <c r="AQ28" s="372">
        <v>0</v>
      </c>
      <c r="AR28" s="372">
        <v>0</v>
      </c>
      <c r="AS28" s="372">
        <v>0</v>
      </c>
      <c r="AT28" s="372">
        <v>0</v>
      </c>
      <c r="AU28" s="372">
        <v>0</v>
      </c>
      <c r="AV28" s="372">
        <f t="shared" si="2"/>
        <v>10.936595285022412</v>
      </c>
    </row>
    <row r="29" spans="1:48" ht="15.75" customHeight="1" x14ac:dyDescent="0.3">
      <c r="A29" s="199" t="s">
        <v>181</v>
      </c>
      <c r="B29" s="200">
        <v>20</v>
      </c>
      <c r="C29" s="372">
        <v>0.41471054970464</v>
      </c>
      <c r="D29" s="202">
        <f t="shared" si="1"/>
        <v>0.8</v>
      </c>
      <c r="E29" s="203"/>
      <c r="F29" s="203"/>
      <c r="G29" s="203"/>
      <c r="H29" s="203"/>
      <c r="I29" s="203"/>
      <c r="J29" s="203"/>
      <c r="K29" s="203"/>
      <c r="L29" s="372">
        <v>0.33176843976371201</v>
      </c>
      <c r="M29" s="372">
        <v>0.33176843976371201</v>
      </c>
      <c r="N29" s="372">
        <v>0.33176843976371201</v>
      </c>
      <c r="O29" s="372">
        <v>0.33176843976371201</v>
      </c>
      <c r="P29" s="372">
        <v>0.33176843976371201</v>
      </c>
      <c r="Q29" s="372">
        <v>0.33176843976371201</v>
      </c>
      <c r="R29" s="372">
        <v>0.33176843976371201</v>
      </c>
      <c r="S29" s="372">
        <v>0.33176843976371201</v>
      </c>
      <c r="T29" s="372">
        <v>0.33176843976371201</v>
      </c>
      <c r="U29" s="372">
        <v>0.33176843976371201</v>
      </c>
      <c r="V29" s="372">
        <v>0.33176843976371201</v>
      </c>
      <c r="W29" s="372">
        <v>0.33176843976371201</v>
      </c>
      <c r="X29" s="372">
        <v>0.33176843976371201</v>
      </c>
      <c r="Y29" s="372">
        <v>0.33176843976371201</v>
      </c>
      <c r="Z29" s="372">
        <v>0.33176843976371201</v>
      </c>
      <c r="AA29" s="372">
        <v>0.33176843976371201</v>
      </c>
      <c r="AB29" s="372">
        <v>0.33176843976371201</v>
      </c>
      <c r="AC29" s="372">
        <v>0.33176843976371201</v>
      </c>
      <c r="AD29" s="372">
        <v>0.33176843976371201</v>
      </c>
      <c r="AE29" s="372">
        <v>0.33176843976371201</v>
      </c>
      <c r="AF29" s="372">
        <v>0</v>
      </c>
      <c r="AG29" s="372">
        <v>0</v>
      </c>
      <c r="AH29" s="372">
        <v>0</v>
      </c>
      <c r="AI29" s="372">
        <v>0</v>
      </c>
      <c r="AJ29" s="372">
        <v>0</v>
      </c>
      <c r="AK29" s="372">
        <v>0</v>
      </c>
      <c r="AL29" s="372">
        <v>0</v>
      </c>
      <c r="AM29" s="372">
        <v>0</v>
      </c>
      <c r="AN29" s="372">
        <v>0</v>
      </c>
      <c r="AO29" s="372">
        <v>0</v>
      </c>
      <c r="AP29" s="372">
        <v>0</v>
      </c>
      <c r="AQ29" s="372">
        <v>0</v>
      </c>
      <c r="AR29" s="372">
        <v>0</v>
      </c>
      <c r="AS29" s="372">
        <v>0</v>
      </c>
      <c r="AT29" s="372">
        <v>0</v>
      </c>
      <c r="AU29" s="372">
        <v>0</v>
      </c>
      <c r="AV29" s="372">
        <f t="shared" si="2"/>
        <v>6.63536879527424</v>
      </c>
    </row>
    <row r="30" spans="1:48" ht="15.75" customHeight="1" x14ac:dyDescent="0.3">
      <c r="A30" s="199" t="s">
        <v>497</v>
      </c>
      <c r="B30" s="200">
        <v>7</v>
      </c>
      <c r="C30" s="372">
        <v>0.43575697279999998</v>
      </c>
      <c r="D30" s="202">
        <f t="shared" si="1"/>
        <v>0.8</v>
      </c>
      <c r="E30" s="203"/>
      <c r="F30" s="203"/>
      <c r="G30" s="203"/>
      <c r="H30" s="203"/>
      <c r="I30" s="203"/>
      <c r="J30" s="203"/>
      <c r="K30" s="203"/>
      <c r="L30" s="372">
        <v>0.34860557823999999</v>
      </c>
      <c r="M30" s="372">
        <v>0.34860557823999999</v>
      </c>
      <c r="N30" s="372">
        <v>0.34860557823999999</v>
      </c>
      <c r="O30" s="372">
        <v>0.34860557823999999</v>
      </c>
      <c r="P30" s="372">
        <v>0.34860557823999999</v>
      </c>
      <c r="Q30" s="372">
        <v>0.34860557823999999</v>
      </c>
      <c r="R30" s="372">
        <v>0.34860557823999999</v>
      </c>
      <c r="S30" s="372">
        <v>0</v>
      </c>
      <c r="T30" s="372">
        <v>0</v>
      </c>
      <c r="U30" s="372">
        <v>0</v>
      </c>
      <c r="V30" s="372">
        <v>0</v>
      </c>
      <c r="W30" s="372">
        <v>0</v>
      </c>
      <c r="X30" s="372">
        <v>0</v>
      </c>
      <c r="Y30" s="372">
        <v>0</v>
      </c>
      <c r="Z30" s="372">
        <v>0</v>
      </c>
      <c r="AA30" s="372">
        <v>0</v>
      </c>
      <c r="AB30" s="372">
        <v>0</v>
      </c>
      <c r="AC30" s="372">
        <v>0</v>
      </c>
      <c r="AD30" s="372">
        <v>0</v>
      </c>
      <c r="AE30" s="372">
        <v>0</v>
      </c>
      <c r="AF30" s="372">
        <v>0</v>
      </c>
      <c r="AG30" s="372">
        <v>0</v>
      </c>
      <c r="AH30" s="372">
        <v>0</v>
      </c>
      <c r="AI30" s="372">
        <v>0</v>
      </c>
      <c r="AJ30" s="372">
        <v>0</v>
      </c>
      <c r="AK30" s="372">
        <v>0</v>
      </c>
      <c r="AL30" s="372">
        <v>0</v>
      </c>
      <c r="AM30" s="372">
        <v>0</v>
      </c>
      <c r="AN30" s="372">
        <v>0</v>
      </c>
      <c r="AO30" s="372">
        <v>0</v>
      </c>
      <c r="AP30" s="372">
        <v>0</v>
      </c>
      <c r="AQ30" s="372">
        <v>0</v>
      </c>
      <c r="AR30" s="372">
        <v>0</v>
      </c>
      <c r="AS30" s="372">
        <v>0</v>
      </c>
      <c r="AT30" s="372">
        <v>0</v>
      </c>
      <c r="AU30" s="372">
        <v>0</v>
      </c>
      <c r="AV30" s="372">
        <f t="shared" si="2"/>
        <v>2.44023904768</v>
      </c>
    </row>
    <row r="31" spans="1:48" ht="15.75" customHeight="1" x14ac:dyDescent="0.3">
      <c r="A31" s="199" t="s">
        <v>498</v>
      </c>
      <c r="B31" s="200">
        <v>10</v>
      </c>
      <c r="C31" s="372">
        <v>0.20480104417500011</v>
      </c>
      <c r="D31" s="202">
        <f t="shared" si="1"/>
        <v>0.79999999999999949</v>
      </c>
      <c r="E31" s="203"/>
      <c r="F31" s="203"/>
      <c r="G31" s="203"/>
      <c r="H31" s="203"/>
      <c r="I31" s="203"/>
      <c r="J31" s="203"/>
      <c r="K31" s="203"/>
      <c r="L31" s="372">
        <v>0.16384083533999999</v>
      </c>
      <c r="M31" s="372">
        <v>0.16384083533999999</v>
      </c>
      <c r="N31" s="372">
        <v>0.16384083533999999</v>
      </c>
      <c r="O31" s="372">
        <v>0.16384083533999999</v>
      </c>
      <c r="P31" s="372">
        <v>0.16384083533999999</v>
      </c>
      <c r="Q31" s="372">
        <v>0.16384083533999999</v>
      </c>
      <c r="R31" s="372">
        <v>0.16384083533999999</v>
      </c>
      <c r="S31" s="372">
        <v>0.16384083533999999</v>
      </c>
      <c r="T31" s="372">
        <v>0.16384083533999999</v>
      </c>
      <c r="U31" s="372">
        <v>0.16384083533999999</v>
      </c>
      <c r="V31" s="372">
        <v>0</v>
      </c>
      <c r="W31" s="372">
        <v>0</v>
      </c>
      <c r="X31" s="372">
        <v>0</v>
      </c>
      <c r="Y31" s="372">
        <v>0</v>
      </c>
      <c r="Z31" s="372">
        <v>0</v>
      </c>
      <c r="AA31" s="372">
        <v>0</v>
      </c>
      <c r="AB31" s="372">
        <v>0</v>
      </c>
      <c r="AC31" s="372">
        <v>0</v>
      </c>
      <c r="AD31" s="372">
        <v>0</v>
      </c>
      <c r="AE31" s="372">
        <v>0</v>
      </c>
      <c r="AF31" s="372">
        <v>0</v>
      </c>
      <c r="AG31" s="372">
        <v>0</v>
      </c>
      <c r="AH31" s="372">
        <v>0</v>
      </c>
      <c r="AI31" s="372">
        <v>0</v>
      </c>
      <c r="AJ31" s="372">
        <v>0</v>
      </c>
      <c r="AK31" s="372">
        <v>0</v>
      </c>
      <c r="AL31" s="372">
        <v>0</v>
      </c>
      <c r="AM31" s="372">
        <v>0</v>
      </c>
      <c r="AN31" s="372">
        <v>0</v>
      </c>
      <c r="AO31" s="372">
        <v>0</v>
      </c>
      <c r="AP31" s="372">
        <v>0</v>
      </c>
      <c r="AQ31" s="372">
        <v>0</v>
      </c>
      <c r="AR31" s="372">
        <v>0</v>
      </c>
      <c r="AS31" s="372">
        <v>0</v>
      </c>
      <c r="AT31" s="372">
        <v>0</v>
      </c>
      <c r="AU31" s="372">
        <v>0</v>
      </c>
      <c r="AV31" s="372">
        <f t="shared" si="2"/>
        <v>1.6384083534000002</v>
      </c>
    </row>
    <row r="32" spans="1:48" ht="15.75" customHeight="1" x14ac:dyDescent="0.3">
      <c r="A32" s="199" t="s">
        <v>144</v>
      </c>
      <c r="B32" s="200">
        <v>20</v>
      </c>
      <c r="C32" s="372">
        <v>0.13515502552799999</v>
      </c>
      <c r="D32" s="202">
        <f t="shared" si="1"/>
        <v>0.80000000000000016</v>
      </c>
      <c r="E32" s="203"/>
      <c r="F32" s="203"/>
      <c r="G32" s="203"/>
      <c r="H32" s="203"/>
      <c r="I32" s="203"/>
      <c r="J32" s="203"/>
      <c r="K32" s="203"/>
      <c r="L32" s="372">
        <v>0.10812402042240001</v>
      </c>
      <c r="M32" s="372">
        <v>0.10812402042240001</v>
      </c>
      <c r="N32" s="372">
        <v>0.10812402042240001</v>
      </c>
      <c r="O32" s="372">
        <v>0.10812402042240001</v>
      </c>
      <c r="P32" s="372">
        <v>0.10812402042240001</v>
      </c>
      <c r="Q32" s="372">
        <v>0.10812402042240001</v>
      </c>
      <c r="R32" s="372">
        <v>0.10812402042240001</v>
      </c>
      <c r="S32" s="372">
        <v>0.10812402042240001</v>
      </c>
      <c r="T32" s="372">
        <v>0.10812402042240001</v>
      </c>
      <c r="U32" s="372">
        <v>0.10812402042240001</v>
      </c>
      <c r="V32" s="372">
        <v>0.10812402042240001</v>
      </c>
      <c r="W32" s="372">
        <v>0.10812402042240001</v>
      </c>
      <c r="X32" s="372">
        <v>0.10812402042240001</v>
      </c>
      <c r="Y32" s="372">
        <v>0.10812402042240001</v>
      </c>
      <c r="Z32" s="372">
        <v>0.10812402042240001</v>
      </c>
      <c r="AA32" s="372">
        <v>0.10812402042240001</v>
      </c>
      <c r="AB32" s="372">
        <v>0.10812402042240001</v>
      </c>
      <c r="AC32" s="372">
        <v>0.10812402042240001</v>
      </c>
      <c r="AD32" s="372">
        <v>0.10812402042240001</v>
      </c>
      <c r="AE32" s="372">
        <v>0.10812402042240001</v>
      </c>
      <c r="AF32" s="372">
        <v>0</v>
      </c>
      <c r="AG32" s="372">
        <v>0</v>
      </c>
      <c r="AH32" s="372">
        <v>0</v>
      </c>
      <c r="AI32" s="372">
        <v>0</v>
      </c>
      <c r="AJ32" s="372">
        <v>0</v>
      </c>
      <c r="AK32" s="372">
        <v>0</v>
      </c>
      <c r="AL32" s="372">
        <v>0</v>
      </c>
      <c r="AM32" s="372">
        <v>0</v>
      </c>
      <c r="AN32" s="372">
        <v>0</v>
      </c>
      <c r="AO32" s="372">
        <v>0</v>
      </c>
      <c r="AP32" s="372">
        <v>0</v>
      </c>
      <c r="AQ32" s="372">
        <v>0</v>
      </c>
      <c r="AR32" s="372">
        <v>0</v>
      </c>
      <c r="AS32" s="372">
        <v>0</v>
      </c>
      <c r="AT32" s="372">
        <v>0</v>
      </c>
      <c r="AU32" s="372">
        <v>0</v>
      </c>
      <c r="AV32" s="372">
        <f t="shared" si="2"/>
        <v>2.1624804084480007</v>
      </c>
    </row>
    <row r="33" spans="1:48" ht="15.75" customHeight="1" x14ac:dyDescent="0.3">
      <c r="A33" s="199" t="s">
        <v>286</v>
      </c>
      <c r="B33" s="200">
        <v>10</v>
      </c>
      <c r="C33" s="372">
        <v>6.103139324692796E-2</v>
      </c>
      <c r="D33" s="202">
        <f t="shared" si="1"/>
        <v>1.0249999999999999</v>
      </c>
      <c r="E33" s="203"/>
      <c r="F33" s="203"/>
      <c r="G33" s="203"/>
      <c r="H33" s="203"/>
      <c r="I33" s="203"/>
      <c r="J33" s="203"/>
      <c r="K33" s="203"/>
      <c r="L33" s="372">
        <v>6.2557178078101155E-2</v>
      </c>
      <c r="M33" s="372">
        <v>6.2557178078101155E-2</v>
      </c>
      <c r="N33" s="372">
        <v>6.2557178078101155E-2</v>
      </c>
      <c r="O33" s="372">
        <v>6.2557178078101155E-2</v>
      </c>
      <c r="P33" s="372">
        <v>6.2557178078101155E-2</v>
      </c>
      <c r="Q33" s="372">
        <v>6.2557178078101155E-2</v>
      </c>
      <c r="R33" s="372">
        <v>6.2557178078101155E-2</v>
      </c>
      <c r="S33" s="372">
        <v>6.2557178078101155E-2</v>
      </c>
      <c r="T33" s="372">
        <v>6.2557178078101155E-2</v>
      </c>
      <c r="U33" s="372">
        <v>6.2557178078101155E-2</v>
      </c>
      <c r="V33" s="372">
        <v>0</v>
      </c>
      <c r="W33" s="372">
        <v>0</v>
      </c>
      <c r="X33" s="372">
        <v>0</v>
      </c>
      <c r="Y33" s="372">
        <v>0</v>
      </c>
      <c r="Z33" s="372">
        <v>0</v>
      </c>
      <c r="AA33" s="372">
        <v>0</v>
      </c>
      <c r="AB33" s="372">
        <v>0</v>
      </c>
      <c r="AC33" s="372">
        <v>0</v>
      </c>
      <c r="AD33" s="372">
        <v>0</v>
      </c>
      <c r="AE33" s="372">
        <v>0</v>
      </c>
      <c r="AF33" s="372">
        <v>0</v>
      </c>
      <c r="AG33" s="372">
        <v>0</v>
      </c>
      <c r="AH33" s="372">
        <v>0</v>
      </c>
      <c r="AI33" s="372">
        <v>0</v>
      </c>
      <c r="AJ33" s="372">
        <v>0</v>
      </c>
      <c r="AK33" s="372">
        <v>0</v>
      </c>
      <c r="AL33" s="372">
        <v>0</v>
      </c>
      <c r="AM33" s="372">
        <v>0</v>
      </c>
      <c r="AN33" s="372">
        <v>0</v>
      </c>
      <c r="AO33" s="372">
        <v>0</v>
      </c>
      <c r="AP33" s="372">
        <v>0</v>
      </c>
      <c r="AQ33" s="372">
        <v>0</v>
      </c>
      <c r="AR33" s="372">
        <v>0</v>
      </c>
      <c r="AS33" s="372">
        <v>0</v>
      </c>
      <c r="AT33" s="372">
        <v>0</v>
      </c>
      <c r="AU33" s="372">
        <v>0</v>
      </c>
      <c r="AV33" s="372">
        <f t="shared" si="2"/>
        <v>0.62557178078101139</v>
      </c>
    </row>
    <row r="34" spans="1:48" ht="15.75" customHeight="1" x14ac:dyDescent="0.3">
      <c r="A34" s="199" t="s">
        <v>499</v>
      </c>
      <c r="B34" s="200">
        <v>10</v>
      </c>
      <c r="C34" s="372">
        <v>4.34632E-2</v>
      </c>
      <c r="D34" s="202">
        <f t="shared" si="1"/>
        <v>0.80000000000000027</v>
      </c>
      <c r="E34" s="203"/>
      <c r="F34" s="203"/>
      <c r="G34" s="203"/>
      <c r="H34" s="203"/>
      <c r="I34" s="203"/>
      <c r="J34" s="203"/>
      <c r="K34" s="203"/>
      <c r="L34" s="372">
        <v>3.4770560000000013E-2</v>
      </c>
      <c r="M34" s="372">
        <v>3.4770560000000013E-2</v>
      </c>
      <c r="N34" s="372">
        <v>3.4770560000000013E-2</v>
      </c>
      <c r="O34" s="372">
        <v>3.4770560000000013E-2</v>
      </c>
      <c r="P34" s="372">
        <v>3.4770560000000013E-2</v>
      </c>
      <c r="Q34" s="372">
        <v>3.4770560000000013E-2</v>
      </c>
      <c r="R34" s="372">
        <v>3.4770560000000013E-2</v>
      </c>
      <c r="S34" s="372">
        <v>3.4770560000000013E-2</v>
      </c>
      <c r="T34" s="372">
        <v>3.4770560000000013E-2</v>
      </c>
      <c r="U34" s="372">
        <v>3.4770560000000013E-2</v>
      </c>
      <c r="V34" s="372">
        <v>0</v>
      </c>
      <c r="W34" s="372">
        <v>0</v>
      </c>
      <c r="X34" s="372">
        <v>0</v>
      </c>
      <c r="Y34" s="372">
        <v>0</v>
      </c>
      <c r="Z34" s="372">
        <v>0</v>
      </c>
      <c r="AA34" s="372">
        <v>0</v>
      </c>
      <c r="AB34" s="372">
        <v>0</v>
      </c>
      <c r="AC34" s="372">
        <v>0</v>
      </c>
      <c r="AD34" s="372">
        <v>0</v>
      </c>
      <c r="AE34" s="372">
        <v>0</v>
      </c>
      <c r="AF34" s="372">
        <v>0</v>
      </c>
      <c r="AG34" s="372">
        <v>0</v>
      </c>
      <c r="AH34" s="372">
        <v>0</v>
      </c>
      <c r="AI34" s="372">
        <v>0</v>
      </c>
      <c r="AJ34" s="372">
        <v>0</v>
      </c>
      <c r="AK34" s="372">
        <v>0</v>
      </c>
      <c r="AL34" s="372">
        <v>0</v>
      </c>
      <c r="AM34" s="372">
        <v>0</v>
      </c>
      <c r="AN34" s="372">
        <v>0</v>
      </c>
      <c r="AO34" s="372">
        <v>0</v>
      </c>
      <c r="AP34" s="372">
        <v>0</v>
      </c>
      <c r="AQ34" s="372">
        <v>0</v>
      </c>
      <c r="AR34" s="372">
        <v>0</v>
      </c>
      <c r="AS34" s="372">
        <v>0</v>
      </c>
      <c r="AT34" s="372">
        <v>0</v>
      </c>
      <c r="AU34" s="372">
        <v>0</v>
      </c>
      <c r="AV34" s="372">
        <f t="shared" si="2"/>
        <v>0.34770560000000011</v>
      </c>
    </row>
    <row r="35" spans="1:48" ht="15.75" customHeight="1" x14ac:dyDescent="0.3">
      <c r="A35" s="180" t="s">
        <v>422</v>
      </c>
      <c r="B35" s="196"/>
      <c r="C35" s="182">
        <f>SUM(C5:C34)</f>
        <v>7669.9739563747889</v>
      </c>
      <c r="D35" s="205">
        <f>L35/C35</f>
        <v>0.77100960148126485</v>
      </c>
      <c r="E35" s="85"/>
      <c r="F35" s="74"/>
      <c r="G35" s="74"/>
      <c r="H35" s="74"/>
      <c r="I35" s="74"/>
      <c r="J35" s="74"/>
      <c r="K35" s="74"/>
      <c r="L35" s="182">
        <f t="shared" ref="L35:AV35" si="3">SUM(L5:L34)</f>
        <v>5913.6235634762061</v>
      </c>
      <c r="M35" s="182">
        <f t="shared" si="3"/>
        <v>5913.6235634762061</v>
      </c>
      <c r="N35" s="182">
        <f t="shared" si="3"/>
        <v>5913.6235634762061</v>
      </c>
      <c r="O35" s="182">
        <f t="shared" si="3"/>
        <v>5913.6235634762061</v>
      </c>
      <c r="P35" s="182">
        <f t="shared" si="3"/>
        <v>5913.6235634762061</v>
      </c>
      <c r="Q35" s="182">
        <f t="shared" si="3"/>
        <v>5913.6235634762061</v>
      </c>
      <c r="R35" s="182">
        <f t="shared" si="3"/>
        <v>5913.6235634762061</v>
      </c>
      <c r="S35" s="182">
        <f t="shared" si="3"/>
        <v>4930.4046648846388</v>
      </c>
      <c r="T35" s="182">
        <f t="shared" si="3"/>
        <v>4930.4046648846388</v>
      </c>
      <c r="U35" s="182">
        <f t="shared" si="3"/>
        <v>4380.314724110739</v>
      </c>
      <c r="V35" s="182">
        <f t="shared" si="3"/>
        <v>3982.7143977679921</v>
      </c>
      <c r="W35" s="182">
        <f t="shared" si="3"/>
        <v>1516.8701068397131</v>
      </c>
      <c r="X35" s="182">
        <f t="shared" si="3"/>
        <v>1032.034995396077</v>
      </c>
      <c r="Y35" s="182">
        <f t="shared" si="3"/>
        <v>1032.034995396077</v>
      </c>
      <c r="Z35" s="182">
        <f t="shared" si="3"/>
        <v>921.41554120656235</v>
      </c>
      <c r="AA35" s="182">
        <f t="shared" si="3"/>
        <v>153.26399289185895</v>
      </c>
      <c r="AB35" s="182">
        <f t="shared" si="3"/>
        <v>78.892642039628512</v>
      </c>
      <c r="AC35" s="182">
        <f t="shared" si="3"/>
        <v>78.892642039628512</v>
      </c>
      <c r="AD35" s="182">
        <f t="shared" si="3"/>
        <v>78.892642039628512</v>
      </c>
      <c r="AE35" s="182">
        <f t="shared" si="3"/>
        <v>15.718266777259721</v>
      </c>
      <c r="AF35" s="182">
        <f t="shared" si="3"/>
        <v>6.9056465970707288</v>
      </c>
      <c r="AG35" s="182">
        <f t="shared" si="3"/>
        <v>0</v>
      </c>
      <c r="AH35" s="182">
        <f t="shared" si="3"/>
        <v>0</v>
      </c>
      <c r="AI35" s="182">
        <f t="shared" si="3"/>
        <v>0</v>
      </c>
      <c r="AJ35" s="182">
        <f t="shared" si="3"/>
        <v>0</v>
      </c>
      <c r="AK35" s="182">
        <f t="shared" si="3"/>
        <v>0</v>
      </c>
      <c r="AL35" s="182">
        <f t="shared" si="3"/>
        <v>0</v>
      </c>
      <c r="AM35" s="182">
        <f t="shared" si="3"/>
        <v>0</v>
      </c>
      <c r="AN35" s="182">
        <f t="shared" si="3"/>
        <v>0</v>
      </c>
      <c r="AO35" s="182">
        <f t="shared" si="3"/>
        <v>0</v>
      </c>
      <c r="AP35" s="182">
        <f t="shared" si="3"/>
        <v>0</v>
      </c>
      <c r="AQ35" s="182">
        <f t="shared" si="3"/>
        <v>0</v>
      </c>
      <c r="AR35" s="182">
        <f t="shared" si="3"/>
        <v>0</v>
      </c>
      <c r="AS35" s="182">
        <f t="shared" si="3"/>
        <v>0</v>
      </c>
      <c r="AT35" s="182">
        <f t="shared" si="3"/>
        <v>0</v>
      </c>
      <c r="AU35" s="182">
        <f t="shared" si="3"/>
        <v>0</v>
      </c>
      <c r="AV35" s="174">
        <f t="shared" si="3"/>
        <v>64534.12486720497</v>
      </c>
    </row>
    <row r="36" spans="1:48" ht="15.75" customHeight="1" x14ac:dyDescent="0.3">
      <c r="A36" s="180" t="s">
        <v>423</v>
      </c>
      <c r="B36" s="185"/>
      <c r="C36" s="186"/>
      <c r="D36" s="197"/>
      <c r="E36" s="77"/>
      <c r="F36" s="77"/>
      <c r="G36" s="77"/>
      <c r="H36" s="77"/>
      <c r="I36" s="77"/>
      <c r="J36" s="77"/>
      <c r="K36" s="78"/>
      <c r="L36" s="174">
        <v>0</v>
      </c>
      <c r="M36" s="188">
        <f>L35-M35</f>
        <v>0</v>
      </c>
      <c r="N36" s="188">
        <f t="shared" ref="N36:AU36" si="4">M35-N35</f>
        <v>0</v>
      </c>
      <c r="O36" s="188">
        <f t="shared" si="4"/>
        <v>0</v>
      </c>
      <c r="P36" s="188">
        <f t="shared" si="4"/>
        <v>0</v>
      </c>
      <c r="Q36" s="188">
        <f t="shared" si="4"/>
        <v>0</v>
      </c>
      <c r="R36" s="188">
        <f t="shared" si="4"/>
        <v>0</v>
      </c>
      <c r="S36" s="188">
        <f t="shared" si="4"/>
        <v>983.21889859156727</v>
      </c>
      <c r="T36" s="188">
        <f t="shared" si="4"/>
        <v>0</v>
      </c>
      <c r="U36" s="188">
        <f t="shared" si="4"/>
        <v>550.0899407738998</v>
      </c>
      <c r="V36" s="188">
        <f t="shared" si="4"/>
        <v>397.60032634274694</v>
      </c>
      <c r="W36" s="188">
        <f t="shared" si="4"/>
        <v>2465.844290928279</v>
      </c>
      <c r="X36" s="188">
        <f t="shared" si="4"/>
        <v>484.83511144363615</v>
      </c>
      <c r="Y36" s="188">
        <f t="shared" si="4"/>
        <v>0</v>
      </c>
      <c r="Z36" s="188">
        <f t="shared" si="4"/>
        <v>110.61945418951461</v>
      </c>
      <c r="AA36" s="188">
        <f t="shared" si="4"/>
        <v>768.1515483147034</v>
      </c>
      <c r="AB36" s="188">
        <f t="shared" si="4"/>
        <v>74.371350852230435</v>
      </c>
      <c r="AC36" s="188">
        <f t="shared" si="4"/>
        <v>0</v>
      </c>
      <c r="AD36" s="188">
        <f t="shared" si="4"/>
        <v>0</v>
      </c>
      <c r="AE36" s="188">
        <f t="shared" si="4"/>
        <v>63.174375262368791</v>
      </c>
      <c r="AF36" s="188">
        <f t="shared" si="4"/>
        <v>8.8126201801889934</v>
      </c>
      <c r="AG36" s="188">
        <f t="shared" si="4"/>
        <v>6.9056465970707288</v>
      </c>
      <c r="AH36" s="188">
        <f t="shared" si="4"/>
        <v>0</v>
      </c>
      <c r="AI36" s="188">
        <f t="shared" si="4"/>
        <v>0</v>
      </c>
      <c r="AJ36" s="188">
        <f t="shared" si="4"/>
        <v>0</v>
      </c>
      <c r="AK36" s="188">
        <f t="shared" si="4"/>
        <v>0</v>
      </c>
      <c r="AL36" s="188">
        <f t="shared" si="4"/>
        <v>0</v>
      </c>
      <c r="AM36" s="188">
        <f t="shared" si="4"/>
        <v>0</v>
      </c>
      <c r="AN36" s="188">
        <f t="shared" si="4"/>
        <v>0</v>
      </c>
      <c r="AO36" s="188">
        <f t="shared" si="4"/>
        <v>0</v>
      </c>
      <c r="AP36" s="188">
        <f t="shared" si="4"/>
        <v>0</v>
      </c>
      <c r="AQ36" s="188">
        <f t="shared" si="4"/>
        <v>0</v>
      </c>
      <c r="AR36" s="188">
        <f t="shared" si="4"/>
        <v>0</v>
      </c>
      <c r="AS36" s="188">
        <f t="shared" si="4"/>
        <v>0</v>
      </c>
      <c r="AT36" s="188">
        <f t="shared" si="4"/>
        <v>0</v>
      </c>
      <c r="AU36" s="188">
        <f t="shared" si="4"/>
        <v>0</v>
      </c>
      <c r="AV36" s="84"/>
    </row>
    <row r="37" spans="1:48" ht="15.75" customHeight="1" x14ac:dyDescent="0.3">
      <c r="A37" s="180" t="s">
        <v>424</v>
      </c>
      <c r="B37" s="185"/>
      <c r="C37" s="186"/>
      <c r="D37" s="186"/>
      <c r="E37" s="74"/>
      <c r="F37" s="74"/>
      <c r="G37" s="74"/>
      <c r="H37" s="74"/>
      <c r="I37" s="74"/>
      <c r="J37" s="74"/>
      <c r="K37" s="79"/>
      <c r="L37" s="174">
        <f>$L35-L35</f>
        <v>0</v>
      </c>
      <c r="M37" s="190">
        <f>$L35-M35</f>
        <v>0</v>
      </c>
      <c r="N37" s="190">
        <f t="shared" ref="N37:AU37" si="5">$L35-N35</f>
        <v>0</v>
      </c>
      <c r="O37" s="190">
        <f t="shared" si="5"/>
        <v>0</v>
      </c>
      <c r="P37" s="190">
        <f t="shared" si="5"/>
        <v>0</v>
      </c>
      <c r="Q37" s="190">
        <f t="shared" si="5"/>
        <v>0</v>
      </c>
      <c r="R37" s="190">
        <f t="shared" si="5"/>
        <v>0</v>
      </c>
      <c r="S37" s="190">
        <f t="shared" si="5"/>
        <v>983.21889859156727</v>
      </c>
      <c r="T37" s="190">
        <f t="shared" si="5"/>
        <v>983.21889859156727</v>
      </c>
      <c r="U37" s="190">
        <f t="shared" si="5"/>
        <v>1533.3088393654671</v>
      </c>
      <c r="V37" s="190">
        <f t="shared" si="5"/>
        <v>1930.909165708214</v>
      </c>
      <c r="W37" s="190">
        <f t="shared" si="5"/>
        <v>4396.753456636493</v>
      </c>
      <c r="X37" s="190">
        <f t="shared" si="5"/>
        <v>4881.5885680801293</v>
      </c>
      <c r="Y37" s="190">
        <f t="shared" si="5"/>
        <v>4881.5885680801293</v>
      </c>
      <c r="Z37" s="190">
        <f t="shared" si="5"/>
        <v>4992.2080222696441</v>
      </c>
      <c r="AA37" s="190">
        <f t="shared" si="5"/>
        <v>5760.3595705843472</v>
      </c>
      <c r="AB37" s="190">
        <f t="shared" si="5"/>
        <v>5834.7309214365778</v>
      </c>
      <c r="AC37" s="190">
        <f t="shared" si="5"/>
        <v>5834.7309214365778</v>
      </c>
      <c r="AD37" s="190">
        <f t="shared" si="5"/>
        <v>5834.7309214365778</v>
      </c>
      <c r="AE37" s="190">
        <f t="shared" si="5"/>
        <v>5897.9052966989466</v>
      </c>
      <c r="AF37" s="190">
        <f t="shared" si="5"/>
        <v>5906.7179168791354</v>
      </c>
      <c r="AG37" s="190">
        <f t="shared" si="5"/>
        <v>5913.6235634762061</v>
      </c>
      <c r="AH37" s="190">
        <f t="shared" si="5"/>
        <v>5913.6235634762061</v>
      </c>
      <c r="AI37" s="190">
        <f t="shared" si="5"/>
        <v>5913.6235634762061</v>
      </c>
      <c r="AJ37" s="190">
        <f t="shared" si="5"/>
        <v>5913.6235634762061</v>
      </c>
      <c r="AK37" s="190">
        <f t="shared" si="5"/>
        <v>5913.6235634762061</v>
      </c>
      <c r="AL37" s="190">
        <f t="shared" si="5"/>
        <v>5913.6235634762061</v>
      </c>
      <c r="AM37" s="190">
        <f t="shared" si="5"/>
        <v>5913.6235634762061</v>
      </c>
      <c r="AN37" s="190">
        <f t="shared" si="5"/>
        <v>5913.6235634762061</v>
      </c>
      <c r="AO37" s="190">
        <f t="shared" si="5"/>
        <v>5913.6235634762061</v>
      </c>
      <c r="AP37" s="190">
        <f t="shared" si="5"/>
        <v>5913.6235634762061</v>
      </c>
      <c r="AQ37" s="190">
        <f t="shared" si="5"/>
        <v>5913.6235634762061</v>
      </c>
      <c r="AR37" s="190">
        <f t="shared" si="5"/>
        <v>5913.6235634762061</v>
      </c>
      <c r="AS37" s="190">
        <f t="shared" si="5"/>
        <v>5913.6235634762061</v>
      </c>
      <c r="AT37" s="190">
        <f t="shared" si="5"/>
        <v>5913.6235634762061</v>
      </c>
      <c r="AU37" s="190">
        <f t="shared" si="5"/>
        <v>5913.6235634762061</v>
      </c>
      <c r="AV37" s="80"/>
    </row>
    <row r="38" spans="1:48" ht="15.75" customHeight="1" x14ac:dyDescent="0.3">
      <c r="A38" s="193" t="s">
        <v>66</v>
      </c>
      <c r="B38" s="206">
        <f>SUMPRODUCT(B5:B34,C5:C34)/C35</f>
        <v>10.993571227377155</v>
      </c>
      <c r="C38" s="56"/>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row>
    <row r="39" spans="1:48" s="30" customFormat="1" ht="15.75" hidden="1" customHeight="1" x14ac:dyDescent="0.3"/>
    <row r="40" spans="1:48" ht="15.75" hidden="1" customHeight="1" x14ac:dyDescent="0.3">
      <c r="A40" s="491" t="str">
        <f>A3</f>
        <v>Measure Category</v>
      </c>
      <c r="B40" s="493" t="str">
        <f>B3</f>
        <v>Measure Life</v>
      </c>
      <c r="C40" s="493" t="str">
        <f>C3</f>
        <v>Annual Verified Gross Savings (MWh)</v>
      </c>
      <c r="D40" s="497" t="str">
        <f>D3</f>
        <v>NTGR</v>
      </c>
      <c r="E40" s="172"/>
      <c r="F40" s="133"/>
      <c r="G40" s="133"/>
      <c r="H40" s="133"/>
      <c r="I40" s="133"/>
      <c r="J40" s="133"/>
      <c r="K40" s="134"/>
      <c r="L40" s="160" t="str">
        <f>L3</f>
        <v>CPAS - Verified Net Savings (MWh)</v>
      </c>
      <c r="M40" s="160"/>
      <c r="N40" s="160"/>
      <c r="O40" s="160"/>
      <c r="P40" s="160"/>
      <c r="Q40" s="160"/>
      <c r="R40" s="160"/>
      <c r="S40" s="160"/>
      <c r="T40" s="160"/>
      <c r="U40" s="160"/>
      <c r="V40" s="254"/>
    </row>
    <row r="41" spans="1:48" ht="15.75" hidden="1" customHeight="1" x14ac:dyDescent="0.3">
      <c r="A41" s="496"/>
      <c r="B41" s="494"/>
      <c r="C41" s="494"/>
      <c r="D41" s="494"/>
      <c r="E41" s="36"/>
      <c r="F41" s="36"/>
      <c r="G41" s="36"/>
      <c r="H41" s="36"/>
      <c r="I41" s="36"/>
      <c r="J41" s="36"/>
      <c r="K41" s="36"/>
      <c r="L41" s="36">
        <f t="shared" ref="L41:V41" si="6">W4</f>
        <v>2036</v>
      </c>
      <c r="M41" s="36">
        <f t="shared" si="6"/>
        <v>2037</v>
      </c>
      <c r="N41" s="36">
        <f t="shared" si="6"/>
        <v>2038</v>
      </c>
      <c r="O41" s="36">
        <f t="shared" si="6"/>
        <v>2039</v>
      </c>
      <c r="P41" s="36">
        <f t="shared" si="6"/>
        <v>2040</v>
      </c>
      <c r="Q41" s="36">
        <f t="shared" si="6"/>
        <v>2041</v>
      </c>
      <c r="R41" s="36">
        <f t="shared" si="6"/>
        <v>2042</v>
      </c>
      <c r="S41" s="36">
        <f t="shared" si="6"/>
        <v>2043</v>
      </c>
      <c r="T41" s="36">
        <f t="shared" si="6"/>
        <v>2044</v>
      </c>
      <c r="U41" s="36">
        <f t="shared" si="6"/>
        <v>2045</v>
      </c>
      <c r="V41" s="36">
        <f t="shared" si="6"/>
        <v>2046</v>
      </c>
    </row>
    <row r="42" spans="1:48" ht="15.75" hidden="1" customHeight="1" x14ac:dyDescent="0.3">
      <c r="A42" s="199" t="e">
        <f>#REF!</f>
        <v>#REF!</v>
      </c>
      <c r="B42" s="200" t="e">
        <f>#REF!</f>
        <v>#REF!</v>
      </c>
      <c r="C42" s="201" t="e">
        <f>#REF!</f>
        <v>#REF!</v>
      </c>
      <c r="D42" s="202" t="e">
        <f>#REF!</f>
        <v>#REF!</v>
      </c>
      <c r="E42" s="203"/>
      <c r="F42" s="203"/>
      <c r="G42" s="203"/>
      <c r="H42" s="203"/>
      <c r="I42" s="203"/>
      <c r="J42" s="203"/>
      <c r="K42" s="203"/>
      <c r="L42" s="372" t="e">
        <f>#REF!</f>
        <v>#REF!</v>
      </c>
      <c r="M42" s="372" t="e">
        <f>#REF!</f>
        <v>#REF!</v>
      </c>
      <c r="N42" s="372" t="e">
        <f>#REF!</f>
        <v>#REF!</v>
      </c>
      <c r="O42" s="372" t="e">
        <f>#REF!</f>
        <v>#REF!</v>
      </c>
      <c r="P42" s="372" t="e">
        <f>#REF!</f>
        <v>#REF!</v>
      </c>
      <c r="Q42" s="372" t="e">
        <f>#REF!</f>
        <v>#REF!</v>
      </c>
      <c r="R42" s="372" t="e">
        <f>#REF!</f>
        <v>#REF!</v>
      </c>
      <c r="S42" s="372" t="e">
        <f>#REF!</f>
        <v>#REF!</v>
      </c>
      <c r="T42" s="372" t="e">
        <f>#REF!</f>
        <v>#REF!</v>
      </c>
      <c r="U42" s="372" t="e">
        <f>#REF!</f>
        <v>#REF!</v>
      </c>
      <c r="V42" s="372" t="e">
        <f>#REF!</f>
        <v>#REF!</v>
      </c>
    </row>
    <row r="43" spans="1:48" ht="15.75" hidden="1" customHeight="1" x14ac:dyDescent="0.3">
      <c r="A43" s="199" t="str">
        <f t="shared" ref="A43:D44" si="7">A12</f>
        <v>EISA-Exempt Specialty LED</v>
      </c>
      <c r="B43" s="200">
        <f t="shared" si="7"/>
        <v>10</v>
      </c>
      <c r="C43" s="201">
        <f t="shared" si="7"/>
        <v>256.31511656584308</v>
      </c>
      <c r="D43" s="202">
        <f t="shared" si="7"/>
        <v>0.68999999999999984</v>
      </c>
      <c r="E43" s="203"/>
      <c r="F43" s="203"/>
      <c r="G43" s="203"/>
      <c r="H43" s="203"/>
      <c r="I43" s="203"/>
      <c r="J43" s="203"/>
      <c r="K43" s="203"/>
      <c r="L43" s="372">
        <f t="shared" ref="L43:V44" si="8">W12</f>
        <v>0</v>
      </c>
      <c r="M43" s="372">
        <f t="shared" si="8"/>
        <v>0</v>
      </c>
      <c r="N43" s="372">
        <f t="shared" si="8"/>
        <v>0</v>
      </c>
      <c r="O43" s="372">
        <f t="shared" si="8"/>
        <v>0</v>
      </c>
      <c r="P43" s="372">
        <f t="shared" si="8"/>
        <v>0</v>
      </c>
      <c r="Q43" s="372">
        <f t="shared" si="8"/>
        <v>0</v>
      </c>
      <c r="R43" s="372">
        <f t="shared" si="8"/>
        <v>0</v>
      </c>
      <c r="S43" s="372">
        <f t="shared" si="8"/>
        <v>0</v>
      </c>
      <c r="T43" s="372">
        <f t="shared" si="8"/>
        <v>0</v>
      </c>
      <c r="U43" s="372">
        <f t="shared" si="8"/>
        <v>0</v>
      </c>
      <c r="V43" s="372">
        <f t="shared" si="8"/>
        <v>0</v>
      </c>
    </row>
    <row r="44" spans="1:48" ht="15.75" hidden="1" customHeight="1" x14ac:dyDescent="0.3">
      <c r="A44" s="199" t="str">
        <f t="shared" si="7"/>
        <v>Heat Pump Water Heater</v>
      </c>
      <c r="B44" s="200">
        <f t="shared" si="7"/>
        <v>15</v>
      </c>
      <c r="C44" s="201">
        <f t="shared" si="7"/>
        <v>383.26543285456239</v>
      </c>
      <c r="D44" s="202">
        <f t="shared" si="7"/>
        <v>0.80000000000000027</v>
      </c>
      <c r="E44" s="203"/>
      <c r="F44" s="203"/>
      <c r="G44" s="203"/>
      <c r="H44" s="203"/>
      <c r="I44" s="203"/>
      <c r="J44" s="203"/>
      <c r="K44" s="203"/>
      <c r="L44" s="372">
        <f t="shared" si="8"/>
        <v>306.61234628365003</v>
      </c>
      <c r="M44" s="372">
        <f t="shared" si="8"/>
        <v>306.61234628365003</v>
      </c>
      <c r="N44" s="372">
        <f t="shared" si="8"/>
        <v>306.61234628365003</v>
      </c>
      <c r="O44" s="372">
        <f t="shared" si="8"/>
        <v>306.61234628365003</v>
      </c>
      <c r="P44" s="372">
        <f t="shared" si="8"/>
        <v>0</v>
      </c>
      <c r="Q44" s="372">
        <f t="shared" si="8"/>
        <v>0</v>
      </c>
      <c r="R44" s="372">
        <f t="shared" si="8"/>
        <v>0</v>
      </c>
      <c r="S44" s="372">
        <f t="shared" si="8"/>
        <v>0</v>
      </c>
      <c r="T44" s="372">
        <f t="shared" si="8"/>
        <v>0</v>
      </c>
      <c r="U44" s="372">
        <f t="shared" si="8"/>
        <v>0</v>
      </c>
      <c r="V44" s="372">
        <f t="shared" si="8"/>
        <v>0</v>
      </c>
    </row>
    <row r="45" spans="1:48" ht="15.75" hidden="1" customHeight="1" x14ac:dyDescent="0.3">
      <c r="A45" s="199" t="e">
        <f>#REF!</f>
        <v>#REF!</v>
      </c>
      <c r="B45" s="200" t="e">
        <f>#REF!</f>
        <v>#REF!</v>
      </c>
      <c r="C45" s="201" t="e">
        <f>#REF!</f>
        <v>#REF!</v>
      </c>
      <c r="D45" s="202" t="e">
        <f>#REF!</f>
        <v>#REF!</v>
      </c>
      <c r="E45" s="203"/>
      <c r="F45" s="203"/>
      <c r="G45" s="203"/>
      <c r="H45" s="203"/>
      <c r="I45" s="203"/>
      <c r="J45" s="203"/>
      <c r="K45" s="203"/>
      <c r="L45" s="372" t="e">
        <f>#REF!</f>
        <v>#REF!</v>
      </c>
      <c r="M45" s="372" t="e">
        <f>#REF!</f>
        <v>#REF!</v>
      </c>
      <c r="N45" s="372" t="e">
        <f>#REF!</f>
        <v>#REF!</v>
      </c>
      <c r="O45" s="372" t="e">
        <f>#REF!</f>
        <v>#REF!</v>
      </c>
      <c r="P45" s="372" t="e">
        <f>#REF!</f>
        <v>#REF!</v>
      </c>
      <c r="Q45" s="372" t="e">
        <f>#REF!</f>
        <v>#REF!</v>
      </c>
      <c r="R45" s="372" t="e">
        <f>#REF!</f>
        <v>#REF!</v>
      </c>
      <c r="S45" s="372" t="e">
        <f>#REF!</f>
        <v>#REF!</v>
      </c>
      <c r="T45" s="372" t="e">
        <f>#REF!</f>
        <v>#REF!</v>
      </c>
      <c r="U45" s="372" t="e">
        <f>#REF!</f>
        <v>#REF!</v>
      </c>
      <c r="V45" s="372" t="e">
        <f>#REF!</f>
        <v>#REF!</v>
      </c>
    </row>
    <row r="46" spans="1:48" ht="15.75" hidden="1" customHeight="1" x14ac:dyDescent="0.3">
      <c r="A46" s="199" t="str">
        <f t="shared" ref="A46:D54" si="9">A14</f>
        <v>Refrigerator</v>
      </c>
      <c r="B46" s="200">
        <f t="shared" si="9"/>
        <v>15</v>
      </c>
      <c r="C46" s="201">
        <f t="shared" si="9"/>
        <v>134.93853239966279</v>
      </c>
      <c r="D46" s="202">
        <f t="shared" si="9"/>
        <v>0.49799999999999983</v>
      </c>
      <c r="E46" s="203"/>
      <c r="F46" s="203"/>
      <c r="G46" s="203"/>
      <c r="H46" s="203"/>
      <c r="I46" s="203"/>
      <c r="J46" s="203"/>
      <c r="K46" s="203"/>
      <c r="L46" s="372">
        <f t="shared" ref="L46:L54" si="10">W14</f>
        <v>67.19938913503205</v>
      </c>
      <c r="M46" s="372">
        <f t="shared" ref="M46:M54" si="11">X14</f>
        <v>67.19938913503205</v>
      </c>
      <c r="N46" s="372">
        <f t="shared" ref="N46:N54" si="12">Y14</f>
        <v>67.19938913503205</v>
      </c>
      <c r="O46" s="372">
        <f t="shared" ref="O46:O54" si="13">Z14</f>
        <v>67.19938913503205</v>
      </c>
      <c r="P46" s="372">
        <f t="shared" ref="P46:P54" si="14">AA14</f>
        <v>0</v>
      </c>
      <c r="Q46" s="372">
        <f t="shared" ref="Q46:Q54" si="15">AB14</f>
        <v>0</v>
      </c>
      <c r="R46" s="372">
        <f t="shared" ref="R46:R54" si="16">AC14</f>
        <v>0</v>
      </c>
      <c r="S46" s="372">
        <f t="shared" ref="S46:S54" si="17">AD14</f>
        <v>0</v>
      </c>
      <c r="T46" s="372">
        <f t="shared" ref="T46:T54" si="18">AE14</f>
        <v>0</v>
      </c>
      <c r="U46" s="372">
        <f t="shared" ref="U46:U54" si="19">AF14</f>
        <v>0</v>
      </c>
      <c r="V46" s="372">
        <f t="shared" ref="V46:V54" si="20">AG14</f>
        <v>0</v>
      </c>
    </row>
    <row r="47" spans="1:48" ht="15.75" hidden="1" customHeight="1" x14ac:dyDescent="0.3">
      <c r="A47" s="199" t="str">
        <f t="shared" si="9"/>
        <v>Door Sweep</v>
      </c>
      <c r="B47" s="200">
        <f t="shared" si="9"/>
        <v>20</v>
      </c>
      <c r="C47" s="201">
        <f t="shared" si="9"/>
        <v>10.465909650003599</v>
      </c>
      <c r="D47" s="202">
        <f t="shared" si="9"/>
        <v>0.8</v>
      </c>
      <c r="E47" s="203"/>
      <c r="F47" s="203"/>
      <c r="G47" s="203"/>
      <c r="H47" s="203"/>
      <c r="I47" s="203"/>
      <c r="J47" s="203"/>
      <c r="K47" s="203"/>
      <c r="L47" s="372">
        <f t="shared" si="10"/>
        <v>8.3727277200028798</v>
      </c>
      <c r="M47" s="372">
        <f t="shared" si="11"/>
        <v>8.3727277200028798</v>
      </c>
      <c r="N47" s="372">
        <f t="shared" si="12"/>
        <v>8.3727277200028798</v>
      </c>
      <c r="O47" s="372">
        <f t="shared" si="13"/>
        <v>8.3727277200028798</v>
      </c>
      <c r="P47" s="372">
        <f t="shared" si="14"/>
        <v>8.3727277200028798</v>
      </c>
      <c r="Q47" s="372">
        <f t="shared" si="15"/>
        <v>8.3727277200028798</v>
      </c>
      <c r="R47" s="372">
        <f t="shared" si="16"/>
        <v>8.3727277200028798</v>
      </c>
      <c r="S47" s="372">
        <f t="shared" si="17"/>
        <v>8.3727277200028798</v>
      </c>
      <c r="T47" s="372">
        <f t="shared" si="18"/>
        <v>8.3727277200028798</v>
      </c>
      <c r="U47" s="372">
        <f t="shared" si="19"/>
        <v>0</v>
      </c>
      <c r="V47" s="372">
        <f t="shared" si="20"/>
        <v>0</v>
      </c>
    </row>
    <row r="48" spans="1:48" ht="15.75" hidden="1" customHeight="1" x14ac:dyDescent="0.3">
      <c r="A48" s="199" t="str">
        <f t="shared" si="9"/>
        <v>Electric Dryer</v>
      </c>
      <c r="B48" s="200">
        <f t="shared" si="9"/>
        <v>16</v>
      </c>
      <c r="C48" s="201">
        <f t="shared" si="9"/>
        <v>137.47014944959409</v>
      </c>
      <c r="D48" s="202">
        <f t="shared" si="9"/>
        <v>0.54100000000000015</v>
      </c>
      <c r="E48" s="203"/>
      <c r="F48" s="203"/>
      <c r="G48" s="203"/>
      <c r="H48" s="203"/>
      <c r="I48" s="203"/>
      <c r="J48" s="203"/>
      <c r="K48" s="203"/>
      <c r="L48" s="372">
        <f t="shared" si="10"/>
        <v>74.371350852230421</v>
      </c>
      <c r="M48" s="372">
        <f t="shared" si="11"/>
        <v>74.371350852230421</v>
      </c>
      <c r="N48" s="372">
        <f t="shared" si="12"/>
        <v>74.371350852230421</v>
      </c>
      <c r="O48" s="372">
        <f t="shared" si="13"/>
        <v>74.371350852230421</v>
      </c>
      <c r="P48" s="372">
        <f t="shared" si="14"/>
        <v>74.371350852230421</v>
      </c>
      <c r="Q48" s="372">
        <f t="shared" si="15"/>
        <v>0</v>
      </c>
      <c r="R48" s="372">
        <f t="shared" si="16"/>
        <v>0</v>
      </c>
      <c r="S48" s="372">
        <f t="shared" si="17"/>
        <v>0</v>
      </c>
      <c r="T48" s="372">
        <f t="shared" si="18"/>
        <v>0</v>
      </c>
      <c r="U48" s="372">
        <f t="shared" si="19"/>
        <v>0</v>
      </c>
      <c r="V48" s="372">
        <f t="shared" si="20"/>
        <v>0</v>
      </c>
    </row>
    <row r="49" spans="1:22" ht="15.75" hidden="1" customHeight="1" x14ac:dyDescent="0.3">
      <c r="A49" s="199" t="str">
        <f t="shared" si="9"/>
        <v>Clothes Washer</v>
      </c>
      <c r="B49" s="200">
        <f t="shared" si="9"/>
        <v>14</v>
      </c>
      <c r="C49" s="201">
        <f t="shared" si="9"/>
        <v>128.83196193122589</v>
      </c>
      <c r="D49" s="202">
        <f t="shared" si="9"/>
        <v>0.51800000000000024</v>
      </c>
      <c r="E49" s="203"/>
      <c r="F49" s="203"/>
      <c r="G49" s="203"/>
      <c r="H49" s="203"/>
      <c r="I49" s="203"/>
      <c r="J49" s="203"/>
      <c r="K49" s="203"/>
      <c r="L49" s="372">
        <f t="shared" si="10"/>
        <v>66.734956280375044</v>
      </c>
      <c r="M49" s="372">
        <f t="shared" si="11"/>
        <v>66.734956280375044</v>
      </c>
      <c r="N49" s="372">
        <f t="shared" si="12"/>
        <v>66.734956280375044</v>
      </c>
      <c r="O49" s="372">
        <f t="shared" si="13"/>
        <v>0</v>
      </c>
      <c r="P49" s="372">
        <f t="shared" si="14"/>
        <v>0</v>
      </c>
      <c r="Q49" s="372">
        <f t="shared" si="15"/>
        <v>0</v>
      </c>
      <c r="R49" s="372">
        <f t="shared" si="16"/>
        <v>0</v>
      </c>
      <c r="S49" s="372">
        <f t="shared" si="17"/>
        <v>0</v>
      </c>
      <c r="T49" s="372">
        <f t="shared" si="18"/>
        <v>0</v>
      </c>
      <c r="U49" s="372">
        <f t="shared" si="19"/>
        <v>0</v>
      </c>
      <c r="V49" s="372">
        <f t="shared" si="20"/>
        <v>0</v>
      </c>
    </row>
    <row r="50" spans="1:22" ht="15.75" hidden="1" customHeight="1" x14ac:dyDescent="0.3">
      <c r="A50" s="199" t="str">
        <f t="shared" si="9"/>
        <v>Bathroom Exhaust Fan</v>
      </c>
      <c r="B50" s="200">
        <f t="shared" si="9"/>
        <v>19</v>
      </c>
      <c r="C50" s="201">
        <f t="shared" si="9"/>
        <v>97.944767848633802</v>
      </c>
      <c r="D50" s="202">
        <f t="shared" si="9"/>
        <v>0.64499999999999991</v>
      </c>
      <c r="E50" s="203"/>
      <c r="F50" s="203"/>
      <c r="G50" s="203"/>
      <c r="H50" s="203"/>
      <c r="I50" s="203"/>
      <c r="J50" s="203"/>
      <c r="K50" s="203"/>
      <c r="L50" s="372">
        <f t="shared" si="10"/>
        <v>63.174375262368798</v>
      </c>
      <c r="M50" s="372">
        <f t="shared" si="11"/>
        <v>63.174375262368798</v>
      </c>
      <c r="N50" s="372">
        <f t="shared" si="12"/>
        <v>63.174375262368798</v>
      </c>
      <c r="O50" s="372">
        <f t="shared" si="13"/>
        <v>63.174375262368798</v>
      </c>
      <c r="P50" s="372">
        <f t="shared" si="14"/>
        <v>63.174375262368798</v>
      </c>
      <c r="Q50" s="372">
        <f t="shared" si="15"/>
        <v>63.174375262368798</v>
      </c>
      <c r="R50" s="372">
        <f t="shared" si="16"/>
        <v>63.174375262368798</v>
      </c>
      <c r="S50" s="372">
        <f t="shared" si="17"/>
        <v>63.174375262368798</v>
      </c>
      <c r="T50" s="372">
        <f t="shared" si="18"/>
        <v>0</v>
      </c>
      <c r="U50" s="372">
        <f t="shared" si="19"/>
        <v>0</v>
      </c>
      <c r="V50" s="372">
        <f t="shared" si="20"/>
        <v>0</v>
      </c>
    </row>
    <row r="51" spans="1:22" ht="15.75" hidden="1" customHeight="1" x14ac:dyDescent="0.3">
      <c r="A51" s="199" t="str">
        <f t="shared" si="9"/>
        <v>Combination Clothes Washer Dryer</v>
      </c>
      <c r="B51" s="200">
        <f t="shared" si="9"/>
        <v>14</v>
      </c>
      <c r="C51" s="201">
        <f t="shared" si="9"/>
        <v>54.855622386424649</v>
      </c>
      <c r="D51" s="202">
        <f t="shared" si="9"/>
        <v>0.79999999999999993</v>
      </c>
      <c r="E51" s="203"/>
      <c r="F51" s="203"/>
      <c r="G51" s="203"/>
      <c r="H51" s="203"/>
      <c r="I51" s="203"/>
      <c r="J51" s="203"/>
      <c r="K51" s="203"/>
      <c r="L51" s="372">
        <f t="shared" si="10"/>
        <v>43.884497909139718</v>
      </c>
      <c r="M51" s="372">
        <f t="shared" si="11"/>
        <v>43.884497909139718</v>
      </c>
      <c r="N51" s="372">
        <f t="shared" si="12"/>
        <v>43.884497909139718</v>
      </c>
      <c r="O51" s="372">
        <f t="shared" si="13"/>
        <v>0</v>
      </c>
      <c r="P51" s="372">
        <f t="shared" si="14"/>
        <v>0</v>
      </c>
      <c r="Q51" s="372">
        <f t="shared" si="15"/>
        <v>0</v>
      </c>
      <c r="R51" s="372">
        <f t="shared" si="16"/>
        <v>0</v>
      </c>
      <c r="S51" s="372">
        <f t="shared" si="17"/>
        <v>0</v>
      </c>
      <c r="T51" s="372">
        <f t="shared" si="18"/>
        <v>0</v>
      </c>
      <c r="U51" s="372">
        <f t="shared" si="19"/>
        <v>0</v>
      </c>
      <c r="V51" s="372">
        <f t="shared" si="20"/>
        <v>0</v>
      </c>
    </row>
    <row r="52" spans="1:22" ht="15.75" hidden="1" customHeight="1" x14ac:dyDescent="0.3">
      <c r="A52" s="199" t="str">
        <f t="shared" si="9"/>
        <v>Wall Conditioner</v>
      </c>
      <c r="B52" s="200">
        <f t="shared" si="9"/>
        <v>12</v>
      </c>
      <c r="C52" s="201">
        <f t="shared" si="9"/>
        <v>15.706158468504039</v>
      </c>
      <c r="D52" s="202">
        <f t="shared" si="9"/>
        <v>0.70500000000000018</v>
      </c>
      <c r="E52" s="203"/>
      <c r="F52" s="203"/>
      <c r="G52" s="203"/>
      <c r="H52" s="203"/>
      <c r="I52" s="203"/>
      <c r="J52" s="203"/>
      <c r="K52" s="203"/>
      <c r="L52" s="372">
        <f t="shared" si="10"/>
        <v>11.072841720295351</v>
      </c>
      <c r="M52" s="372">
        <f t="shared" si="11"/>
        <v>0</v>
      </c>
      <c r="N52" s="372">
        <f t="shared" si="12"/>
        <v>0</v>
      </c>
      <c r="O52" s="372">
        <f t="shared" si="13"/>
        <v>0</v>
      </c>
      <c r="P52" s="372">
        <f t="shared" si="14"/>
        <v>0</v>
      </c>
      <c r="Q52" s="372">
        <f t="shared" si="15"/>
        <v>0</v>
      </c>
      <c r="R52" s="372">
        <f t="shared" si="16"/>
        <v>0</v>
      </c>
      <c r="S52" s="372">
        <f t="shared" si="17"/>
        <v>0</v>
      </c>
      <c r="T52" s="372">
        <f t="shared" si="18"/>
        <v>0</v>
      </c>
      <c r="U52" s="372">
        <f t="shared" si="19"/>
        <v>0</v>
      </c>
      <c r="V52" s="372">
        <f t="shared" si="20"/>
        <v>0</v>
      </c>
    </row>
    <row r="53" spans="1:22" ht="15.75" hidden="1" customHeight="1" x14ac:dyDescent="0.3">
      <c r="A53" s="199" t="str">
        <f t="shared" si="9"/>
        <v>Showerhead Kit</v>
      </c>
      <c r="B53" s="200">
        <f t="shared" si="9"/>
        <v>10</v>
      </c>
      <c r="C53" s="201">
        <f t="shared" si="9"/>
        <v>19.315746949955891</v>
      </c>
      <c r="D53" s="202">
        <f t="shared" si="9"/>
        <v>1.0249999999999997</v>
      </c>
      <c r="E53" s="203"/>
      <c r="F53" s="203"/>
      <c r="G53" s="203"/>
      <c r="H53" s="203"/>
      <c r="I53" s="203"/>
      <c r="J53" s="203"/>
      <c r="K53" s="203"/>
      <c r="L53" s="372">
        <f t="shared" si="10"/>
        <v>0</v>
      </c>
      <c r="M53" s="372">
        <f t="shared" si="11"/>
        <v>0</v>
      </c>
      <c r="N53" s="372">
        <f t="shared" si="12"/>
        <v>0</v>
      </c>
      <c r="O53" s="372">
        <f t="shared" si="13"/>
        <v>0</v>
      </c>
      <c r="P53" s="372">
        <f t="shared" si="14"/>
        <v>0</v>
      </c>
      <c r="Q53" s="372">
        <f t="shared" si="15"/>
        <v>0</v>
      </c>
      <c r="R53" s="372">
        <f t="shared" si="16"/>
        <v>0</v>
      </c>
      <c r="S53" s="372">
        <f t="shared" si="17"/>
        <v>0</v>
      </c>
      <c r="T53" s="372">
        <f t="shared" si="18"/>
        <v>0</v>
      </c>
      <c r="U53" s="372">
        <f t="shared" si="19"/>
        <v>0</v>
      </c>
      <c r="V53" s="372">
        <f t="shared" si="20"/>
        <v>0</v>
      </c>
    </row>
    <row r="54" spans="1:22" ht="15.75" hidden="1" customHeight="1" x14ac:dyDescent="0.3">
      <c r="A54" s="199" t="str">
        <f t="shared" si="9"/>
        <v>Water Dispenser</v>
      </c>
      <c r="B54" s="200">
        <f t="shared" si="9"/>
        <v>10</v>
      </c>
      <c r="C54" s="201">
        <f t="shared" si="9"/>
        <v>27.9438712</v>
      </c>
      <c r="D54" s="202">
        <f t="shared" si="9"/>
        <v>0.65500000000000003</v>
      </c>
      <c r="E54" s="203"/>
      <c r="F54" s="203"/>
      <c r="G54" s="203"/>
      <c r="H54" s="203"/>
      <c r="I54" s="203"/>
      <c r="J54" s="203"/>
      <c r="K54" s="203"/>
      <c r="L54" s="372">
        <f t="shared" si="10"/>
        <v>0</v>
      </c>
      <c r="M54" s="372">
        <f t="shared" si="11"/>
        <v>0</v>
      </c>
      <c r="N54" s="372">
        <f t="shared" si="12"/>
        <v>0</v>
      </c>
      <c r="O54" s="372">
        <f t="shared" si="13"/>
        <v>0</v>
      </c>
      <c r="P54" s="372">
        <f t="shared" si="14"/>
        <v>0</v>
      </c>
      <c r="Q54" s="372">
        <f t="shared" si="15"/>
        <v>0</v>
      </c>
      <c r="R54" s="372">
        <f t="shared" si="16"/>
        <v>0</v>
      </c>
      <c r="S54" s="372">
        <f t="shared" si="17"/>
        <v>0</v>
      </c>
      <c r="T54" s="372">
        <f t="shared" si="18"/>
        <v>0</v>
      </c>
      <c r="U54" s="372">
        <f t="shared" si="19"/>
        <v>0</v>
      </c>
      <c r="V54" s="372">
        <f t="shared" si="20"/>
        <v>0</v>
      </c>
    </row>
    <row r="55" spans="1:22" ht="15.75" hidden="1" customHeight="1" x14ac:dyDescent="0.3">
      <c r="A55" s="199" t="e">
        <f>#REF!</f>
        <v>#REF!</v>
      </c>
      <c r="B55" s="200" t="e">
        <f>#REF!</f>
        <v>#REF!</v>
      </c>
      <c r="C55" s="201" t="e">
        <f>#REF!</f>
        <v>#REF!</v>
      </c>
      <c r="D55" s="202" t="e">
        <f>#REF!</f>
        <v>#REF!</v>
      </c>
      <c r="E55" s="203"/>
      <c r="F55" s="203"/>
      <c r="G55" s="203"/>
      <c r="H55" s="203"/>
      <c r="I55" s="203"/>
      <c r="J55" s="203"/>
      <c r="K55" s="203"/>
      <c r="L55" s="372" t="e">
        <f>#REF!</f>
        <v>#REF!</v>
      </c>
      <c r="M55" s="372" t="e">
        <f>#REF!</f>
        <v>#REF!</v>
      </c>
      <c r="N55" s="372" t="e">
        <f>#REF!</f>
        <v>#REF!</v>
      </c>
      <c r="O55" s="372" t="e">
        <f>#REF!</f>
        <v>#REF!</v>
      </c>
      <c r="P55" s="372" t="e">
        <f>#REF!</f>
        <v>#REF!</v>
      </c>
      <c r="Q55" s="372" t="e">
        <f>#REF!</f>
        <v>#REF!</v>
      </c>
      <c r="R55" s="372" t="e">
        <f>#REF!</f>
        <v>#REF!</v>
      </c>
      <c r="S55" s="372" t="e">
        <f>#REF!</f>
        <v>#REF!</v>
      </c>
      <c r="T55" s="372" t="e">
        <f>#REF!</f>
        <v>#REF!</v>
      </c>
      <c r="U55" s="372" t="e">
        <f>#REF!</f>
        <v>#REF!</v>
      </c>
      <c r="V55" s="372" t="e">
        <f>#REF!</f>
        <v>#REF!</v>
      </c>
    </row>
    <row r="56" spans="1:22" ht="15.75" hidden="1" customHeight="1" x14ac:dyDescent="0.3">
      <c r="A56" s="199" t="str">
        <f t="shared" ref="A56:A67" si="21">A23</f>
        <v>Dishwasher</v>
      </c>
      <c r="B56" s="200">
        <f t="shared" ref="B56:D56" si="22">B23</f>
        <v>11</v>
      </c>
      <c r="C56" s="201">
        <f t="shared" si="22"/>
        <v>16.760836741712001</v>
      </c>
      <c r="D56" s="202">
        <f t="shared" si="22"/>
        <v>0.79999999999999993</v>
      </c>
      <c r="E56" s="203"/>
      <c r="F56" s="203"/>
      <c r="G56" s="203"/>
      <c r="H56" s="203"/>
      <c r="I56" s="203"/>
      <c r="J56" s="203"/>
      <c r="K56" s="203"/>
      <c r="L56" s="372">
        <f t="shared" ref="L56:L70" si="23">W23</f>
        <v>0</v>
      </c>
      <c r="M56" s="372">
        <f t="shared" ref="M56:M70" si="24">X23</f>
        <v>0</v>
      </c>
      <c r="N56" s="372">
        <f t="shared" ref="N56:N70" si="25">Y23</f>
        <v>0</v>
      </c>
      <c r="O56" s="372">
        <f t="shared" ref="O56:O70" si="26">Z23</f>
        <v>0</v>
      </c>
      <c r="P56" s="372">
        <f t="shared" ref="P56:P70" si="27">AA23</f>
        <v>0</v>
      </c>
      <c r="Q56" s="372">
        <f t="shared" ref="Q56:Q70" si="28">AB23</f>
        <v>0</v>
      </c>
      <c r="R56" s="372">
        <f t="shared" ref="R56:R70" si="29">AC23</f>
        <v>0</v>
      </c>
      <c r="S56" s="372">
        <f t="shared" ref="S56:S70" si="30">AD23</f>
        <v>0</v>
      </c>
      <c r="T56" s="372">
        <f t="shared" ref="T56:T70" si="31">AE23</f>
        <v>0</v>
      </c>
      <c r="U56" s="372">
        <f t="shared" ref="U56:U70" si="32">AF23</f>
        <v>0</v>
      </c>
      <c r="V56" s="372">
        <f t="shared" ref="V56:V70" si="33">AG23</f>
        <v>0</v>
      </c>
    </row>
    <row r="57" spans="1:22" ht="15.75" hidden="1" customHeight="1" x14ac:dyDescent="0.3">
      <c r="A57" s="199" t="str">
        <f t="shared" si="21"/>
        <v>Freezer</v>
      </c>
      <c r="B57" s="200">
        <f t="shared" ref="B57:D57" si="34">B24</f>
        <v>21</v>
      </c>
      <c r="C57" s="201">
        <f t="shared" si="34"/>
        <v>12.200789040761009</v>
      </c>
      <c r="D57" s="202">
        <f t="shared" si="34"/>
        <v>0.56599999999999984</v>
      </c>
      <c r="E57" s="203"/>
      <c r="F57" s="203"/>
      <c r="G57" s="203"/>
      <c r="H57" s="203"/>
      <c r="I57" s="203"/>
      <c r="J57" s="203"/>
      <c r="K57" s="203"/>
      <c r="L57" s="372">
        <f t="shared" si="23"/>
        <v>6.9056465970707288</v>
      </c>
      <c r="M57" s="372">
        <f t="shared" si="24"/>
        <v>6.9056465970707288</v>
      </c>
      <c r="N57" s="372">
        <f t="shared" si="25"/>
        <v>6.9056465970707288</v>
      </c>
      <c r="O57" s="372">
        <f t="shared" si="26"/>
        <v>6.9056465970707288</v>
      </c>
      <c r="P57" s="372">
        <f t="shared" si="27"/>
        <v>6.9056465970707288</v>
      </c>
      <c r="Q57" s="372">
        <f t="shared" si="28"/>
        <v>6.9056465970707288</v>
      </c>
      <c r="R57" s="372">
        <f t="shared" si="29"/>
        <v>6.9056465970707288</v>
      </c>
      <c r="S57" s="372">
        <f t="shared" si="30"/>
        <v>6.9056465970707288</v>
      </c>
      <c r="T57" s="372">
        <f t="shared" si="31"/>
        <v>6.9056465970707288</v>
      </c>
      <c r="U57" s="372">
        <f t="shared" si="32"/>
        <v>6.9056465970707288</v>
      </c>
      <c r="V57" s="372">
        <f t="shared" si="33"/>
        <v>0</v>
      </c>
    </row>
    <row r="58" spans="1:22" ht="15.75" hidden="1" customHeight="1" x14ac:dyDescent="0.3">
      <c r="A58" s="199" t="str">
        <f t="shared" si="21"/>
        <v>Pool Pump</v>
      </c>
      <c r="B58" s="200">
        <f t="shared" ref="B58:D58" si="35">B25</f>
        <v>7</v>
      </c>
      <c r="C58" s="201">
        <f t="shared" si="35"/>
        <v>14.508191694540701</v>
      </c>
      <c r="D58" s="202">
        <f t="shared" si="35"/>
        <v>0.78500000000000003</v>
      </c>
      <c r="E58" s="203"/>
      <c r="F58" s="203"/>
      <c r="G58" s="203"/>
      <c r="H58" s="203"/>
      <c r="I58" s="203"/>
      <c r="J58" s="203"/>
      <c r="K58" s="203"/>
      <c r="L58" s="372">
        <f t="shared" si="23"/>
        <v>0</v>
      </c>
      <c r="M58" s="372">
        <f t="shared" si="24"/>
        <v>0</v>
      </c>
      <c r="N58" s="372">
        <f t="shared" si="25"/>
        <v>0</v>
      </c>
      <c r="O58" s="372">
        <f t="shared" si="26"/>
        <v>0</v>
      </c>
      <c r="P58" s="372">
        <f t="shared" si="27"/>
        <v>0</v>
      </c>
      <c r="Q58" s="372">
        <f t="shared" si="28"/>
        <v>0</v>
      </c>
      <c r="R58" s="372">
        <f t="shared" si="29"/>
        <v>0</v>
      </c>
      <c r="S58" s="372">
        <f t="shared" si="30"/>
        <v>0</v>
      </c>
      <c r="T58" s="372">
        <f t="shared" si="31"/>
        <v>0</v>
      </c>
      <c r="U58" s="372">
        <f t="shared" si="32"/>
        <v>0</v>
      </c>
      <c r="V58" s="372">
        <f t="shared" si="33"/>
        <v>0</v>
      </c>
    </row>
    <row r="59" spans="1:22" ht="15.75" hidden="1" customHeight="1" x14ac:dyDescent="0.3">
      <c r="A59" s="199" t="str">
        <f t="shared" si="21"/>
        <v>Pipe Insulation</v>
      </c>
      <c r="B59" s="200">
        <f t="shared" ref="B59:D59" si="36">B26</f>
        <v>12</v>
      </c>
      <c r="C59" s="201">
        <f t="shared" si="36"/>
        <v>12.289270223999999</v>
      </c>
      <c r="D59" s="202">
        <f t="shared" si="36"/>
        <v>0.80000000000000016</v>
      </c>
      <c r="E59" s="203"/>
      <c r="F59" s="203"/>
      <c r="G59" s="203"/>
      <c r="H59" s="203"/>
      <c r="I59" s="203"/>
      <c r="J59" s="203"/>
      <c r="K59" s="203"/>
      <c r="L59" s="372">
        <f t="shared" si="23"/>
        <v>9.8314161792000014</v>
      </c>
      <c r="M59" s="372">
        <f t="shared" si="24"/>
        <v>0</v>
      </c>
      <c r="N59" s="372">
        <f t="shared" si="25"/>
        <v>0</v>
      </c>
      <c r="O59" s="372">
        <f t="shared" si="26"/>
        <v>0</v>
      </c>
      <c r="P59" s="372">
        <f t="shared" si="27"/>
        <v>0</v>
      </c>
      <c r="Q59" s="372">
        <f t="shared" si="28"/>
        <v>0</v>
      </c>
      <c r="R59" s="372">
        <f t="shared" si="29"/>
        <v>0</v>
      </c>
      <c r="S59" s="372">
        <f t="shared" si="30"/>
        <v>0</v>
      </c>
      <c r="T59" s="372">
        <f t="shared" si="31"/>
        <v>0</v>
      </c>
      <c r="U59" s="372">
        <f t="shared" si="32"/>
        <v>0</v>
      </c>
      <c r="V59" s="372">
        <f t="shared" si="33"/>
        <v>0</v>
      </c>
    </row>
    <row r="60" spans="1:22" ht="15.75" hidden="1" customHeight="1" x14ac:dyDescent="0.3">
      <c r="A60" s="199" t="str">
        <f t="shared" si="21"/>
        <v>Showerhead</v>
      </c>
      <c r="B60" s="200">
        <f t="shared" ref="B60:D60" si="37">B27</f>
        <v>10</v>
      </c>
      <c r="C60" s="201">
        <f t="shared" si="37"/>
        <v>2.5030638397179561</v>
      </c>
      <c r="D60" s="202">
        <f t="shared" si="37"/>
        <v>1.0249999999999999</v>
      </c>
      <c r="E60" s="203"/>
      <c r="F60" s="203"/>
      <c r="G60" s="203"/>
      <c r="H60" s="203"/>
      <c r="I60" s="203"/>
      <c r="J60" s="203"/>
      <c r="K60" s="203"/>
      <c r="L60" s="372">
        <f t="shared" si="23"/>
        <v>0</v>
      </c>
      <c r="M60" s="372">
        <f t="shared" si="24"/>
        <v>0</v>
      </c>
      <c r="N60" s="372">
        <f t="shared" si="25"/>
        <v>0</v>
      </c>
      <c r="O60" s="372">
        <f t="shared" si="26"/>
        <v>0</v>
      </c>
      <c r="P60" s="372">
        <f t="shared" si="27"/>
        <v>0</v>
      </c>
      <c r="Q60" s="372">
        <f t="shared" si="28"/>
        <v>0</v>
      </c>
      <c r="R60" s="372">
        <f t="shared" si="29"/>
        <v>0</v>
      </c>
      <c r="S60" s="372">
        <f t="shared" si="30"/>
        <v>0</v>
      </c>
      <c r="T60" s="372">
        <f t="shared" si="31"/>
        <v>0</v>
      </c>
      <c r="U60" s="372">
        <f t="shared" si="32"/>
        <v>0</v>
      </c>
      <c r="V60" s="372">
        <f t="shared" si="33"/>
        <v>0</v>
      </c>
    </row>
    <row r="61" spans="1:22" ht="15.75" hidden="1" customHeight="1" x14ac:dyDescent="0.3">
      <c r="A61" s="199" t="str">
        <f t="shared" si="21"/>
        <v>Faucet Aerator</v>
      </c>
      <c r="B61" s="200">
        <f t="shared" ref="B61:D61" si="38">B28</f>
        <v>10</v>
      </c>
      <c r="C61" s="201">
        <f t="shared" si="38"/>
        <v>1.066984905855844</v>
      </c>
      <c r="D61" s="202">
        <f t="shared" si="38"/>
        <v>1.0250000000000008</v>
      </c>
      <c r="E61" s="203"/>
      <c r="F61" s="203"/>
      <c r="G61" s="203"/>
      <c r="H61" s="203"/>
      <c r="I61" s="203"/>
      <c r="J61" s="203"/>
      <c r="K61" s="203"/>
      <c r="L61" s="372">
        <f t="shared" si="23"/>
        <v>0</v>
      </c>
      <c r="M61" s="372">
        <f t="shared" si="24"/>
        <v>0</v>
      </c>
      <c r="N61" s="372">
        <f t="shared" si="25"/>
        <v>0</v>
      </c>
      <c r="O61" s="372">
        <f t="shared" si="26"/>
        <v>0</v>
      </c>
      <c r="P61" s="372">
        <f t="shared" si="27"/>
        <v>0</v>
      </c>
      <c r="Q61" s="372">
        <f t="shared" si="28"/>
        <v>0</v>
      </c>
      <c r="R61" s="372">
        <f t="shared" si="29"/>
        <v>0</v>
      </c>
      <c r="S61" s="372">
        <f t="shared" si="30"/>
        <v>0</v>
      </c>
      <c r="T61" s="372">
        <f t="shared" si="31"/>
        <v>0</v>
      </c>
      <c r="U61" s="372">
        <f t="shared" si="32"/>
        <v>0</v>
      </c>
      <c r="V61" s="372">
        <f t="shared" si="33"/>
        <v>0</v>
      </c>
    </row>
    <row r="62" spans="1:22" ht="15.75" hidden="1" customHeight="1" x14ac:dyDescent="0.3">
      <c r="A62" s="199" t="str">
        <f t="shared" si="21"/>
        <v>Weatherstripping</v>
      </c>
      <c r="B62" s="200">
        <f t="shared" ref="B62:D62" si="39">B29</f>
        <v>20</v>
      </c>
      <c r="C62" s="201">
        <f t="shared" si="39"/>
        <v>0.41471054970464</v>
      </c>
      <c r="D62" s="202">
        <f t="shared" si="39"/>
        <v>0.8</v>
      </c>
      <c r="E62" s="203"/>
      <c r="F62" s="203"/>
      <c r="G62" s="203"/>
      <c r="H62" s="203"/>
      <c r="I62" s="203"/>
      <c r="J62" s="203"/>
      <c r="K62" s="203"/>
      <c r="L62" s="372">
        <f t="shared" si="23"/>
        <v>0.33176843976371201</v>
      </c>
      <c r="M62" s="372">
        <f t="shared" si="24"/>
        <v>0.33176843976371201</v>
      </c>
      <c r="N62" s="372">
        <f t="shared" si="25"/>
        <v>0.33176843976371201</v>
      </c>
      <c r="O62" s="372">
        <f t="shared" si="26"/>
        <v>0.33176843976371201</v>
      </c>
      <c r="P62" s="372">
        <f t="shared" si="27"/>
        <v>0.33176843976371201</v>
      </c>
      <c r="Q62" s="372">
        <f t="shared" si="28"/>
        <v>0.33176843976371201</v>
      </c>
      <c r="R62" s="372">
        <f t="shared" si="29"/>
        <v>0.33176843976371201</v>
      </c>
      <c r="S62" s="372">
        <f t="shared" si="30"/>
        <v>0.33176843976371201</v>
      </c>
      <c r="T62" s="372">
        <f t="shared" si="31"/>
        <v>0.33176843976371201</v>
      </c>
      <c r="U62" s="372">
        <f t="shared" si="32"/>
        <v>0</v>
      </c>
      <c r="V62" s="372">
        <f t="shared" si="33"/>
        <v>0</v>
      </c>
    </row>
    <row r="63" spans="1:22" ht="15.75" hidden="1" customHeight="1" x14ac:dyDescent="0.3">
      <c r="A63" s="199" t="str">
        <f t="shared" si="21"/>
        <v>Advanced Power Strip - Tier 2</v>
      </c>
      <c r="B63" s="200">
        <f t="shared" ref="B63:D63" si="40">B30</f>
        <v>7</v>
      </c>
      <c r="C63" s="201">
        <f t="shared" si="40"/>
        <v>0.43575697279999998</v>
      </c>
      <c r="D63" s="202">
        <f t="shared" si="40"/>
        <v>0.8</v>
      </c>
      <c r="E63" s="203"/>
      <c r="F63" s="203"/>
      <c r="G63" s="203"/>
      <c r="H63" s="203"/>
      <c r="I63" s="203"/>
      <c r="J63" s="203"/>
      <c r="K63" s="203"/>
      <c r="L63" s="372">
        <f t="shared" si="23"/>
        <v>0</v>
      </c>
      <c r="M63" s="372">
        <f t="shared" si="24"/>
        <v>0</v>
      </c>
      <c r="N63" s="372">
        <f t="shared" si="25"/>
        <v>0</v>
      </c>
      <c r="O63" s="372">
        <f t="shared" si="26"/>
        <v>0</v>
      </c>
      <c r="P63" s="372">
        <f t="shared" si="27"/>
        <v>0</v>
      </c>
      <c r="Q63" s="372">
        <f t="shared" si="28"/>
        <v>0</v>
      </c>
      <c r="R63" s="372">
        <f t="shared" si="29"/>
        <v>0</v>
      </c>
      <c r="S63" s="372">
        <f t="shared" si="30"/>
        <v>0</v>
      </c>
      <c r="T63" s="372">
        <f t="shared" si="31"/>
        <v>0</v>
      </c>
      <c r="U63" s="372">
        <f t="shared" si="32"/>
        <v>0</v>
      </c>
      <c r="V63" s="372">
        <f t="shared" si="33"/>
        <v>0</v>
      </c>
    </row>
    <row r="64" spans="1:22" ht="15.75" hidden="1" customHeight="1" x14ac:dyDescent="0.3">
      <c r="A64" s="199" t="str">
        <f t="shared" si="21"/>
        <v>Ceiling Fan</v>
      </c>
      <c r="B64" s="200">
        <f t="shared" ref="B64:D64" si="41">B31</f>
        <v>10</v>
      </c>
      <c r="C64" s="201">
        <f t="shared" si="41"/>
        <v>0.20480104417500011</v>
      </c>
      <c r="D64" s="202">
        <f t="shared" si="41"/>
        <v>0.79999999999999949</v>
      </c>
      <c r="E64" s="203"/>
      <c r="F64" s="203"/>
      <c r="G64" s="203"/>
      <c r="H64" s="203"/>
      <c r="I64" s="203"/>
      <c r="J64" s="203"/>
      <c r="K64" s="203"/>
      <c r="L64" s="372">
        <f t="shared" si="23"/>
        <v>0</v>
      </c>
      <c r="M64" s="372">
        <f t="shared" si="24"/>
        <v>0</v>
      </c>
      <c r="N64" s="372">
        <f t="shared" si="25"/>
        <v>0</v>
      </c>
      <c r="O64" s="372">
        <f t="shared" si="26"/>
        <v>0</v>
      </c>
      <c r="P64" s="372">
        <f t="shared" si="27"/>
        <v>0</v>
      </c>
      <c r="Q64" s="372">
        <f t="shared" si="28"/>
        <v>0</v>
      </c>
      <c r="R64" s="372">
        <f t="shared" si="29"/>
        <v>0</v>
      </c>
      <c r="S64" s="372">
        <f t="shared" si="30"/>
        <v>0</v>
      </c>
      <c r="T64" s="372">
        <f t="shared" si="31"/>
        <v>0</v>
      </c>
      <c r="U64" s="372">
        <f t="shared" si="32"/>
        <v>0</v>
      </c>
      <c r="V64" s="372">
        <f t="shared" si="33"/>
        <v>0</v>
      </c>
    </row>
    <row r="65" spans="1:22" ht="15.75" hidden="1" customHeight="1" x14ac:dyDescent="0.3">
      <c r="A65" s="199" t="str">
        <f t="shared" si="21"/>
        <v>Wall Plate Gasket</v>
      </c>
      <c r="B65" s="200">
        <f t="shared" ref="B65:D65" si="42">B32</f>
        <v>20</v>
      </c>
      <c r="C65" s="201">
        <f t="shared" si="42"/>
        <v>0.13515502552799999</v>
      </c>
      <c r="D65" s="202">
        <f t="shared" si="42"/>
        <v>0.80000000000000016</v>
      </c>
      <c r="E65" s="203"/>
      <c r="F65" s="203"/>
      <c r="G65" s="203"/>
      <c r="H65" s="203"/>
      <c r="I65" s="203"/>
      <c r="J65" s="203"/>
      <c r="K65" s="203"/>
      <c r="L65" s="372">
        <f t="shared" si="23"/>
        <v>0.10812402042240001</v>
      </c>
      <c r="M65" s="372">
        <f t="shared" si="24"/>
        <v>0.10812402042240001</v>
      </c>
      <c r="N65" s="372">
        <f t="shared" si="25"/>
        <v>0.10812402042240001</v>
      </c>
      <c r="O65" s="372">
        <f t="shared" si="26"/>
        <v>0.10812402042240001</v>
      </c>
      <c r="P65" s="372">
        <f t="shared" si="27"/>
        <v>0.10812402042240001</v>
      </c>
      <c r="Q65" s="372">
        <f t="shared" si="28"/>
        <v>0.10812402042240001</v>
      </c>
      <c r="R65" s="372">
        <f t="shared" si="29"/>
        <v>0.10812402042240001</v>
      </c>
      <c r="S65" s="372">
        <f t="shared" si="30"/>
        <v>0.10812402042240001</v>
      </c>
      <c r="T65" s="372">
        <f t="shared" si="31"/>
        <v>0.10812402042240001</v>
      </c>
      <c r="U65" s="372">
        <f t="shared" si="32"/>
        <v>0</v>
      </c>
      <c r="V65" s="372">
        <f t="shared" si="33"/>
        <v>0</v>
      </c>
    </row>
    <row r="66" spans="1:22" ht="15.75" hidden="1" customHeight="1" x14ac:dyDescent="0.3">
      <c r="A66" s="199" t="str">
        <f t="shared" si="21"/>
        <v>Thermostatic Restrictor Shower Valve</v>
      </c>
      <c r="B66" s="200">
        <f t="shared" ref="B66:D66" si="43">B33</f>
        <v>10</v>
      </c>
      <c r="C66" s="201">
        <f t="shared" si="43"/>
        <v>6.103139324692796E-2</v>
      </c>
      <c r="D66" s="202">
        <f t="shared" si="43"/>
        <v>1.0249999999999999</v>
      </c>
      <c r="E66" s="203"/>
      <c r="F66" s="203"/>
      <c r="G66" s="203"/>
      <c r="H66" s="203"/>
      <c r="I66" s="203"/>
      <c r="J66" s="203"/>
      <c r="K66" s="203"/>
      <c r="L66" s="372">
        <f t="shared" si="23"/>
        <v>0</v>
      </c>
      <c r="M66" s="372">
        <f t="shared" si="24"/>
        <v>0</v>
      </c>
      <c r="N66" s="372">
        <f t="shared" si="25"/>
        <v>0</v>
      </c>
      <c r="O66" s="372">
        <f t="shared" si="26"/>
        <v>0</v>
      </c>
      <c r="P66" s="372">
        <f t="shared" si="27"/>
        <v>0</v>
      </c>
      <c r="Q66" s="372">
        <f t="shared" si="28"/>
        <v>0</v>
      </c>
      <c r="R66" s="372">
        <f t="shared" si="29"/>
        <v>0</v>
      </c>
      <c r="S66" s="372">
        <f t="shared" si="30"/>
        <v>0</v>
      </c>
      <c r="T66" s="372">
        <f t="shared" si="31"/>
        <v>0</v>
      </c>
      <c r="U66" s="372">
        <f t="shared" si="32"/>
        <v>0</v>
      </c>
      <c r="V66" s="372">
        <f t="shared" si="33"/>
        <v>0</v>
      </c>
    </row>
    <row r="67" spans="1:22" ht="15.75" hidden="1" customHeight="1" x14ac:dyDescent="0.3">
      <c r="A67" s="199" t="str">
        <f t="shared" si="21"/>
        <v>Level 2 Electric Vehicle Charger</v>
      </c>
      <c r="B67" s="200">
        <f t="shared" ref="B67:D67" si="44">B34</f>
        <v>10</v>
      </c>
      <c r="C67" s="201">
        <f t="shared" si="44"/>
        <v>4.34632E-2</v>
      </c>
      <c r="D67" s="202">
        <f t="shared" si="44"/>
        <v>0.80000000000000027</v>
      </c>
      <c r="E67" s="203"/>
      <c r="F67" s="203"/>
      <c r="G67" s="203"/>
      <c r="H67" s="203"/>
      <c r="I67" s="203"/>
      <c r="J67" s="203"/>
      <c r="K67" s="203"/>
      <c r="L67" s="372">
        <f t="shared" si="23"/>
        <v>0</v>
      </c>
      <c r="M67" s="372">
        <f t="shared" si="24"/>
        <v>0</v>
      </c>
      <c r="N67" s="372">
        <f t="shared" si="25"/>
        <v>0</v>
      </c>
      <c r="O67" s="372">
        <f t="shared" si="26"/>
        <v>0</v>
      </c>
      <c r="P67" s="372">
        <f t="shared" si="27"/>
        <v>0</v>
      </c>
      <c r="Q67" s="372">
        <f t="shared" si="28"/>
        <v>0</v>
      </c>
      <c r="R67" s="372">
        <f t="shared" si="29"/>
        <v>0</v>
      </c>
      <c r="S67" s="372">
        <f t="shared" si="30"/>
        <v>0</v>
      </c>
      <c r="T67" s="372">
        <f t="shared" si="31"/>
        <v>0</v>
      </c>
      <c r="U67" s="372">
        <f t="shared" si="32"/>
        <v>0</v>
      </c>
      <c r="V67" s="372">
        <f t="shared" si="33"/>
        <v>0</v>
      </c>
    </row>
    <row r="68" spans="1:22" ht="15.75" hidden="1" customHeight="1" x14ac:dyDescent="0.3">
      <c r="A68" s="180" t="str">
        <f t="shared" ref="A68:A70" si="45">A35</f>
        <v>2025 CPAS</v>
      </c>
      <c r="B68" s="196"/>
      <c r="C68" s="182">
        <f>C35</f>
        <v>7669.9739563747889</v>
      </c>
      <c r="D68" s="205">
        <f>D35</f>
        <v>0.77100960148126485</v>
      </c>
      <c r="E68" s="85"/>
      <c r="F68" s="74"/>
      <c r="G68" s="74"/>
      <c r="H68" s="74"/>
      <c r="I68" s="74"/>
      <c r="J68" s="74"/>
      <c r="K68" s="74"/>
      <c r="L68" s="182">
        <f t="shared" si="23"/>
        <v>1516.8701068397131</v>
      </c>
      <c r="M68" s="182">
        <f t="shared" si="24"/>
        <v>1032.034995396077</v>
      </c>
      <c r="N68" s="182">
        <f t="shared" si="25"/>
        <v>1032.034995396077</v>
      </c>
      <c r="O68" s="182">
        <f t="shared" si="26"/>
        <v>921.41554120656235</v>
      </c>
      <c r="P68" s="182">
        <f t="shared" si="27"/>
        <v>153.26399289185895</v>
      </c>
      <c r="Q68" s="182">
        <f t="shared" si="28"/>
        <v>78.892642039628512</v>
      </c>
      <c r="R68" s="182">
        <f t="shared" si="29"/>
        <v>78.892642039628512</v>
      </c>
      <c r="S68" s="182">
        <f t="shared" si="30"/>
        <v>78.892642039628512</v>
      </c>
      <c r="T68" s="182">
        <f t="shared" si="31"/>
        <v>15.718266777259721</v>
      </c>
      <c r="U68" s="182">
        <f t="shared" si="32"/>
        <v>6.9056465970707288</v>
      </c>
      <c r="V68" s="182">
        <f t="shared" si="33"/>
        <v>0</v>
      </c>
    </row>
    <row r="69" spans="1:22" ht="15.75" hidden="1" customHeight="1" x14ac:dyDescent="0.3">
      <c r="A69" s="180" t="str">
        <f t="shared" si="45"/>
        <v>Expiring 2025 CPAS</v>
      </c>
      <c r="B69" s="185"/>
      <c r="C69" s="186"/>
      <c r="D69" s="197"/>
      <c r="E69" s="77"/>
      <c r="F69" s="77"/>
      <c r="G69" s="77"/>
      <c r="H69" s="77"/>
      <c r="I69" s="77"/>
      <c r="J69" s="77"/>
      <c r="K69" s="78"/>
      <c r="L69" s="174">
        <f t="shared" si="23"/>
        <v>2465.844290928279</v>
      </c>
      <c r="M69" s="188">
        <f t="shared" si="24"/>
        <v>484.83511144363615</v>
      </c>
      <c r="N69" s="188">
        <f t="shared" si="25"/>
        <v>0</v>
      </c>
      <c r="O69" s="188">
        <f t="shared" si="26"/>
        <v>110.61945418951461</v>
      </c>
      <c r="P69" s="188">
        <f t="shared" si="27"/>
        <v>768.1515483147034</v>
      </c>
      <c r="Q69" s="188">
        <f t="shared" si="28"/>
        <v>74.371350852230435</v>
      </c>
      <c r="R69" s="188">
        <f t="shared" si="29"/>
        <v>0</v>
      </c>
      <c r="S69" s="188">
        <f t="shared" si="30"/>
        <v>0</v>
      </c>
      <c r="T69" s="188">
        <f t="shared" si="31"/>
        <v>63.174375262368791</v>
      </c>
      <c r="U69" s="188">
        <f t="shared" si="32"/>
        <v>8.8126201801889934</v>
      </c>
      <c r="V69" s="188">
        <f t="shared" si="33"/>
        <v>6.9056465970707288</v>
      </c>
    </row>
    <row r="70" spans="1:22" ht="15.75" hidden="1" customHeight="1" x14ac:dyDescent="0.3">
      <c r="A70" s="180" t="str">
        <f t="shared" si="45"/>
        <v>Expired 2025 CPAS</v>
      </c>
      <c r="B70" s="185"/>
      <c r="C70" s="186"/>
      <c r="D70" s="186"/>
      <c r="E70" s="74"/>
      <c r="F70" s="74"/>
      <c r="G70" s="74"/>
      <c r="H70" s="74"/>
      <c r="I70" s="74"/>
      <c r="J70" s="74"/>
      <c r="K70" s="79"/>
      <c r="L70" s="174">
        <f t="shared" si="23"/>
        <v>4396.753456636493</v>
      </c>
      <c r="M70" s="190">
        <f t="shared" si="24"/>
        <v>4881.5885680801293</v>
      </c>
      <c r="N70" s="190">
        <f t="shared" si="25"/>
        <v>4881.5885680801293</v>
      </c>
      <c r="O70" s="190">
        <f t="shared" si="26"/>
        <v>4992.2080222696441</v>
      </c>
      <c r="P70" s="190">
        <f t="shared" si="27"/>
        <v>5760.3595705843472</v>
      </c>
      <c r="Q70" s="190">
        <f t="shared" si="28"/>
        <v>5834.7309214365778</v>
      </c>
      <c r="R70" s="190">
        <f t="shared" si="29"/>
        <v>5834.7309214365778</v>
      </c>
      <c r="S70" s="190">
        <f t="shared" si="30"/>
        <v>5834.7309214365778</v>
      </c>
      <c r="T70" s="190">
        <f t="shared" si="31"/>
        <v>5897.9052966989466</v>
      </c>
      <c r="U70" s="190">
        <f t="shared" si="32"/>
        <v>5906.7179168791354</v>
      </c>
      <c r="V70" s="190">
        <f t="shared" si="33"/>
        <v>5913.6235634762061</v>
      </c>
    </row>
    <row r="71" spans="1:22" ht="15.75" hidden="1" customHeight="1" x14ac:dyDescent="0.3">
      <c r="A71" s="193" t="str">
        <f>A38</f>
        <v>WAML</v>
      </c>
      <c r="B71" s="206">
        <f>B38</f>
        <v>10.993571227377155</v>
      </c>
      <c r="C71" s="56"/>
      <c r="D71" s="30"/>
      <c r="E71" s="30"/>
      <c r="F71" s="30"/>
      <c r="G71" s="30"/>
      <c r="H71" s="30"/>
      <c r="I71" s="30"/>
      <c r="J71" s="30"/>
      <c r="K71" s="30"/>
      <c r="L71" s="30"/>
      <c r="M71" s="30"/>
      <c r="N71" s="30"/>
      <c r="O71" s="30"/>
      <c r="P71" s="30"/>
      <c r="Q71" s="30"/>
      <c r="R71" s="30"/>
      <c r="S71" s="30"/>
      <c r="T71" s="30"/>
      <c r="U71" s="30"/>
      <c r="V71" s="30"/>
    </row>
    <row r="73" spans="1:22" x14ac:dyDescent="0.3">
      <c r="A73" s="501" t="s">
        <v>2</v>
      </c>
      <c r="B73" s="502"/>
      <c r="C73" s="502"/>
      <c r="D73" s="502"/>
    </row>
    <row r="74" spans="1:22" x14ac:dyDescent="0.3">
      <c r="A74" s="503" t="s">
        <v>341</v>
      </c>
      <c r="B74" s="504"/>
      <c r="C74" s="504"/>
      <c r="D74" s="505"/>
    </row>
  </sheetData>
  <mergeCells count="11">
    <mergeCell ref="A73:D73"/>
    <mergeCell ref="A74:D74"/>
    <mergeCell ref="AV3:AV4"/>
    <mergeCell ref="A40:A41"/>
    <mergeCell ref="B40:B41"/>
    <mergeCell ref="C40:C41"/>
    <mergeCell ref="D40:D41"/>
    <mergeCell ref="A3:A4"/>
    <mergeCell ref="B3:B4"/>
    <mergeCell ref="C3:C4"/>
    <mergeCell ref="D3:D4"/>
  </mergeCells>
  <pageMargins left="0.7" right="0.7" top="0.75" bottom="0.75" header="0.3" footer="0.3"/>
  <pageSetup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3420F-2D8F-42D3-A916-35073E0171A8}">
  <dimension ref="A1:AV37"/>
  <sheetViews>
    <sheetView zoomScaleNormal="100" workbookViewId="0">
      <selection activeCell="O6" sqref="O6"/>
    </sheetView>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501</v>
      </c>
    </row>
    <row r="2" spans="1:48" ht="15.75" customHeight="1" x14ac:dyDescent="0.3">
      <c r="A2" s="37"/>
    </row>
    <row r="3" spans="1:48" ht="15.75" customHeight="1" x14ac:dyDescent="0.3">
      <c r="A3" s="491" t="s">
        <v>230</v>
      </c>
      <c r="B3" s="493" t="s">
        <v>0</v>
      </c>
      <c r="C3" s="493" t="s">
        <v>264</v>
      </c>
      <c r="D3" s="493" t="s">
        <v>57</v>
      </c>
      <c r="E3" s="120"/>
      <c r="F3" s="109"/>
      <c r="G3" s="109"/>
      <c r="H3" s="109"/>
      <c r="I3" s="109"/>
      <c r="J3" s="109"/>
      <c r="K3" s="109"/>
      <c r="L3" s="120" t="s">
        <v>265</v>
      </c>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474" t="s">
        <v>1</v>
      </c>
    </row>
    <row r="4" spans="1:48" ht="15.75" customHeight="1" x14ac:dyDescent="0.3">
      <c r="A4" s="496"/>
      <c r="B4" s="495"/>
      <c r="C4" s="495"/>
      <c r="D4" s="494"/>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row>
    <row r="5" spans="1:48" ht="15.75" customHeight="1" x14ac:dyDescent="0.3">
      <c r="A5" s="199" t="s">
        <v>269</v>
      </c>
      <c r="B5" s="200">
        <v>16</v>
      </c>
      <c r="C5" s="372">
        <v>746.08208757018019</v>
      </c>
      <c r="D5" s="202">
        <f>L5/C5</f>
        <v>1</v>
      </c>
      <c r="E5" s="203"/>
      <c r="F5" s="203"/>
      <c r="G5" s="203"/>
      <c r="H5" s="203"/>
      <c r="I5" s="203"/>
      <c r="J5" s="203"/>
      <c r="K5" s="203"/>
      <c r="L5" s="372">
        <v>746.08208757018019</v>
      </c>
      <c r="M5" s="372">
        <v>746.08208757018019</v>
      </c>
      <c r="N5" s="372">
        <v>746.08208757018019</v>
      </c>
      <c r="O5" s="372">
        <v>746.08208757018019</v>
      </c>
      <c r="P5" s="372">
        <v>746.08208757018019</v>
      </c>
      <c r="Q5" s="372">
        <v>746.08208757018019</v>
      </c>
      <c r="R5" s="372">
        <v>650.53181207881858</v>
      </c>
      <c r="S5" s="372">
        <v>650.53181207881858</v>
      </c>
      <c r="T5" s="372">
        <v>650.53181207881858</v>
      </c>
      <c r="U5" s="372">
        <v>650.53181207881858</v>
      </c>
      <c r="V5" s="372">
        <v>650.53181207881858</v>
      </c>
      <c r="W5" s="372">
        <v>650.53181207881858</v>
      </c>
      <c r="X5" s="372">
        <v>650.53181207881858</v>
      </c>
      <c r="Y5" s="372">
        <v>650.53181207881858</v>
      </c>
      <c r="Z5" s="372">
        <v>650.53181207881858</v>
      </c>
      <c r="AA5" s="372">
        <v>650.53181207881858</v>
      </c>
      <c r="AB5" s="372">
        <v>0</v>
      </c>
      <c r="AC5" s="372">
        <v>0</v>
      </c>
      <c r="AD5" s="372">
        <v>0</v>
      </c>
      <c r="AE5" s="372">
        <v>0</v>
      </c>
      <c r="AF5" s="372">
        <v>0</v>
      </c>
      <c r="AG5" s="372">
        <v>0</v>
      </c>
      <c r="AH5" s="372">
        <v>0</v>
      </c>
      <c r="AI5" s="372">
        <v>0</v>
      </c>
      <c r="AJ5" s="372">
        <v>0</v>
      </c>
      <c r="AK5" s="372">
        <v>0</v>
      </c>
      <c r="AL5" s="372">
        <v>0</v>
      </c>
      <c r="AM5" s="372">
        <v>0</v>
      </c>
      <c r="AN5" s="372">
        <v>0</v>
      </c>
      <c r="AO5" s="372">
        <v>0</v>
      </c>
      <c r="AP5" s="372">
        <v>0</v>
      </c>
      <c r="AQ5" s="372">
        <v>0</v>
      </c>
      <c r="AR5" s="372">
        <v>0</v>
      </c>
      <c r="AS5" s="372">
        <v>0</v>
      </c>
      <c r="AT5" s="372">
        <v>0</v>
      </c>
      <c r="AU5" s="372">
        <v>0</v>
      </c>
      <c r="AV5" s="372">
        <f t="shared" ref="AV5:AV30" si="1">SUM(E5:AU5)</f>
        <v>10981.810646209266</v>
      </c>
    </row>
    <row r="6" spans="1:48" ht="15.75" customHeight="1" x14ac:dyDescent="0.3">
      <c r="A6" s="199" t="s">
        <v>373</v>
      </c>
      <c r="B6" s="200">
        <v>18</v>
      </c>
      <c r="C6" s="372">
        <v>489.99624359682798</v>
      </c>
      <c r="D6" s="202">
        <f t="shared" ref="D6:D30" si="2">L6/C6</f>
        <v>1</v>
      </c>
      <c r="E6" s="203"/>
      <c r="F6" s="203"/>
      <c r="G6" s="203"/>
      <c r="H6" s="203"/>
      <c r="I6" s="203"/>
      <c r="J6" s="203"/>
      <c r="K6" s="203"/>
      <c r="L6" s="372">
        <v>489.99624359682798</v>
      </c>
      <c r="M6" s="372">
        <v>489.99624359682798</v>
      </c>
      <c r="N6" s="372">
        <v>489.99624359682798</v>
      </c>
      <c r="O6" s="372">
        <v>489.99624359682798</v>
      </c>
      <c r="P6" s="372">
        <v>489.99624359682798</v>
      </c>
      <c r="Q6" s="372">
        <v>489.99624359682798</v>
      </c>
      <c r="R6" s="372">
        <v>80.955522084746349</v>
      </c>
      <c r="S6" s="372">
        <v>80.955522084746349</v>
      </c>
      <c r="T6" s="372">
        <v>80.955522084746349</v>
      </c>
      <c r="U6" s="372">
        <v>80.955522084746349</v>
      </c>
      <c r="V6" s="372">
        <v>80.955522084746349</v>
      </c>
      <c r="W6" s="372">
        <v>80.955522084746349</v>
      </c>
      <c r="X6" s="372">
        <v>80.955522084746349</v>
      </c>
      <c r="Y6" s="372">
        <v>80.955522084746349</v>
      </c>
      <c r="Z6" s="372">
        <v>80.955522084746349</v>
      </c>
      <c r="AA6" s="372">
        <v>80.955522084746349</v>
      </c>
      <c r="AB6" s="372">
        <v>80.955522084746349</v>
      </c>
      <c r="AC6" s="372">
        <v>80.955522084746349</v>
      </c>
      <c r="AD6" s="372">
        <v>0</v>
      </c>
      <c r="AE6" s="372">
        <v>0</v>
      </c>
      <c r="AF6" s="372">
        <v>0</v>
      </c>
      <c r="AG6" s="372">
        <v>0</v>
      </c>
      <c r="AH6" s="372">
        <v>0</v>
      </c>
      <c r="AI6" s="372">
        <v>0</v>
      </c>
      <c r="AJ6" s="372">
        <v>0</v>
      </c>
      <c r="AK6" s="372">
        <v>0</v>
      </c>
      <c r="AL6" s="372">
        <v>0</v>
      </c>
      <c r="AM6" s="372">
        <v>0</v>
      </c>
      <c r="AN6" s="372">
        <v>0</v>
      </c>
      <c r="AO6" s="372">
        <v>0</v>
      </c>
      <c r="AP6" s="372">
        <v>0</v>
      </c>
      <c r="AQ6" s="372">
        <v>0</v>
      </c>
      <c r="AR6" s="372">
        <v>0</v>
      </c>
      <c r="AS6" s="372">
        <v>0</v>
      </c>
      <c r="AT6" s="372">
        <v>0</v>
      </c>
      <c r="AU6" s="372">
        <v>0</v>
      </c>
      <c r="AV6" s="372">
        <f t="shared" si="1"/>
        <v>3911.4437265979259</v>
      </c>
    </row>
    <row r="7" spans="1:48" ht="15.75" customHeight="1" x14ac:dyDescent="0.3">
      <c r="A7" s="199" t="s">
        <v>47</v>
      </c>
      <c r="B7" s="200">
        <v>19.999999999999996</v>
      </c>
      <c r="C7" s="372">
        <v>420.6957524934482</v>
      </c>
      <c r="D7" s="202">
        <f t="shared" si="2"/>
        <v>1</v>
      </c>
      <c r="E7" s="203"/>
      <c r="F7" s="203"/>
      <c r="G7" s="203"/>
      <c r="H7" s="203"/>
      <c r="I7" s="203"/>
      <c r="J7" s="203"/>
      <c r="K7" s="203"/>
      <c r="L7" s="372">
        <v>420.6957524934482</v>
      </c>
      <c r="M7" s="372">
        <v>420.6957524934482</v>
      </c>
      <c r="N7" s="372">
        <v>420.6957524934482</v>
      </c>
      <c r="O7" s="372">
        <v>420.6957524934482</v>
      </c>
      <c r="P7" s="372">
        <v>420.6957524934482</v>
      </c>
      <c r="Q7" s="372">
        <v>420.6957524934482</v>
      </c>
      <c r="R7" s="372">
        <v>420.6957524934482</v>
      </c>
      <c r="S7" s="372">
        <v>420.6957524934482</v>
      </c>
      <c r="T7" s="372">
        <v>420.6957524934482</v>
      </c>
      <c r="U7" s="372">
        <v>420.6957524934482</v>
      </c>
      <c r="V7" s="372">
        <v>317.86232623883473</v>
      </c>
      <c r="W7" s="372">
        <v>317.86232623883473</v>
      </c>
      <c r="X7" s="372">
        <v>317.86232623883473</v>
      </c>
      <c r="Y7" s="372">
        <v>317.86232623883473</v>
      </c>
      <c r="Z7" s="372">
        <v>317.86232623883473</v>
      </c>
      <c r="AA7" s="372">
        <v>317.86232623883473</v>
      </c>
      <c r="AB7" s="372">
        <v>317.86232623883473</v>
      </c>
      <c r="AC7" s="372">
        <v>317.86232623883473</v>
      </c>
      <c r="AD7" s="372">
        <v>317.86232623883473</v>
      </c>
      <c r="AE7" s="372">
        <v>317.86232623883473</v>
      </c>
      <c r="AF7" s="372">
        <v>0</v>
      </c>
      <c r="AG7" s="372">
        <v>0</v>
      </c>
      <c r="AH7" s="372">
        <v>0</v>
      </c>
      <c r="AI7" s="372">
        <v>0</v>
      </c>
      <c r="AJ7" s="372">
        <v>0</v>
      </c>
      <c r="AK7" s="372">
        <v>0</v>
      </c>
      <c r="AL7" s="372">
        <v>0</v>
      </c>
      <c r="AM7" s="372">
        <v>0</v>
      </c>
      <c r="AN7" s="372">
        <v>0</v>
      </c>
      <c r="AO7" s="372">
        <v>0</v>
      </c>
      <c r="AP7" s="372">
        <v>0</v>
      </c>
      <c r="AQ7" s="372">
        <v>0</v>
      </c>
      <c r="AR7" s="372">
        <v>0</v>
      </c>
      <c r="AS7" s="372">
        <v>0</v>
      </c>
      <c r="AT7" s="372">
        <v>0</v>
      </c>
      <c r="AU7" s="372">
        <v>0</v>
      </c>
      <c r="AV7" s="372">
        <f t="shared" si="1"/>
        <v>7385.5807873228277</v>
      </c>
    </row>
    <row r="8" spans="1:48" ht="15.75" customHeight="1" x14ac:dyDescent="0.3">
      <c r="A8" s="199" t="s">
        <v>132</v>
      </c>
      <c r="B8" s="200">
        <v>6.0000000000000018</v>
      </c>
      <c r="C8" s="372">
        <v>285.28559999999999</v>
      </c>
      <c r="D8" s="202">
        <f t="shared" si="2"/>
        <v>1</v>
      </c>
      <c r="E8" s="203"/>
      <c r="F8" s="203"/>
      <c r="G8" s="203"/>
      <c r="H8" s="203"/>
      <c r="I8" s="203"/>
      <c r="J8" s="203"/>
      <c r="K8" s="203"/>
      <c r="L8" s="372">
        <v>285.28559999999999</v>
      </c>
      <c r="M8" s="372">
        <v>285.28559999999999</v>
      </c>
      <c r="N8" s="372">
        <v>285.28559999999999</v>
      </c>
      <c r="O8" s="372">
        <v>285.28559999999999</v>
      </c>
      <c r="P8" s="372">
        <v>285.28559999999999</v>
      </c>
      <c r="Q8" s="372">
        <v>285.28559999999999</v>
      </c>
      <c r="R8" s="372">
        <v>0</v>
      </c>
      <c r="S8" s="372">
        <v>0</v>
      </c>
      <c r="T8" s="372">
        <v>0</v>
      </c>
      <c r="U8" s="372">
        <v>0</v>
      </c>
      <c r="V8" s="372">
        <v>0</v>
      </c>
      <c r="W8" s="372">
        <v>0</v>
      </c>
      <c r="X8" s="372">
        <v>0</v>
      </c>
      <c r="Y8" s="372">
        <v>0</v>
      </c>
      <c r="Z8" s="372">
        <v>0</v>
      </c>
      <c r="AA8" s="372">
        <v>0</v>
      </c>
      <c r="AB8" s="372">
        <v>0</v>
      </c>
      <c r="AC8" s="372">
        <v>0</v>
      </c>
      <c r="AD8" s="372">
        <v>0</v>
      </c>
      <c r="AE8" s="372">
        <v>0</v>
      </c>
      <c r="AF8" s="372">
        <v>0</v>
      </c>
      <c r="AG8" s="372">
        <v>0</v>
      </c>
      <c r="AH8" s="372">
        <v>0</v>
      </c>
      <c r="AI8" s="372">
        <v>0</v>
      </c>
      <c r="AJ8" s="372">
        <v>0</v>
      </c>
      <c r="AK8" s="372">
        <v>0</v>
      </c>
      <c r="AL8" s="372">
        <v>0</v>
      </c>
      <c r="AM8" s="372">
        <v>0</v>
      </c>
      <c r="AN8" s="372">
        <v>0</v>
      </c>
      <c r="AO8" s="372">
        <v>0</v>
      </c>
      <c r="AP8" s="372">
        <v>0</v>
      </c>
      <c r="AQ8" s="372">
        <v>0</v>
      </c>
      <c r="AR8" s="372">
        <v>0</v>
      </c>
      <c r="AS8" s="372">
        <v>0</v>
      </c>
      <c r="AT8" s="372">
        <v>0</v>
      </c>
      <c r="AU8" s="372">
        <v>0</v>
      </c>
      <c r="AV8" s="372">
        <f t="shared" si="1"/>
        <v>1711.7135999999998</v>
      </c>
    </row>
    <row r="9" spans="1:48" ht="15.75" customHeight="1" x14ac:dyDescent="0.3">
      <c r="A9" s="199" t="s">
        <v>46</v>
      </c>
      <c r="B9" s="200">
        <v>30.000000000000082</v>
      </c>
      <c r="C9" s="372">
        <v>281.06481505841884</v>
      </c>
      <c r="D9" s="202">
        <f t="shared" si="2"/>
        <v>1</v>
      </c>
      <c r="E9" s="203"/>
      <c r="F9" s="203"/>
      <c r="G9" s="203"/>
      <c r="H9" s="203"/>
      <c r="I9" s="203"/>
      <c r="J9" s="203"/>
      <c r="K9" s="203"/>
      <c r="L9" s="372">
        <v>281.06481505841884</v>
      </c>
      <c r="M9" s="372">
        <v>281.06481505841884</v>
      </c>
      <c r="N9" s="372">
        <v>281.06481505841884</v>
      </c>
      <c r="O9" s="372">
        <v>281.06481505841884</v>
      </c>
      <c r="P9" s="372">
        <v>281.06481505841884</v>
      </c>
      <c r="Q9" s="372">
        <v>281.06481505841884</v>
      </c>
      <c r="R9" s="372">
        <v>281.06481505841884</v>
      </c>
      <c r="S9" s="372">
        <v>281.06481505841884</v>
      </c>
      <c r="T9" s="372">
        <v>281.06481505841884</v>
      </c>
      <c r="U9" s="372">
        <v>281.06481505841884</v>
      </c>
      <c r="V9" s="372">
        <v>224.90982349578107</v>
      </c>
      <c r="W9" s="372">
        <v>224.90982349578107</v>
      </c>
      <c r="X9" s="372">
        <v>224.90982349578107</v>
      </c>
      <c r="Y9" s="372">
        <v>224.90982349578107</v>
      </c>
      <c r="Z9" s="372">
        <v>224.90982349578107</v>
      </c>
      <c r="AA9" s="372">
        <v>224.90982349578107</v>
      </c>
      <c r="AB9" s="372">
        <v>224.90982349578107</v>
      </c>
      <c r="AC9" s="372">
        <v>224.90982349578107</v>
      </c>
      <c r="AD9" s="372">
        <v>224.90982349578107</v>
      </c>
      <c r="AE9" s="372">
        <v>224.90982349578107</v>
      </c>
      <c r="AF9" s="372">
        <v>224.90982349578107</v>
      </c>
      <c r="AG9" s="372">
        <v>224.90982349578107</v>
      </c>
      <c r="AH9" s="372">
        <v>224.90982349578107</v>
      </c>
      <c r="AI9" s="372">
        <v>224.90982349578107</v>
      </c>
      <c r="AJ9" s="372">
        <v>224.90982349578107</v>
      </c>
      <c r="AK9" s="372">
        <v>224.90982349578107</v>
      </c>
      <c r="AL9" s="372">
        <v>224.90982349578107</v>
      </c>
      <c r="AM9" s="372">
        <v>224.90982349578107</v>
      </c>
      <c r="AN9" s="372">
        <v>224.90982349578107</v>
      </c>
      <c r="AO9" s="372">
        <v>224.90982349578107</v>
      </c>
      <c r="AP9" s="372">
        <v>0</v>
      </c>
      <c r="AQ9" s="372">
        <v>0</v>
      </c>
      <c r="AR9" s="372">
        <v>0</v>
      </c>
      <c r="AS9" s="372">
        <v>0</v>
      </c>
      <c r="AT9" s="372">
        <v>0</v>
      </c>
      <c r="AU9" s="372">
        <v>0</v>
      </c>
      <c r="AV9" s="372">
        <f t="shared" si="1"/>
        <v>7308.8446204998081</v>
      </c>
    </row>
    <row r="10" spans="1:48" ht="15.75" customHeight="1" x14ac:dyDescent="0.3">
      <c r="A10" s="199" t="s">
        <v>180</v>
      </c>
      <c r="B10" s="200">
        <v>7.0000000000003419</v>
      </c>
      <c r="C10" s="372">
        <v>231.43584999999405</v>
      </c>
      <c r="D10" s="202">
        <f t="shared" si="2"/>
        <v>1</v>
      </c>
      <c r="E10" s="203"/>
      <c r="F10" s="203"/>
      <c r="G10" s="203"/>
      <c r="H10" s="203"/>
      <c r="I10" s="203"/>
      <c r="J10" s="203"/>
      <c r="K10" s="203"/>
      <c r="L10" s="372">
        <v>231.43584999999405</v>
      </c>
      <c r="M10" s="372">
        <v>231.43584999999405</v>
      </c>
      <c r="N10" s="372">
        <v>231.43584999999405</v>
      </c>
      <c r="O10" s="372">
        <v>231.43584999999405</v>
      </c>
      <c r="P10" s="372">
        <v>231.43584999999405</v>
      </c>
      <c r="Q10" s="372">
        <v>231.43584999999405</v>
      </c>
      <c r="R10" s="372">
        <v>231.43584999999405</v>
      </c>
      <c r="S10" s="372">
        <v>0</v>
      </c>
      <c r="T10" s="372">
        <v>0</v>
      </c>
      <c r="U10" s="372">
        <v>0</v>
      </c>
      <c r="V10" s="372">
        <v>0</v>
      </c>
      <c r="W10" s="372">
        <v>0</v>
      </c>
      <c r="X10" s="372">
        <v>0</v>
      </c>
      <c r="Y10" s="372">
        <v>0</v>
      </c>
      <c r="Z10" s="372">
        <v>0</v>
      </c>
      <c r="AA10" s="372">
        <v>0</v>
      </c>
      <c r="AB10" s="372">
        <v>0</v>
      </c>
      <c r="AC10" s="372">
        <v>0</v>
      </c>
      <c r="AD10" s="372">
        <v>0</v>
      </c>
      <c r="AE10" s="372">
        <v>0</v>
      </c>
      <c r="AF10" s="372">
        <v>0</v>
      </c>
      <c r="AG10" s="372">
        <v>0</v>
      </c>
      <c r="AH10" s="372">
        <v>0</v>
      </c>
      <c r="AI10" s="372">
        <v>0</v>
      </c>
      <c r="AJ10" s="372">
        <v>0</v>
      </c>
      <c r="AK10" s="372">
        <v>0</v>
      </c>
      <c r="AL10" s="372">
        <v>0</v>
      </c>
      <c r="AM10" s="372">
        <v>0</v>
      </c>
      <c r="AN10" s="372">
        <v>0</v>
      </c>
      <c r="AO10" s="372">
        <v>0</v>
      </c>
      <c r="AP10" s="372">
        <v>0</v>
      </c>
      <c r="AQ10" s="372">
        <v>0</v>
      </c>
      <c r="AR10" s="372">
        <v>0</v>
      </c>
      <c r="AS10" s="372">
        <v>0</v>
      </c>
      <c r="AT10" s="372">
        <v>0</v>
      </c>
      <c r="AU10" s="372">
        <v>0</v>
      </c>
      <c r="AV10" s="372">
        <f t="shared" si="1"/>
        <v>1620.050949999958</v>
      </c>
    </row>
    <row r="11" spans="1:48" ht="15.75" customHeight="1" x14ac:dyDescent="0.3">
      <c r="A11" s="199" t="s">
        <v>482</v>
      </c>
      <c r="B11" s="200">
        <v>16.000000000000004</v>
      </c>
      <c r="C11" s="372">
        <v>169.87957766240089</v>
      </c>
      <c r="D11" s="202">
        <f t="shared" si="2"/>
        <v>1</v>
      </c>
      <c r="E11" s="203"/>
      <c r="F11" s="203"/>
      <c r="G11" s="203"/>
      <c r="H11" s="203"/>
      <c r="I11" s="203"/>
      <c r="J11" s="203"/>
      <c r="K11" s="203"/>
      <c r="L11" s="372">
        <v>169.87957766240089</v>
      </c>
      <c r="M11" s="372">
        <v>169.87957766240089</v>
      </c>
      <c r="N11" s="372">
        <v>169.87957766240089</v>
      </c>
      <c r="O11" s="372">
        <v>169.87957766240089</v>
      </c>
      <c r="P11" s="372">
        <v>169.87957766240089</v>
      </c>
      <c r="Q11" s="372">
        <v>169.87957766240089</v>
      </c>
      <c r="R11" s="372">
        <v>167.07887752094143</v>
      </c>
      <c r="S11" s="372">
        <v>167.07887752094143</v>
      </c>
      <c r="T11" s="372">
        <v>167.07887752094143</v>
      </c>
      <c r="U11" s="372">
        <v>167.07887752094143</v>
      </c>
      <c r="V11" s="372">
        <v>167.07887752094143</v>
      </c>
      <c r="W11" s="372">
        <v>167.07887752094143</v>
      </c>
      <c r="X11" s="372">
        <v>167.07887752094143</v>
      </c>
      <c r="Y11" s="372">
        <v>167.07887752094143</v>
      </c>
      <c r="Z11" s="372">
        <v>167.07887752094143</v>
      </c>
      <c r="AA11" s="372">
        <v>167.07887752094143</v>
      </c>
      <c r="AB11" s="372">
        <v>0</v>
      </c>
      <c r="AC11" s="372">
        <v>0</v>
      </c>
      <c r="AD11" s="372">
        <v>0</v>
      </c>
      <c r="AE11" s="372">
        <v>0</v>
      </c>
      <c r="AF11" s="372">
        <v>0</v>
      </c>
      <c r="AG11" s="372">
        <v>0</v>
      </c>
      <c r="AH11" s="372">
        <v>0</v>
      </c>
      <c r="AI11" s="372">
        <v>0</v>
      </c>
      <c r="AJ11" s="372">
        <v>0</v>
      </c>
      <c r="AK11" s="372">
        <v>0</v>
      </c>
      <c r="AL11" s="372">
        <v>0</v>
      </c>
      <c r="AM11" s="372">
        <v>0</v>
      </c>
      <c r="AN11" s="372">
        <v>0</v>
      </c>
      <c r="AO11" s="372">
        <v>0</v>
      </c>
      <c r="AP11" s="372">
        <v>0</v>
      </c>
      <c r="AQ11" s="372">
        <v>0</v>
      </c>
      <c r="AR11" s="372">
        <v>0</v>
      </c>
      <c r="AS11" s="372">
        <v>0</v>
      </c>
      <c r="AT11" s="372">
        <v>0</v>
      </c>
      <c r="AU11" s="372">
        <v>0</v>
      </c>
      <c r="AV11" s="372">
        <f t="shared" si="1"/>
        <v>2690.0662411838193</v>
      </c>
    </row>
    <row r="12" spans="1:48" ht="15.75" customHeight="1" x14ac:dyDescent="0.3">
      <c r="A12" s="199" t="s">
        <v>719</v>
      </c>
      <c r="B12" s="200">
        <v>15.999999999999998</v>
      </c>
      <c r="C12" s="372">
        <v>36.408642321890405</v>
      </c>
      <c r="D12" s="202">
        <f t="shared" si="2"/>
        <v>1</v>
      </c>
      <c r="E12" s="203"/>
      <c r="F12" s="203"/>
      <c r="G12" s="203"/>
      <c r="H12" s="203"/>
      <c r="I12" s="203"/>
      <c r="J12" s="203"/>
      <c r="K12" s="203"/>
      <c r="L12" s="372">
        <v>36.408642321890405</v>
      </c>
      <c r="M12" s="372">
        <v>36.408642321890405</v>
      </c>
      <c r="N12" s="372">
        <v>36.408642321890405</v>
      </c>
      <c r="O12" s="372">
        <v>36.408642321890405</v>
      </c>
      <c r="P12" s="372">
        <v>36.408642321890405</v>
      </c>
      <c r="Q12" s="372">
        <v>36.408642321890405</v>
      </c>
      <c r="R12" s="372">
        <v>36.408642321890405</v>
      </c>
      <c r="S12" s="372">
        <v>36.408642321890405</v>
      </c>
      <c r="T12" s="372">
        <v>36.408642321890405</v>
      </c>
      <c r="U12" s="372">
        <v>36.408642321890405</v>
      </c>
      <c r="V12" s="372">
        <v>36.408642321890405</v>
      </c>
      <c r="W12" s="372">
        <v>36.408642321890405</v>
      </c>
      <c r="X12" s="372">
        <v>36.408642321890405</v>
      </c>
      <c r="Y12" s="372">
        <v>36.408642321890405</v>
      </c>
      <c r="Z12" s="372">
        <v>36.408642321890405</v>
      </c>
      <c r="AA12" s="372">
        <v>36.408642321890405</v>
      </c>
      <c r="AB12" s="372">
        <v>0</v>
      </c>
      <c r="AC12" s="372">
        <v>0</v>
      </c>
      <c r="AD12" s="372">
        <v>0</v>
      </c>
      <c r="AE12" s="372">
        <v>0</v>
      </c>
      <c r="AF12" s="372">
        <v>0</v>
      </c>
      <c r="AG12" s="372">
        <v>0</v>
      </c>
      <c r="AH12" s="372">
        <v>0</v>
      </c>
      <c r="AI12" s="372">
        <v>0</v>
      </c>
      <c r="AJ12" s="372">
        <v>0</v>
      </c>
      <c r="AK12" s="372">
        <v>0</v>
      </c>
      <c r="AL12" s="372">
        <v>0</v>
      </c>
      <c r="AM12" s="372">
        <v>0</v>
      </c>
      <c r="AN12" s="372">
        <v>0</v>
      </c>
      <c r="AO12" s="372">
        <v>0</v>
      </c>
      <c r="AP12" s="372">
        <v>0</v>
      </c>
      <c r="AQ12" s="372">
        <v>0</v>
      </c>
      <c r="AR12" s="372">
        <v>0</v>
      </c>
      <c r="AS12" s="372">
        <v>0</v>
      </c>
      <c r="AT12" s="372">
        <v>0</v>
      </c>
      <c r="AU12" s="372">
        <v>0</v>
      </c>
      <c r="AV12" s="372">
        <f t="shared" ref="AV12" si="3">SUM(E12:AU12)</f>
        <v>582.53827715024647</v>
      </c>
    </row>
    <row r="13" spans="1:48" ht="15.75" customHeight="1" x14ac:dyDescent="0.3">
      <c r="A13" s="199" t="s">
        <v>137</v>
      </c>
      <c r="B13" s="200">
        <v>8.0000000000000284</v>
      </c>
      <c r="C13" s="372">
        <v>181.11816507014979</v>
      </c>
      <c r="D13" s="202">
        <f t="shared" si="2"/>
        <v>1</v>
      </c>
      <c r="E13" s="203"/>
      <c r="F13" s="203"/>
      <c r="G13" s="203"/>
      <c r="H13" s="203"/>
      <c r="I13" s="203"/>
      <c r="J13" s="203"/>
      <c r="K13" s="203"/>
      <c r="L13" s="372">
        <v>181.11816507014979</v>
      </c>
      <c r="M13" s="372">
        <v>181.11816507014979</v>
      </c>
      <c r="N13" s="372">
        <v>181.11816507014979</v>
      </c>
      <c r="O13" s="372">
        <v>181.11816507014979</v>
      </c>
      <c r="P13" s="372">
        <v>181.11816507014979</v>
      </c>
      <c r="Q13" s="372">
        <v>181.11816507014979</v>
      </c>
      <c r="R13" s="372">
        <v>181.11816507014979</v>
      </c>
      <c r="S13" s="372">
        <v>181.11816507014979</v>
      </c>
      <c r="T13" s="372">
        <v>0</v>
      </c>
      <c r="U13" s="372">
        <v>0</v>
      </c>
      <c r="V13" s="372">
        <v>0</v>
      </c>
      <c r="W13" s="372">
        <v>0</v>
      </c>
      <c r="X13" s="372">
        <v>0</v>
      </c>
      <c r="Y13" s="372">
        <v>0</v>
      </c>
      <c r="Z13" s="372">
        <v>0</v>
      </c>
      <c r="AA13" s="372">
        <v>0</v>
      </c>
      <c r="AB13" s="372">
        <v>0</v>
      </c>
      <c r="AC13" s="372">
        <v>0</v>
      </c>
      <c r="AD13" s="372">
        <v>0</v>
      </c>
      <c r="AE13" s="372">
        <v>0</v>
      </c>
      <c r="AF13" s="372">
        <v>0</v>
      </c>
      <c r="AG13" s="372">
        <v>0</v>
      </c>
      <c r="AH13" s="372">
        <v>0</v>
      </c>
      <c r="AI13" s="372">
        <v>0</v>
      </c>
      <c r="AJ13" s="372">
        <v>0</v>
      </c>
      <c r="AK13" s="372">
        <v>0</v>
      </c>
      <c r="AL13" s="372">
        <v>0</v>
      </c>
      <c r="AM13" s="372">
        <v>0</v>
      </c>
      <c r="AN13" s="372">
        <v>0</v>
      </c>
      <c r="AO13" s="372">
        <v>0</v>
      </c>
      <c r="AP13" s="372">
        <v>0</v>
      </c>
      <c r="AQ13" s="372">
        <v>0</v>
      </c>
      <c r="AR13" s="372">
        <v>0</v>
      </c>
      <c r="AS13" s="372">
        <v>0</v>
      </c>
      <c r="AT13" s="372">
        <v>0</v>
      </c>
      <c r="AU13" s="372">
        <v>0</v>
      </c>
      <c r="AV13" s="372">
        <f t="shared" si="1"/>
        <v>1448.9453205611985</v>
      </c>
    </row>
    <row r="14" spans="1:48" ht="15.75" customHeight="1" x14ac:dyDescent="0.3">
      <c r="A14" s="199" t="s">
        <v>87</v>
      </c>
      <c r="B14" s="200">
        <v>18.999999999999954</v>
      </c>
      <c r="C14" s="372">
        <v>183.87332733412035</v>
      </c>
      <c r="D14" s="202">
        <f t="shared" si="2"/>
        <v>1</v>
      </c>
      <c r="E14" s="203"/>
      <c r="F14" s="203"/>
      <c r="G14" s="203"/>
      <c r="H14" s="203"/>
      <c r="I14" s="203"/>
      <c r="J14" s="203"/>
      <c r="K14" s="203"/>
      <c r="L14" s="372">
        <v>183.87332733412035</v>
      </c>
      <c r="M14" s="372">
        <v>183.87332733412035</v>
      </c>
      <c r="N14" s="372">
        <v>183.87332733412035</v>
      </c>
      <c r="O14" s="372">
        <v>183.87332733412035</v>
      </c>
      <c r="P14" s="372">
        <v>183.87332733412035</v>
      </c>
      <c r="Q14" s="372">
        <v>183.87332733412035</v>
      </c>
      <c r="R14" s="372">
        <v>183.87332733412035</v>
      </c>
      <c r="S14" s="372">
        <v>183.87332733412035</v>
      </c>
      <c r="T14" s="372">
        <v>183.87332733412035</v>
      </c>
      <c r="U14" s="372">
        <v>183.87332733412035</v>
      </c>
      <c r="V14" s="372">
        <v>183.87332733412035</v>
      </c>
      <c r="W14" s="372">
        <v>183.87332733412035</v>
      </c>
      <c r="X14" s="372">
        <v>183.87332733412035</v>
      </c>
      <c r="Y14" s="372">
        <v>183.87332733412035</v>
      </c>
      <c r="Z14" s="372">
        <v>183.87332733412035</v>
      </c>
      <c r="AA14" s="372">
        <v>183.87332733412035</v>
      </c>
      <c r="AB14" s="372">
        <v>183.87332733412035</v>
      </c>
      <c r="AC14" s="372">
        <v>183.87332733412035</v>
      </c>
      <c r="AD14" s="372">
        <v>183.87332733412035</v>
      </c>
      <c r="AE14" s="372">
        <v>0</v>
      </c>
      <c r="AF14" s="372">
        <v>0</v>
      </c>
      <c r="AG14" s="372">
        <v>0</v>
      </c>
      <c r="AH14" s="372">
        <v>0</v>
      </c>
      <c r="AI14" s="372">
        <v>0</v>
      </c>
      <c r="AJ14" s="372">
        <v>0</v>
      </c>
      <c r="AK14" s="372">
        <v>0</v>
      </c>
      <c r="AL14" s="372">
        <v>0</v>
      </c>
      <c r="AM14" s="372">
        <v>0</v>
      </c>
      <c r="AN14" s="372">
        <v>0</v>
      </c>
      <c r="AO14" s="372">
        <v>0</v>
      </c>
      <c r="AP14" s="372">
        <v>0</v>
      </c>
      <c r="AQ14" s="372">
        <v>0</v>
      </c>
      <c r="AR14" s="372">
        <v>0</v>
      </c>
      <c r="AS14" s="372">
        <v>0</v>
      </c>
      <c r="AT14" s="372">
        <v>0</v>
      </c>
      <c r="AU14" s="372">
        <v>0</v>
      </c>
      <c r="AV14" s="372">
        <f t="shared" si="1"/>
        <v>3493.5932193482872</v>
      </c>
    </row>
    <row r="15" spans="1:48" ht="15.75" customHeight="1" x14ac:dyDescent="0.3">
      <c r="A15" s="199" t="s">
        <v>135</v>
      </c>
      <c r="B15" s="200">
        <v>14.999999999999988</v>
      </c>
      <c r="C15" s="372">
        <v>212.87264489406874</v>
      </c>
      <c r="D15" s="202">
        <f t="shared" si="2"/>
        <v>1</v>
      </c>
      <c r="E15" s="203"/>
      <c r="F15" s="203"/>
      <c r="G15" s="203"/>
      <c r="H15" s="203"/>
      <c r="I15" s="203"/>
      <c r="J15" s="203"/>
      <c r="K15" s="203"/>
      <c r="L15" s="372">
        <v>212.87264489406874</v>
      </c>
      <c r="M15" s="372">
        <v>212.87264489406874</v>
      </c>
      <c r="N15" s="372">
        <v>212.87264489406874</v>
      </c>
      <c r="O15" s="372">
        <v>212.87264489406874</v>
      </c>
      <c r="P15" s="372">
        <v>212.87264489406874</v>
      </c>
      <c r="Q15" s="372">
        <v>212.87264489406874</v>
      </c>
      <c r="R15" s="372">
        <v>212.87264489406874</v>
      </c>
      <c r="S15" s="372">
        <v>212.87264489406874</v>
      </c>
      <c r="T15" s="372">
        <v>212.87264489406874</v>
      </c>
      <c r="U15" s="372">
        <v>212.87264489406874</v>
      </c>
      <c r="V15" s="372">
        <v>212.87264489406874</v>
      </c>
      <c r="W15" s="372">
        <v>212.87264489406874</v>
      </c>
      <c r="X15" s="372">
        <v>212.87264489406874</v>
      </c>
      <c r="Y15" s="372">
        <v>212.87264489406874</v>
      </c>
      <c r="Z15" s="372">
        <v>212.87264489406874</v>
      </c>
      <c r="AA15" s="372">
        <v>0</v>
      </c>
      <c r="AB15" s="372">
        <v>0</v>
      </c>
      <c r="AC15" s="372">
        <v>0</v>
      </c>
      <c r="AD15" s="372">
        <v>0</v>
      </c>
      <c r="AE15" s="372">
        <v>0</v>
      </c>
      <c r="AF15" s="372">
        <v>0</v>
      </c>
      <c r="AG15" s="372">
        <v>0</v>
      </c>
      <c r="AH15" s="372">
        <v>0</v>
      </c>
      <c r="AI15" s="372">
        <v>0</v>
      </c>
      <c r="AJ15" s="372">
        <v>0</v>
      </c>
      <c r="AK15" s="372">
        <v>0</v>
      </c>
      <c r="AL15" s="372">
        <v>0</v>
      </c>
      <c r="AM15" s="372">
        <v>0</v>
      </c>
      <c r="AN15" s="372">
        <v>0</v>
      </c>
      <c r="AO15" s="372">
        <v>0</v>
      </c>
      <c r="AP15" s="372">
        <v>0</v>
      </c>
      <c r="AQ15" s="372">
        <v>0</v>
      </c>
      <c r="AR15" s="372">
        <v>0</v>
      </c>
      <c r="AS15" s="372">
        <v>0</v>
      </c>
      <c r="AT15" s="372">
        <v>0</v>
      </c>
      <c r="AU15" s="372">
        <v>0</v>
      </c>
      <c r="AV15" s="372">
        <f t="shared" si="1"/>
        <v>3193.0896734110315</v>
      </c>
    </row>
    <row r="16" spans="1:48" ht="15.75" customHeight="1" x14ac:dyDescent="0.3">
      <c r="A16" s="199" t="s">
        <v>27</v>
      </c>
      <c r="B16" s="200">
        <v>11.000000000000002</v>
      </c>
      <c r="C16" s="372">
        <v>145.9313170044905</v>
      </c>
      <c r="D16" s="202">
        <f t="shared" si="2"/>
        <v>1</v>
      </c>
      <c r="E16" s="203"/>
      <c r="F16" s="203"/>
      <c r="G16" s="203"/>
      <c r="H16" s="203"/>
      <c r="I16" s="203"/>
      <c r="J16" s="203"/>
      <c r="K16" s="203"/>
      <c r="L16" s="372">
        <v>145.9313170044905</v>
      </c>
      <c r="M16" s="372">
        <v>145.9313170044905</v>
      </c>
      <c r="N16" s="372">
        <v>145.9313170044905</v>
      </c>
      <c r="O16" s="372">
        <v>145.9313170044905</v>
      </c>
      <c r="P16" s="372">
        <v>145.9313170044905</v>
      </c>
      <c r="Q16" s="372">
        <v>145.9313170044905</v>
      </c>
      <c r="R16" s="372">
        <v>145.9313170044905</v>
      </c>
      <c r="S16" s="372">
        <v>145.9313170044905</v>
      </c>
      <c r="T16" s="372">
        <v>145.9313170044905</v>
      </c>
      <c r="U16" s="372">
        <v>145.9313170044905</v>
      </c>
      <c r="V16" s="372">
        <v>145.9313170044905</v>
      </c>
      <c r="W16" s="372">
        <v>0</v>
      </c>
      <c r="X16" s="372">
        <v>0</v>
      </c>
      <c r="Y16" s="372">
        <v>0</v>
      </c>
      <c r="Z16" s="372">
        <v>0</v>
      </c>
      <c r="AA16" s="372">
        <v>0</v>
      </c>
      <c r="AB16" s="372">
        <v>0</v>
      </c>
      <c r="AC16" s="372">
        <v>0</v>
      </c>
      <c r="AD16" s="372">
        <v>0</v>
      </c>
      <c r="AE16" s="372">
        <v>0</v>
      </c>
      <c r="AF16" s="372">
        <v>0</v>
      </c>
      <c r="AG16" s="372">
        <v>0</v>
      </c>
      <c r="AH16" s="372">
        <v>0</v>
      </c>
      <c r="AI16" s="372">
        <v>0</v>
      </c>
      <c r="AJ16" s="372">
        <v>0</v>
      </c>
      <c r="AK16" s="372">
        <v>0</v>
      </c>
      <c r="AL16" s="372">
        <v>0</v>
      </c>
      <c r="AM16" s="372">
        <v>0</v>
      </c>
      <c r="AN16" s="372">
        <v>0</v>
      </c>
      <c r="AO16" s="372">
        <v>0</v>
      </c>
      <c r="AP16" s="372">
        <v>0</v>
      </c>
      <c r="AQ16" s="372">
        <v>0</v>
      </c>
      <c r="AR16" s="372">
        <v>0</v>
      </c>
      <c r="AS16" s="372">
        <v>0</v>
      </c>
      <c r="AT16" s="372">
        <v>0</v>
      </c>
      <c r="AU16" s="372">
        <v>0</v>
      </c>
      <c r="AV16" s="372">
        <f t="shared" si="1"/>
        <v>1605.244487049395</v>
      </c>
    </row>
    <row r="17" spans="1:48" ht="15.75" customHeight="1" x14ac:dyDescent="0.3">
      <c r="A17" s="199" t="s">
        <v>177</v>
      </c>
      <c r="B17" s="200">
        <v>30.000000000000011</v>
      </c>
      <c r="C17" s="372">
        <v>108.42144179039269</v>
      </c>
      <c r="D17" s="202">
        <f t="shared" si="2"/>
        <v>1</v>
      </c>
      <c r="E17" s="203"/>
      <c r="F17" s="203"/>
      <c r="G17" s="203"/>
      <c r="H17" s="203"/>
      <c r="I17" s="203"/>
      <c r="J17" s="203"/>
      <c r="K17" s="203"/>
      <c r="L17" s="372">
        <v>108.42144179039269</v>
      </c>
      <c r="M17" s="372">
        <v>108.42144179039269</v>
      </c>
      <c r="N17" s="372">
        <v>108.42144179039269</v>
      </c>
      <c r="O17" s="372">
        <v>108.42144179039269</v>
      </c>
      <c r="P17" s="372">
        <v>108.42144179039269</v>
      </c>
      <c r="Q17" s="372">
        <v>108.42144179039269</v>
      </c>
      <c r="R17" s="372">
        <v>108.42144179039269</v>
      </c>
      <c r="S17" s="372">
        <v>108.42144179039269</v>
      </c>
      <c r="T17" s="372">
        <v>108.42144179039269</v>
      </c>
      <c r="U17" s="372">
        <v>108.42144179039269</v>
      </c>
      <c r="V17" s="372">
        <v>94.61727275725174</v>
      </c>
      <c r="W17" s="372">
        <v>94.61727275725174</v>
      </c>
      <c r="X17" s="372">
        <v>94.61727275725174</v>
      </c>
      <c r="Y17" s="372">
        <v>94.61727275725174</v>
      </c>
      <c r="Z17" s="372">
        <v>94.61727275725174</v>
      </c>
      <c r="AA17" s="372">
        <v>94.61727275725174</v>
      </c>
      <c r="AB17" s="372">
        <v>94.61727275725174</v>
      </c>
      <c r="AC17" s="372">
        <v>94.61727275725174</v>
      </c>
      <c r="AD17" s="372">
        <v>94.61727275725174</v>
      </c>
      <c r="AE17" s="372">
        <v>94.61727275725174</v>
      </c>
      <c r="AF17" s="372">
        <v>94.61727275725174</v>
      </c>
      <c r="AG17" s="372">
        <v>94.61727275725174</v>
      </c>
      <c r="AH17" s="372">
        <v>94.61727275725174</v>
      </c>
      <c r="AI17" s="372">
        <v>94.61727275725174</v>
      </c>
      <c r="AJ17" s="372">
        <v>94.61727275725174</v>
      </c>
      <c r="AK17" s="372">
        <v>94.61727275725174</v>
      </c>
      <c r="AL17" s="372">
        <v>94.61727275725174</v>
      </c>
      <c r="AM17" s="372">
        <v>94.61727275725174</v>
      </c>
      <c r="AN17" s="372">
        <v>94.61727275725174</v>
      </c>
      <c r="AO17" s="372">
        <v>94.61727275725174</v>
      </c>
      <c r="AP17" s="372">
        <v>0</v>
      </c>
      <c r="AQ17" s="372">
        <v>0</v>
      </c>
      <c r="AR17" s="372">
        <v>0</v>
      </c>
      <c r="AS17" s="372">
        <v>0</v>
      </c>
      <c r="AT17" s="372">
        <v>0</v>
      </c>
      <c r="AU17" s="372">
        <v>0</v>
      </c>
      <c r="AV17" s="372">
        <f t="shared" si="1"/>
        <v>2976.5598730489614</v>
      </c>
    </row>
    <row r="18" spans="1:48" ht="15.75" customHeight="1" x14ac:dyDescent="0.3">
      <c r="A18" s="199" t="s">
        <v>90</v>
      </c>
      <c r="B18" s="200">
        <v>7.9999999999999956</v>
      </c>
      <c r="C18" s="372">
        <v>79.575779961066672</v>
      </c>
      <c r="D18" s="202">
        <f t="shared" si="2"/>
        <v>1</v>
      </c>
      <c r="E18" s="203"/>
      <c r="F18" s="203"/>
      <c r="G18" s="203"/>
      <c r="H18" s="203"/>
      <c r="I18" s="203"/>
      <c r="J18" s="203"/>
      <c r="K18" s="203"/>
      <c r="L18" s="372">
        <v>79.575779961066672</v>
      </c>
      <c r="M18" s="372">
        <v>79.575779961066672</v>
      </c>
      <c r="N18" s="372">
        <v>79.575779961066672</v>
      </c>
      <c r="O18" s="372">
        <v>79.575779961066672</v>
      </c>
      <c r="P18" s="372">
        <v>79.575779961066672</v>
      </c>
      <c r="Q18" s="372">
        <v>79.575779961066672</v>
      </c>
      <c r="R18" s="372">
        <v>79.575779961066672</v>
      </c>
      <c r="S18" s="372">
        <v>79.575779961066672</v>
      </c>
      <c r="T18" s="372">
        <v>0</v>
      </c>
      <c r="U18" s="372">
        <v>0</v>
      </c>
      <c r="V18" s="372">
        <v>0</v>
      </c>
      <c r="W18" s="372">
        <v>0</v>
      </c>
      <c r="X18" s="372">
        <v>0</v>
      </c>
      <c r="Y18" s="372">
        <v>0</v>
      </c>
      <c r="Z18" s="372">
        <v>0</v>
      </c>
      <c r="AA18" s="372">
        <v>0</v>
      </c>
      <c r="AB18" s="372">
        <v>0</v>
      </c>
      <c r="AC18" s="372">
        <v>0</v>
      </c>
      <c r="AD18" s="372">
        <v>0</v>
      </c>
      <c r="AE18" s="372">
        <v>0</v>
      </c>
      <c r="AF18" s="372">
        <v>0</v>
      </c>
      <c r="AG18" s="372">
        <v>0</v>
      </c>
      <c r="AH18" s="372">
        <v>0</v>
      </c>
      <c r="AI18" s="372">
        <v>0</v>
      </c>
      <c r="AJ18" s="372">
        <v>0</v>
      </c>
      <c r="AK18" s="372">
        <v>0</v>
      </c>
      <c r="AL18" s="372">
        <v>0</v>
      </c>
      <c r="AM18" s="372">
        <v>0</v>
      </c>
      <c r="AN18" s="372">
        <v>0</v>
      </c>
      <c r="AO18" s="372">
        <v>0</v>
      </c>
      <c r="AP18" s="372">
        <v>0</v>
      </c>
      <c r="AQ18" s="372">
        <v>0</v>
      </c>
      <c r="AR18" s="372">
        <v>0</v>
      </c>
      <c r="AS18" s="372">
        <v>0</v>
      </c>
      <c r="AT18" s="372">
        <v>0</v>
      </c>
      <c r="AU18" s="372">
        <v>0</v>
      </c>
      <c r="AV18" s="372">
        <f t="shared" si="1"/>
        <v>636.60623968853349</v>
      </c>
    </row>
    <row r="19" spans="1:48" ht="15.75" customHeight="1" x14ac:dyDescent="0.3">
      <c r="A19" s="199" t="s">
        <v>45</v>
      </c>
      <c r="B19" s="200">
        <v>12.022283068703929</v>
      </c>
      <c r="C19" s="372">
        <v>56.827900000000021</v>
      </c>
      <c r="D19" s="202">
        <f t="shared" si="2"/>
        <v>1</v>
      </c>
      <c r="E19" s="203"/>
      <c r="F19" s="203"/>
      <c r="G19" s="203"/>
      <c r="H19" s="203"/>
      <c r="I19" s="203"/>
      <c r="J19" s="203"/>
      <c r="K19" s="203"/>
      <c r="L19" s="372">
        <v>56.827900000000021</v>
      </c>
      <c r="M19" s="372">
        <v>56.827900000000021</v>
      </c>
      <c r="N19" s="372">
        <v>56.827900000000021</v>
      </c>
      <c r="O19" s="372">
        <v>56.827900000000021</v>
      </c>
      <c r="P19" s="372">
        <v>56.827900000000021</v>
      </c>
      <c r="Q19" s="372">
        <v>56.827900000000021</v>
      </c>
      <c r="R19" s="372">
        <v>56.827900000000021</v>
      </c>
      <c r="S19" s="372">
        <v>56.827900000000021</v>
      </c>
      <c r="T19" s="372">
        <v>56.827900000000021</v>
      </c>
      <c r="U19" s="372">
        <v>56.827900000000021</v>
      </c>
      <c r="V19" s="372">
        <v>56.827900000000021</v>
      </c>
      <c r="W19" s="372">
        <v>56.827900000000021</v>
      </c>
      <c r="X19" s="372">
        <v>0.42209999999999998</v>
      </c>
      <c r="Y19" s="372">
        <v>0.42209999999999998</v>
      </c>
      <c r="Z19" s="372">
        <v>0.42209999999999998</v>
      </c>
      <c r="AA19" s="372">
        <v>0</v>
      </c>
      <c r="AB19" s="372">
        <v>0</v>
      </c>
      <c r="AC19" s="372">
        <v>0</v>
      </c>
      <c r="AD19" s="372">
        <v>0</v>
      </c>
      <c r="AE19" s="372">
        <v>0</v>
      </c>
      <c r="AF19" s="372">
        <v>0</v>
      </c>
      <c r="AG19" s="372">
        <v>0</v>
      </c>
      <c r="AH19" s="372">
        <v>0</v>
      </c>
      <c r="AI19" s="372">
        <v>0</v>
      </c>
      <c r="AJ19" s="372">
        <v>0</v>
      </c>
      <c r="AK19" s="372">
        <v>0</v>
      </c>
      <c r="AL19" s="372">
        <v>0</v>
      </c>
      <c r="AM19" s="372">
        <v>0</v>
      </c>
      <c r="AN19" s="372">
        <v>0</v>
      </c>
      <c r="AO19" s="372">
        <v>0</v>
      </c>
      <c r="AP19" s="372">
        <v>0</v>
      </c>
      <c r="AQ19" s="372">
        <v>0</v>
      </c>
      <c r="AR19" s="372">
        <v>0</v>
      </c>
      <c r="AS19" s="372">
        <v>0</v>
      </c>
      <c r="AT19" s="372">
        <v>0</v>
      </c>
      <c r="AU19" s="372">
        <v>0</v>
      </c>
      <c r="AV19" s="372">
        <f t="shared" si="1"/>
        <v>683.20110000000011</v>
      </c>
    </row>
    <row r="20" spans="1:48" ht="15.75" customHeight="1" x14ac:dyDescent="0.3">
      <c r="A20" s="199" t="s">
        <v>89</v>
      </c>
      <c r="B20" s="200">
        <v>30.000000000000007</v>
      </c>
      <c r="C20" s="372">
        <v>50.408517460959587</v>
      </c>
      <c r="D20" s="202">
        <f t="shared" si="2"/>
        <v>1</v>
      </c>
      <c r="E20" s="203"/>
      <c r="F20" s="203"/>
      <c r="G20" s="203"/>
      <c r="H20" s="203"/>
      <c r="I20" s="203"/>
      <c r="J20" s="203"/>
      <c r="K20" s="203"/>
      <c r="L20" s="372">
        <v>50.408517460959587</v>
      </c>
      <c r="M20" s="372">
        <v>50.408517460959587</v>
      </c>
      <c r="N20" s="372">
        <v>50.408517460959587</v>
      </c>
      <c r="O20" s="372">
        <v>50.408517460959587</v>
      </c>
      <c r="P20" s="372">
        <v>50.408517460959587</v>
      </c>
      <c r="Q20" s="372">
        <v>50.408517460959587</v>
      </c>
      <c r="R20" s="372">
        <v>50.408517460959587</v>
      </c>
      <c r="S20" s="372">
        <v>50.408517460959587</v>
      </c>
      <c r="T20" s="372">
        <v>50.408517460959587</v>
      </c>
      <c r="U20" s="372">
        <v>50.408517460959587</v>
      </c>
      <c r="V20" s="372">
        <v>39.446133135413177</v>
      </c>
      <c r="W20" s="372">
        <v>39.446133135413177</v>
      </c>
      <c r="X20" s="372">
        <v>39.446133135413177</v>
      </c>
      <c r="Y20" s="372">
        <v>39.446133135413177</v>
      </c>
      <c r="Z20" s="372">
        <v>39.446133135413177</v>
      </c>
      <c r="AA20" s="372">
        <v>39.446133135413177</v>
      </c>
      <c r="AB20" s="372">
        <v>39.446133135413177</v>
      </c>
      <c r="AC20" s="372">
        <v>39.446133135413177</v>
      </c>
      <c r="AD20" s="372">
        <v>39.446133135413177</v>
      </c>
      <c r="AE20" s="372">
        <v>39.446133135413177</v>
      </c>
      <c r="AF20" s="372">
        <v>39.446133135413177</v>
      </c>
      <c r="AG20" s="372">
        <v>39.446133135413177</v>
      </c>
      <c r="AH20" s="372">
        <v>39.446133135413177</v>
      </c>
      <c r="AI20" s="372">
        <v>39.446133135413177</v>
      </c>
      <c r="AJ20" s="372">
        <v>39.446133135413177</v>
      </c>
      <c r="AK20" s="372">
        <v>39.446133135413177</v>
      </c>
      <c r="AL20" s="372">
        <v>39.446133135413177</v>
      </c>
      <c r="AM20" s="372">
        <v>39.446133135413177</v>
      </c>
      <c r="AN20" s="372">
        <v>39.446133135413177</v>
      </c>
      <c r="AO20" s="372">
        <v>39.446133135413177</v>
      </c>
      <c r="AP20" s="372">
        <v>0</v>
      </c>
      <c r="AQ20" s="372">
        <v>0</v>
      </c>
      <c r="AR20" s="372">
        <v>0</v>
      </c>
      <c r="AS20" s="372">
        <v>0</v>
      </c>
      <c r="AT20" s="372">
        <v>0</v>
      </c>
      <c r="AU20" s="372">
        <v>0</v>
      </c>
      <c r="AV20" s="372">
        <f t="shared" si="1"/>
        <v>1293.0078373178603</v>
      </c>
    </row>
    <row r="21" spans="1:48" ht="15.75" customHeight="1" x14ac:dyDescent="0.3">
      <c r="A21" s="199" t="s">
        <v>88</v>
      </c>
      <c r="B21" s="200">
        <v>29.999999999999975</v>
      </c>
      <c r="C21" s="372">
        <v>22.90795764280211</v>
      </c>
      <c r="D21" s="202">
        <f t="shared" si="2"/>
        <v>1</v>
      </c>
      <c r="E21" s="203"/>
      <c r="F21" s="203"/>
      <c r="G21" s="203"/>
      <c r="H21" s="203"/>
      <c r="I21" s="203"/>
      <c r="J21" s="203"/>
      <c r="K21" s="203"/>
      <c r="L21" s="372">
        <v>22.90795764280211</v>
      </c>
      <c r="M21" s="372">
        <v>22.90795764280211</v>
      </c>
      <c r="N21" s="372">
        <v>22.90795764280211</v>
      </c>
      <c r="O21" s="372">
        <v>22.90795764280211</v>
      </c>
      <c r="P21" s="372">
        <v>22.90795764280211</v>
      </c>
      <c r="Q21" s="372">
        <v>22.90795764280211</v>
      </c>
      <c r="R21" s="372">
        <v>22.90795764280211</v>
      </c>
      <c r="S21" s="372">
        <v>22.90795764280211</v>
      </c>
      <c r="T21" s="372">
        <v>22.90795764280211</v>
      </c>
      <c r="U21" s="372">
        <v>22.90795764280211</v>
      </c>
      <c r="V21" s="372">
        <v>18.812221938942926</v>
      </c>
      <c r="W21" s="372">
        <v>18.812221938942926</v>
      </c>
      <c r="X21" s="372">
        <v>18.812221938942926</v>
      </c>
      <c r="Y21" s="372">
        <v>18.812221938942926</v>
      </c>
      <c r="Z21" s="372">
        <v>18.812221938942926</v>
      </c>
      <c r="AA21" s="372">
        <v>18.812221938942926</v>
      </c>
      <c r="AB21" s="372">
        <v>18.812221938942926</v>
      </c>
      <c r="AC21" s="372">
        <v>18.812221938942926</v>
      </c>
      <c r="AD21" s="372">
        <v>18.812221938942926</v>
      </c>
      <c r="AE21" s="372">
        <v>18.812221938942926</v>
      </c>
      <c r="AF21" s="372">
        <v>18.812221938942926</v>
      </c>
      <c r="AG21" s="372">
        <v>18.812221938942926</v>
      </c>
      <c r="AH21" s="372">
        <v>18.812221938942926</v>
      </c>
      <c r="AI21" s="372">
        <v>18.812221938942926</v>
      </c>
      <c r="AJ21" s="372">
        <v>18.812221938942926</v>
      </c>
      <c r="AK21" s="372">
        <v>18.812221938942926</v>
      </c>
      <c r="AL21" s="372">
        <v>18.812221938942926</v>
      </c>
      <c r="AM21" s="372">
        <v>18.812221938942926</v>
      </c>
      <c r="AN21" s="372">
        <v>18.812221938942926</v>
      </c>
      <c r="AO21" s="372">
        <v>18.812221938942926</v>
      </c>
      <c r="AP21" s="372">
        <v>0</v>
      </c>
      <c r="AQ21" s="372">
        <v>0</v>
      </c>
      <c r="AR21" s="372">
        <v>0</v>
      </c>
      <c r="AS21" s="372">
        <v>0</v>
      </c>
      <c r="AT21" s="372">
        <v>0</v>
      </c>
      <c r="AU21" s="372">
        <v>0</v>
      </c>
      <c r="AV21" s="372">
        <f t="shared" si="1"/>
        <v>605.32401520687938</v>
      </c>
    </row>
    <row r="22" spans="1:48" ht="15.75" customHeight="1" x14ac:dyDescent="0.3">
      <c r="A22" s="199" t="s">
        <v>133</v>
      </c>
      <c r="B22" s="200">
        <v>10.000000000000043</v>
      </c>
      <c r="C22" s="372">
        <v>19.650565267307044</v>
      </c>
      <c r="D22" s="202">
        <f t="shared" si="2"/>
        <v>1</v>
      </c>
      <c r="E22" s="203"/>
      <c r="F22" s="203"/>
      <c r="G22" s="203"/>
      <c r="H22" s="203"/>
      <c r="I22" s="203"/>
      <c r="J22" s="203"/>
      <c r="K22" s="203"/>
      <c r="L22" s="372">
        <v>19.650565267307044</v>
      </c>
      <c r="M22" s="372">
        <v>19.650565267307044</v>
      </c>
      <c r="N22" s="372">
        <v>19.650565267307044</v>
      </c>
      <c r="O22" s="372">
        <v>19.650565267307044</v>
      </c>
      <c r="P22" s="372">
        <v>19.650565267307044</v>
      </c>
      <c r="Q22" s="372">
        <v>19.650565267307044</v>
      </c>
      <c r="R22" s="372">
        <v>19.650565267307044</v>
      </c>
      <c r="S22" s="372">
        <v>19.650565267307044</v>
      </c>
      <c r="T22" s="372">
        <v>19.650565267307044</v>
      </c>
      <c r="U22" s="372">
        <v>19.650565267307044</v>
      </c>
      <c r="V22" s="372">
        <v>0</v>
      </c>
      <c r="W22" s="372">
        <v>0</v>
      </c>
      <c r="X22" s="372">
        <v>0</v>
      </c>
      <c r="Y22" s="372">
        <v>0</v>
      </c>
      <c r="Z22" s="372">
        <v>0</v>
      </c>
      <c r="AA22" s="372">
        <v>0</v>
      </c>
      <c r="AB22" s="372">
        <v>0</v>
      </c>
      <c r="AC22" s="372">
        <v>0</v>
      </c>
      <c r="AD22" s="372">
        <v>0</v>
      </c>
      <c r="AE22" s="372">
        <v>0</v>
      </c>
      <c r="AF22" s="372">
        <v>0</v>
      </c>
      <c r="AG22" s="372">
        <v>0</v>
      </c>
      <c r="AH22" s="372">
        <v>0</v>
      </c>
      <c r="AI22" s="372">
        <v>0</v>
      </c>
      <c r="AJ22" s="372">
        <v>0</v>
      </c>
      <c r="AK22" s="372">
        <v>0</v>
      </c>
      <c r="AL22" s="372">
        <v>0</v>
      </c>
      <c r="AM22" s="372">
        <v>0</v>
      </c>
      <c r="AN22" s="372">
        <v>0</v>
      </c>
      <c r="AO22" s="372">
        <v>0</v>
      </c>
      <c r="AP22" s="372">
        <v>0</v>
      </c>
      <c r="AQ22" s="372">
        <v>0</v>
      </c>
      <c r="AR22" s="372">
        <v>0</v>
      </c>
      <c r="AS22" s="372">
        <v>0</v>
      </c>
      <c r="AT22" s="372">
        <v>0</v>
      </c>
      <c r="AU22" s="372">
        <v>0</v>
      </c>
      <c r="AV22" s="372">
        <f t="shared" si="1"/>
        <v>196.50565267307047</v>
      </c>
    </row>
    <row r="23" spans="1:48" ht="15.75" customHeight="1" x14ac:dyDescent="0.3">
      <c r="A23" s="199" t="s">
        <v>136</v>
      </c>
      <c r="B23" s="200">
        <v>12.000000000000002</v>
      </c>
      <c r="C23" s="372">
        <v>14.627433766233771</v>
      </c>
      <c r="D23" s="202">
        <f t="shared" si="2"/>
        <v>1</v>
      </c>
      <c r="E23" s="203"/>
      <c r="F23" s="203"/>
      <c r="G23" s="203"/>
      <c r="H23" s="203"/>
      <c r="I23" s="203"/>
      <c r="J23" s="203"/>
      <c r="K23" s="203"/>
      <c r="L23" s="372">
        <v>14.627433766233771</v>
      </c>
      <c r="M23" s="372">
        <v>14.627433766233771</v>
      </c>
      <c r="N23" s="372">
        <v>14.627433766233771</v>
      </c>
      <c r="O23" s="372">
        <v>14.627433766233771</v>
      </c>
      <c r="P23" s="372">
        <v>14.627433766233771</v>
      </c>
      <c r="Q23" s="372">
        <v>14.627433766233771</v>
      </c>
      <c r="R23" s="372">
        <v>14.627433766233771</v>
      </c>
      <c r="S23" s="372">
        <v>14.627433766233771</v>
      </c>
      <c r="T23" s="372">
        <v>14.627433766233771</v>
      </c>
      <c r="U23" s="372">
        <v>14.627433766233771</v>
      </c>
      <c r="V23" s="372">
        <v>14.627433766233771</v>
      </c>
      <c r="W23" s="372">
        <v>14.627433766233771</v>
      </c>
      <c r="X23" s="372">
        <v>0</v>
      </c>
      <c r="Y23" s="372">
        <v>0</v>
      </c>
      <c r="Z23" s="372">
        <v>0</v>
      </c>
      <c r="AA23" s="372">
        <v>0</v>
      </c>
      <c r="AB23" s="372">
        <v>0</v>
      </c>
      <c r="AC23" s="372">
        <v>0</v>
      </c>
      <c r="AD23" s="372">
        <v>0</v>
      </c>
      <c r="AE23" s="372">
        <v>0</v>
      </c>
      <c r="AF23" s="372">
        <v>0</v>
      </c>
      <c r="AG23" s="372">
        <v>0</v>
      </c>
      <c r="AH23" s="372">
        <v>0</v>
      </c>
      <c r="AI23" s="372">
        <v>0</v>
      </c>
      <c r="AJ23" s="372">
        <v>0</v>
      </c>
      <c r="AK23" s="372">
        <v>0</v>
      </c>
      <c r="AL23" s="372">
        <v>0</v>
      </c>
      <c r="AM23" s="372">
        <v>0</v>
      </c>
      <c r="AN23" s="372">
        <v>0</v>
      </c>
      <c r="AO23" s="372">
        <v>0</v>
      </c>
      <c r="AP23" s="372">
        <v>0</v>
      </c>
      <c r="AQ23" s="372">
        <v>0</v>
      </c>
      <c r="AR23" s="372">
        <v>0</v>
      </c>
      <c r="AS23" s="372">
        <v>0</v>
      </c>
      <c r="AT23" s="372">
        <v>0</v>
      </c>
      <c r="AU23" s="372">
        <v>0</v>
      </c>
      <c r="AV23" s="372">
        <f t="shared" si="1"/>
        <v>175.5292051948052</v>
      </c>
    </row>
    <row r="24" spans="1:48" ht="15.75" customHeight="1" x14ac:dyDescent="0.3">
      <c r="A24" s="199" t="s">
        <v>178</v>
      </c>
      <c r="B24" s="200">
        <v>15.999999999999998</v>
      </c>
      <c r="C24" s="372">
        <v>22.469395632320094</v>
      </c>
      <c r="D24" s="202">
        <f t="shared" si="2"/>
        <v>1</v>
      </c>
      <c r="E24" s="203"/>
      <c r="F24" s="203"/>
      <c r="G24" s="203"/>
      <c r="H24" s="203"/>
      <c r="I24" s="203"/>
      <c r="J24" s="203"/>
      <c r="K24" s="203"/>
      <c r="L24" s="372">
        <v>22.469395632320094</v>
      </c>
      <c r="M24" s="372">
        <v>22.469395632320094</v>
      </c>
      <c r="N24" s="372">
        <v>22.469395632320094</v>
      </c>
      <c r="O24" s="372">
        <v>22.469395632320094</v>
      </c>
      <c r="P24" s="372">
        <v>22.469395632320094</v>
      </c>
      <c r="Q24" s="372">
        <v>22.469395632320094</v>
      </c>
      <c r="R24" s="372">
        <v>22.469395632320094</v>
      </c>
      <c r="S24" s="372">
        <v>22.469395632320094</v>
      </c>
      <c r="T24" s="372">
        <v>22.469395632320094</v>
      </c>
      <c r="U24" s="372">
        <v>22.469395632320094</v>
      </c>
      <c r="V24" s="372">
        <v>22.469395632320094</v>
      </c>
      <c r="W24" s="372">
        <v>22.469395632320094</v>
      </c>
      <c r="X24" s="372">
        <v>22.469395632320094</v>
      </c>
      <c r="Y24" s="372">
        <v>22.469395632320094</v>
      </c>
      <c r="Z24" s="372">
        <v>22.469395632320094</v>
      </c>
      <c r="AA24" s="372">
        <v>22.469395632320094</v>
      </c>
      <c r="AB24" s="372">
        <v>0</v>
      </c>
      <c r="AC24" s="372">
        <v>0</v>
      </c>
      <c r="AD24" s="372">
        <v>0</v>
      </c>
      <c r="AE24" s="372">
        <v>0</v>
      </c>
      <c r="AF24" s="372">
        <v>0</v>
      </c>
      <c r="AG24" s="372">
        <v>0</v>
      </c>
      <c r="AH24" s="372">
        <v>0</v>
      </c>
      <c r="AI24" s="372">
        <v>0</v>
      </c>
      <c r="AJ24" s="372">
        <v>0</v>
      </c>
      <c r="AK24" s="372">
        <v>0</v>
      </c>
      <c r="AL24" s="372">
        <v>0</v>
      </c>
      <c r="AM24" s="372">
        <v>0</v>
      </c>
      <c r="AN24" s="372">
        <v>0</v>
      </c>
      <c r="AO24" s="372">
        <v>0</v>
      </c>
      <c r="AP24" s="372">
        <v>0</v>
      </c>
      <c r="AQ24" s="372">
        <v>0</v>
      </c>
      <c r="AR24" s="372">
        <v>0</v>
      </c>
      <c r="AS24" s="372">
        <v>0</v>
      </c>
      <c r="AT24" s="372">
        <v>0</v>
      </c>
      <c r="AU24" s="372">
        <v>0</v>
      </c>
      <c r="AV24" s="372">
        <f t="shared" si="1"/>
        <v>359.51033011712144</v>
      </c>
    </row>
    <row r="25" spans="1:48" ht="15.75" customHeight="1" x14ac:dyDescent="0.3">
      <c r="A25" s="199" t="s">
        <v>367</v>
      </c>
      <c r="B25" s="200">
        <v>9.999999999999984</v>
      </c>
      <c r="C25" s="372">
        <v>13.830655642165173</v>
      </c>
      <c r="D25" s="202">
        <f t="shared" si="2"/>
        <v>1</v>
      </c>
      <c r="E25" s="203"/>
      <c r="F25" s="203"/>
      <c r="G25" s="203"/>
      <c r="H25" s="203"/>
      <c r="I25" s="203"/>
      <c r="J25" s="203"/>
      <c r="K25" s="203"/>
      <c r="L25" s="372">
        <v>13.830655642165173</v>
      </c>
      <c r="M25" s="372">
        <v>13.830655642165173</v>
      </c>
      <c r="N25" s="372">
        <v>13.830655642165173</v>
      </c>
      <c r="O25" s="372">
        <v>13.830655642165173</v>
      </c>
      <c r="P25" s="372">
        <v>13.830655642165173</v>
      </c>
      <c r="Q25" s="372">
        <v>13.830655642165173</v>
      </c>
      <c r="R25" s="372">
        <v>13.830655642165173</v>
      </c>
      <c r="S25" s="372">
        <v>13.830655642165173</v>
      </c>
      <c r="T25" s="372">
        <v>13.830655642165173</v>
      </c>
      <c r="U25" s="372">
        <v>13.830655642165173</v>
      </c>
      <c r="V25" s="372">
        <v>0</v>
      </c>
      <c r="W25" s="372">
        <v>0</v>
      </c>
      <c r="X25" s="372">
        <v>0</v>
      </c>
      <c r="Y25" s="372">
        <v>0</v>
      </c>
      <c r="Z25" s="372">
        <v>0</v>
      </c>
      <c r="AA25" s="372">
        <v>0</v>
      </c>
      <c r="AB25" s="372">
        <v>0</v>
      </c>
      <c r="AC25" s="372">
        <v>0</v>
      </c>
      <c r="AD25" s="372">
        <v>0</v>
      </c>
      <c r="AE25" s="372">
        <v>0</v>
      </c>
      <c r="AF25" s="372">
        <v>0</v>
      </c>
      <c r="AG25" s="372">
        <v>0</v>
      </c>
      <c r="AH25" s="372">
        <v>0</v>
      </c>
      <c r="AI25" s="372">
        <v>0</v>
      </c>
      <c r="AJ25" s="372">
        <v>0</v>
      </c>
      <c r="AK25" s="372">
        <v>0</v>
      </c>
      <c r="AL25" s="372">
        <v>0</v>
      </c>
      <c r="AM25" s="372">
        <v>0</v>
      </c>
      <c r="AN25" s="372">
        <v>0</v>
      </c>
      <c r="AO25" s="372">
        <v>0</v>
      </c>
      <c r="AP25" s="372">
        <v>0</v>
      </c>
      <c r="AQ25" s="372">
        <v>0</v>
      </c>
      <c r="AR25" s="372">
        <v>0</v>
      </c>
      <c r="AS25" s="372">
        <v>0</v>
      </c>
      <c r="AT25" s="372">
        <v>0</v>
      </c>
      <c r="AU25" s="372">
        <v>0</v>
      </c>
      <c r="AV25" s="372">
        <f t="shared" si="1"/>
        <v>138.30655642165172</v>
      </c>
    </row>
    <row r="26" spans="1:48" ht="15.75" customHeight="1" x14ac:dyDescent="0.3">
      <c r="A26" s="199" t="s">
        <v>73</v>
      </c>
      <c r="B26" s="200">
        <v>19.999999999999993</v>
      </c>
      <c r="C26" s="372">
        <v>13.275043932280132</v>
      </c>
      <c r="D26" s="202">
        <f t="shared" si="2"/>
        <v>1</v>
      </c>
      <c r="E26" s="203"/>
      <c r="F26" s="203"/>
      <c r="G26" s="203"/>
      <c r="H26" s="203"/>
      <c r="I26" s="203"/>
      <c r="J26" s="203"/>
      <c r="K26" s="203"/>
      <c r="L26" s="372">
        <v>13.275043932280132</v>
      </c>
      <c r="M26" s="372">
        <v>13.275043932280132</v>
      </c>
      <c r="N26" s="372">
        <v>13.275043932280132</v>
      </c>
      <c r="O26" s="372">
        <v>13.275043932280132</v>
      </c>
      <c r="P26" s="372">
        <v>13.275043932280132</v>
      </c>
      <c r="Q26" s="372">
        <v>13.275043932280132</v>
      </c>
      <c r="R26" s="372">
        <v>13.275043932280132</v>
      </c>
      <c r="S26" s="372">
        <v>13.275043932280132</v>
      </c>
      <c r="T26" s="372">
        <v>13.275043932280132</v>
      </c>
      <c r="U26" s="372">
        <v>13.275043932280132</v>
      </c>
      <c r="V26" s="372">
        <v>8.8779982515902596</v>
      </c>
      <c r="W26" s="372">
        <v>8.8779982515902596</v>
      </c>
      <c r="X26" s="372">
        <v>8.8779982515902596</v>
      </c>
      <c r="Y26" s="372">
        <v>8.8779982515902596</v>
      </c>
      <c r="Z26" s="372">
        <v>8.8779982515902596</v>
      </c>
      <c r="AA26" s="372">
        <v>8.8779982515902596</v>
      </c>
      <c r="AB26" s="372">
        <v>8.8779982515902596</v>
      </c>
      <c r="AC26" s="372">
        <v>8.8779982515902596</v>
      </c>
      <c r="AD26" s="372">
        <v>8.8779982515902596</v>
      </c>
      <c r="AE26" s="372">
        <v>8.8779982515902596</v>
      </c>
      <c r="AF26" s="372">
        <v>0</v>
      </c>
      <c r="AG26" s="372">
        <v>0</v>
      </c>
      <c r="AH26" s="372">
        <v>0</v>
      </c>
      <c r="AI26" s="372">
        <v>0</v>
      </c>
      <c r="AJ26" s="372">
        <v>0</v>
      </c>
      <c r="AK26" s="372">
        <v>0</v>
      </c>
      <c r="AL26" s="372">
        <v>0</v>
      </c>
      <c r="AM26" s="372">
        <v>0</v>
      </c>
      <c r="AN26" s="372">
        <v>0</v>
      </c>
      <c r="AO26" s="372">
        <v>0</v>
      </c>
      <c r="AP26" s="372">
        <v>0</v>
      </c>
      <c r="AQ26" s="372">
        <v>0</v>
      </c>
      <c r="AR26" s="372">
        <v>0</v>
      </c>
      <c r="AS26" s="372">
        <v>0</v>
      </c>
      <c r="AT26" s="372">
        <v>0</v>
      </c>
      <c r="AU26" s="372">
        <v>0</v>
      </c>
      <c r="AV26" s="372">
        <f t="shared" si="1"/>
        <v>221.530421838704</v>
      </c>
    </row>
    <row r="27" spans="1:48" ht="15.75" customHeight="1" x14ac:dyDescent="0.3">
      <c r="A27" s="199" t="s">
        <v>266</v>
      </c>
      <c r="B27" s="200">
        <v>25</v>
      </c>
      <c r="C27" s="372">
        <v>5.4673230226733409</v>
      </c>
      <c r="D27" s="202">
        <f t="shared" si="2"/>
        <v>1</v>
      </c>
      <c r="E27" s="203"/>
      <c r="F27" s="203"/>
      <c r="G27" s="203"/>
      <c r="H27" s="203"/>
      <c r="I27" s="203"/>
      <c r="J27" s="203"/>
      <c r="K27" s="203"/>
      <c r="L27" s="372">
        <v>5.4673230226733409</v>
      </c>
      <c r="M27" s="372">
        <v>5.4673230226733409</v>
      </c>
      <c r="N27" s="372">
        <v>5.4673230226733409</v>
      </c>
      <c r="O27" s="372">
        <v>5.4673230226733409</v>
      </c>
      <c r="P27" s="372">
        <v>5.4673230226733409</v>
      </c>
      <c r="Q27" s="372">
        <v>5.4673230226733409</v>
      </c>
      <c r="R27" s="372">
        <v>5.4673230226733409</v>
      </c>
      <c r="S27" s="372">
        <v>5.4673230226733409</v>
      </c>
      <c r="T27" s="372">
        <v>5.4673230226733409</v>
      </c>
      <c r="U27" s="372">
        <v>5.4673230226733409</v>
      </c>
      <c r="V27" s="372">
        <v>5.4673230226733409</v>
      </c>
      <c r="W27" s="372">
        <v>5.4673230226733409</v>
      </c>
      <c r="X27" s="372">
        <v>5.4673230226733409</v>
      </c>
      <c r="Y27" s="372">
        <v>5.4673230226733409</v>
      </c>
      <c r="Z27" s="372">
        <v>5.4673230226733409</v>
      </c>
      <c r="AA27" s="372">
        <v>5.4673230226733409</v>
      </c>
      <c r="AB27" s="372">
        <v>5.4673230226733409</v>
      </c>
      <c r="AC27" s="372">
        <v>5.4673230226733409</v>
      </c>
      <c r="AD27" s="372">
        <v>5.4673230226733409</v>
      </c>
      <c r="AE27" s="372">
        <v>5.4673230226733409</v>
      </c>
      <c r="AF27" s="372">
        <v>5.4673230226733409</v>
      </c>
      <c r="AG27" s="372">
        <v>5.4673230226733409</v>
      </c>
      <c r="AH27" s="372">
        <v>5.4673230226733409</v>
      </c>
      <c r="AI27" s="372">
        <v>5.4673230226733409</v>
      </c>
      <c r="AJ27" s="372">
        <v>5.4673230226733409</v>
      </c>
      <c r="AK27" s="372">
        <v>0</v>
      </c>
      <c r="AL27" s="372">
        <v>0</v>
      </c>
      <c r="AM27" s="372">
        <v>0</v>
      </c>
      <c r="AN27" s="372">
        <v>0</v>
      </c>
      <c r="AO27" s="372">
        <v>0</v>
      </c>
      <c r="AP27" s="372">
        <v>0</v>
      </c>
      <c r="AQ27" s="372">
        <v>0</v>
      </c>
      <c r="AR27" s="372">
        <v>0</v>
      </c>
      <c r="AS27" s="372">
        <v>0</v>
      </c>
      <c r="AT27" s="372">
        <v>0</v>
      </c>
      <c r="AU27" s="372">
        <v>0</v>
      </c>
      <c r="AV27" s="372">
        <f t="shared" si="1"/>
        <v>136.68307556683351</v>
      </c>
    </row>
    <row r="28" spans="1:48" ht="15.75" customHeight="1" x14ac:dyDescent="0.3">
      <c r="A28" s="199" t="s">
        <v>267</v>
      </c>
      <c r="B28" s="200">
        <v>29.999999999999986</v>
      </c>
      <c r="C28" s="372">
        <v>8.0307294332319916</v>
      </c>
      <c r="D28" s="202">
        <f t="shared" si="2"/>
        <v>1</v>
      </c>
      <c r="E28" s="203"/>
      <c r="F28" s="203"/>
      <c r="G28" s="203"/>
      <c r="H28" s="203"/>
      <c r="I28" s="203"/>
      <c r="J28" s="203"/>
      <c r="K28" s="203"/>
      <c r="L28" s="372">
        <v>8.0307294332319916</v>
      </c>
      <c r="M28" s="372">
        <v>8.0307294332319916</v>
      </c>
      <c r="N28" s="372">
        <v>8.0307294332319916</v>
      </c>
      <c r="O28" s="372">
        <v>8.0307294332319916</v>
      </c>
      <c r="P28" s="372">
        <v>8.0307294332319916</v>
      </c>
      <c r="Q28" s="372">
        <v>8.0307294332319916</v>
      </c>
      <c r="R28" s="372">
        <v>8.0307294332319916</v>
      </c>
      <c r="S28" s="372">
        <v>8.0307294332319916</v>
      </c>
      <c r="T28" s="372">
        <v>8.0307294332319916</v>
      </c>
      <c r="U28" s="372">
        <v>8.0307294332319916</v>
      </c>
      <c r="V28" s="372">
        <v>6.4198882473140859</v>
      </c>
      <c r="W28" s="372">
        <v>6.4198882473140859</v>
      </c>
      <c r="X28" s="372">
        <v>6.4198882473140859</v>
      </c>
      <c r="Y28" s="372">
        <v>6.4198882473140859</v>
      </c>
      <c r="Z28" s="372">
        <v>6.4198882473140859</v>
      </c>
      <c r="AA28" s="372">
        <v>6.4198882473140859</v>
      </c>
      <c r="AB28" s="372">
        <v>6.4198882473140859</v>
      </c>
      <c r="AC28" s="372">
        <v>6.4198882473140859</v>
      </c>
      <c r="AD28" s="372">
        <v>6.4198882473140859</v>
      </c>
      <c r="AE28" s="372">
        <v>6.4198882473140859</v>
      </c>
      <c r="AF28" s="372">
        <v>6.4198882473140859</v>
      </c>
      <c r="AG28" s="372">
        <v>6.4198882473140859</v>
      </c>
      <c r="AH28" s="372">
        <v>6.4198882473140859</v>
      </c>
      <c r="AI28" s="372">
        <v>6.4198882473140859</v>
      </c>
      <c r="AJ28" s="372">
        <v>6.4198882473140859</v>
      </c>
      <c r="AK28" s="372">
        <v>6.4198882473140859</v>
      </c>
      <c r="AL28" s="372">
        <v>6.4198882473140859</v>
      </c>
      <c r="AM28" s="372">
        <v>6.4198882473140859</v>
      </c>
      <c r="AN28" s="372">
        <v>6.4198882473140859</v>
      </c>
      <c r="AO28" s="372">
        <v>6.4198882473140859</v>
      </c>
      <c r="AP28" s="372">
        <v>0</v>
      </c>
      <c r="AQ28" s="372">
        <v>0</v>
      </c>
      <c r="AR28" s="372">
        <v>0</v>
      </c>
      <c r="AS28" s="372">
        <v>0</v>
      </c>
      <c r="AT28" s="372">
        <v>0</v>
      </c>
      <c r="AU28" s="372">
        <v>0</v>
      </c>
      <c r="AV28" s="372">
        <f t="shared" si="1"/>
        <v>208.70505927860157</v>
      </c>
    </row>
    <row r="29" spans="1:48" ht="15.75" customHeight="1" x14ac:dyDescent="0.3">
      <c r="A29" s="199" t="s">
        <v>107</v>
      </c>
      <c r="B29" s="200">
        <v>20.000000000000021</v>
      </c>
      <c r="C29" s="372">
        <v>0.64032883199999968</v>
      </c>
      <c r="D29" s="202">
        <f t="shared" si="2"/>
        <v>1</v>
      </c>
      <c r="E29" s="203"/>
      <c r="F29" s="203"/>
      <c r="G29" s="203"/>
      <c r="H29" s="203"/>
      <c r="I29" s="203"/>
      <c r="J29" s="203"/>
      <c r="K29" s="203"/>
      <c r="L29" s="372">
        <v>0.64032883199999968</v>
      </c>
      <c r="M29" s="372">
        <v>0.64032883199999968</v>
      </c>
      <c r="N29" s="372">
        <v>0.64032883199999968</v>
      </c>
      <c r="O29" s="372">
        <v>0.64032883199999968</v>
      </c>
      <c r="P29" s="372">
        <v>0.64032883199999968</v>
      </c>
      <c r="Q29" s="372">
        <v>0.64032883199999968</v>
      </c>
      <c r="R29" s="372">
        <v>0.64032883199999968</v>
      </c>
      <c r="S29" s="372">
        <v>0.64032883199999968</v>
      </c>
      <c r="T29" s="372">
        <v>0.64032883199999968</v>
      </c>
      <c r="U29" s="372">
        <v>0.64032883199999968</v>
      </c>
      <c r="V29" s="372">
        <v>0.64032883199999968</v>
      </c>
      <c r="W29" s="372">
        <v>0.64032883199999968</v>
      </c>
      <c r="X29" s="372">
        <v>0.64032883199999968</v>
      </c>
      <c r="Y29" s="372">
        <v>0.64032883199999968</v>
      </c>
      <c r="Z29" s="372">
        <v>0.64032883199999968</v>
      </c>
      <c r="AA29" s="372">
        <v>0.64032883199999968</v>
      </c>
      <c r="AB29" s="372">
        <v>0.64032883199999968</v>
      </c>
      <c r="AC29" s="372">
        <v>0.64032883199999968</v>
      </c>
      <c r="AD29" s="372">
        <v>0.64032883199999968</v>
      </c>
      <c r="AE29" s="372">
        <v>0.64032883199999968</v>
      </c>
      <c r="AF29" s="372">
        <v>0</v>
      </c>
      <c r="AG29" s="372">
        <v>0</v>
      </c>
      <c r="AH29" s="372">
        <v>0</v>
      </c>
      <c r="AI29" s="372">
        <v>0</v>
      </c>
      <c r="AJ29" s="372">
        <v>0</v>
      </c>
      <c r="AK29" s="372">
        <v>0</v>
      </c>
      <c r="AL29" s="372">
        <v>0</v>
      </c>
      <c r="AM29" s="372">
        <v>0</v>
      </c>
      <c r="AN29" s="372">
        <v>0</v>
      </c>
      <c r="AO29" s="372">
        <v>0</v>
      </c>
      <c r="AP29" s="372">
        <v>0</v>
      </c>
      <c r="AQ29" s="372">
        <v>0</v>
      </c>
      <c r="AR29" s="372">
        <v>0</v>
      </c>
      <c r="AS29" s="372">
        <v>0</v>
      </c>
      <c r="AT29" s="372">
        <v>0</v>
      </c>
      <c r="AU29" s="372">
        <v>0</v>
      </c>
      <c r="AV29" s="372">
        <f t="shared" si="1"/>
        <v>12.806576639999994</v>
      </c>
    </row>
    <row r="30" spans="1:48" ht="15.75" customHeight="1" x14ac:dyDescent="0.3">
      <c r="A30" s="199" t="s">
        <v>375</v>
      </c>
      <c r="B30" s="200">
        <v>18</v>
      </c>
      <c r="C30" s="372">
        <v>1.7655573379213161</v>
      </c>
      <c r="D30" s="202">
        <f t="shared" si="2"/>
        <v>1</v>
      </c>
      <c r="E30" s="203"/>
      <c r="F30" s="203"/>
      <c r="G30" s="203"/>
      <c r="H30" s="203"/>
      <c r="I30" s="203"/>
      <c r="J30" s="203"/>
      <c r="K30" s="203"/>
      <c r="L30" s="372">
        <v>1.7655573379213161</v>
      </c>
      <c r="M30" s="372">
        <v>1.7655573379213161</v>
      </c>
      <c r="N30" s="372">
        <v>1.7655573379213161</v>
      </c>
      <c r="O30" s="372">
        <v>1.7655573379213161</v>
      </c>
      <c r="P30" s="372">
        <v>1.7655573379213161</v>
      </c>
      <c r="Q30" s="372">
        <v>1.7655573379213161</v>
      </c>
      <c r="R30" s="372">
        <v>1.7655573379213161</v>
      </c>
      <c r="S30" s="372">
        <v>1.7655573379213161</v>
      </c>
      <c r="T30" s="372">
        <v>1.7655573379213161</v>
      </c>
      <c r="U30" s="372">
        <v>1.7655573379213161</v>
      </c>
      <c r="V30" s="372">
        <v>1.7655573379213161</v>
      </c>
      <c r="W30" s="372">
        <v>1.7655573379213161</v>
      </c>
      <c r="X30" s="372">
        <v>1.7655573379213161</v>
      </c>
      <c r="Y30" s="372">
        <v>1.7655573379213161</v>
      </c>
      <c r="Z30" s="372">
        <v>1.7655573379213161</v>
      </c>
      <c r="AA30" s="372">
        <v>1.7655573379213161</v>
      </c>
      <c r="AB30" s="372">
        <v>1.7655573379213161</v>
      </c>
      <c r="AC30" s="372">
        <v>1.7655573379213161</v>
      </c>
      <c r="AD30" s="372">
        <v>0</v>
      </c>
      <c r="AE30" s="372">
        <v>0</v>
      </c>
      <c r="AF30" s="372">
        <v>0</v>
      </c>
      <c r="AG30" s="372">
        <v>0</v>
      </c>
      <c r="AH30" s="372">
        <v>0</v>
      </c>
      <c r="AI30" s="372">
        <v>0</v>
      </c>
      <c r="AJ30" s="372">
        <v>0</v>
      </c>
      <c r="AK30" s="372">
        <v>0</v>
      </c>
      <c r="AL30" s="372">
        <v>0</v>
      </c>
      <c r="AM30" s="372">
        <v>0</v>
      </c>
      <c r="AN30" s="372">
        <v>0</v>
      </c>
      <c r="AO30" s="372">
        <v>0</v>
      </c>
      <c r="AP30" s="372">
        <v>0</v>
      </c>
      <c r="AQ30" s="372">
        <v>0</v>
      </c>
      <c r="AR30" s="372">
        <v>0</v>
      </c>
      <c r="AS30" s="372">
        <v>0</v>
      </c>
      <c r="AT30" s="372">
        <v>0</v>
      </c>
      <c r="AU30" s="372">
        <v>0</v>
      </c>
      <c r="AV30" s="372">
        <f t="shared" si="1"/>
        <v>31.780032082583677</v>
      </c>
    </row>
    <row r="31" spans="1:48" ht="15.75" customHeight="1" x14ac:dyDescent="0.3">
      <c r="A31" s="180" t="s">
        <v>422</v>
      </c>
      <c r="B31" s="196"/>
      <c r="C31" s="182">
        <f>SUM(C5:C30)</f>
        <v>3802.5426527273439</v>
      </c>
      <c r="D31" s="205">
        <f>L31/C31</f>
        <v>1</v>
      </c>
      <c r="E31" s="85"/>
      <c r="F31" s="74"/>
      <c r="G31" s="74"/>
      <c r="H31" s="74"/>
      <c r="I31" s="74"/>
      <c r="J31" s="79"/>
      <c r="K31" s="399"/>
      <c r="L31" s="398">
        <f t="shared" ref="L31:AV31" si="4">SUM(L5:L30)</f>
        <v>3802.5426527273439</v>
      </c>
      <c r="M31" s="397">
        <f t="shared" si="4"/>
        <v>3802.5426527273439</v>
      </c>
      <c r="N31" s="397">
        <f t="shared" si="4"/>
        <v>3802.5426527273439</v>
      </c>
      <c r="O31" s="397">
        <f t="shared" si="4"/>
        <v>3802.5426527273439</v>
      </c>
      <c r="P31" s="397">
        <f t="shared" si="4"/>
        <v>3802.5426527273439</v>
      </c>
      <c r="Q31" s="397">
        <f t="shared" si="4"/>
        <v>3802.5426527273439</v>
      </c>
      <c r="R31" s="397">
        <f t="shared" si="4"/>
        <v>3009.8653555824412</v>
      </c>
      <c r="S31" s="397">
        <f t="shared" si="4"/>
        <v>2778.4295055824473</v>
      </c>
      <c r="T31" s="397">
        <f t="shared" si="4"/>
        <v>2517.7355605512307</v>
      </c>
      <c r="U31" s="397">
        <f t="shared" si="4"/>
        <v>2517.7355605512307</v>
      </c>
      <c r="V31" s="397">
        <f t="shared" si="4"/>
        <v>2290.3957458953532</v>
      </c>
      <c r="W31" s="397">
        <f t="shared" si="4"/>
        <v>2144.4644288908626</v>
      </c>
      <c r="X31" s="397">
        <f t="shared" si="4"/>
        <v>2073.4311951246286</v>
      </c>
      <c r="Y31" s="397">
        <f t="shared" si="4"/>
        <v>2073.4311951246286</v>
      </c>
      <c r="Z31" s="397">
        <f t="shared" si="4"/>
        <v>2073.4311951246286</v>
      </c>
      <c r="AA31" s="397">
        <f t="shared" si="4"/>
        <v>1860.1364502305601</v>
      </c>
      <c r="AB31" s="397">
        <f t="shared" si="4"/>
        <v>983.64772267658941</v>
      </c>
      <c r="AC31" s="397">
        <f t="shared" si="4"/>
        <v>983.64772267658941</v>
      </c>
      <c r="AD31" s="397">
        <f t="shared" si="4"/>
        <v>900.92664325392184</v>
      </c>
      <c r="AE31" s="397">
        <f t="shared" si="4"/>
        <v>717.05331591980143</v>
      </c>
      <c r="AF31" s="397">
        <f t="shared" si="4"/>
        <v>389.6726625973763</v>
      </c>
      <c r="AG31" s="397">
        <f t="shared" si="4"/>
        <v>389.6726625973763</v>
      </c>
      <c r="AH31" s="397">
        <f t="shared" si="4"/>
        <v>389.6726625973763</v>
      </c>
      <c r="AI31" s="397">
        <f t="shared" si="4"/>
        <v>389.6726625973763</v>
      </c>
      <c r="AJ31" s="397">
        <f t="shared" si="4"/>
        <v>389.6726625973763</v>
      </c>
      <c r="AK31" s="397">
        <f t="shared" si="4"/>
        <v>384.20533957470298</v>
      </c>
      <c r="AL31" s="397">
        <f t="shared" si="4"/>
        <v>384.20533957470298</v>
      </c>
      <c r="AM31" s="397">
        <f t="shared" si="4"/>
        <v>384.20533957470298</v>
      </c>
      <c r="AN31" s="397">
        <f t="shared" si="4"/>
        <v>384.20533957470298</v>
      </c>
      <c r="AO31" s="397">
        <f t="shared" si="4"/>
        <v>384.20533957470298</v>
      </c>
      <c r="AP31" s="397">
        <f t="shared" si="4"/>
        <v>0</v>
      </c>
      <c r="AQ31" s="397">
        <f t="shared" si="4"/>
        <v>0</v>
      </c>
      <c r="AR31" s="397">
        <f t="shared" si="4"/>
        <v>0</v>
      </c>
      <c r="AS31" s="397">
        <f t="shared" si="4"/>
        <v>0</v>
      </c>
      <c r="AT31" s="397">
        <f t="shared" si="4"/>
        <v>0</v>
      </c>
      <c r="AU31" s="397">
        <f t="shared" si="4"/>
        <v>0</v>
      </c>
      <c r="AV31" s="174">
        <f t="shared" si="4"/>
        <v>53608.977524409369</v>
      </c>
    </row>
    <row r="32" spans="1:48" ht="15.75" customHeight="1" x14ac:dyDescent="0.3">
      <c r="A32" s="180" t="s">
        <v>423</v>
      </c>
      <c r="B32" s="185"/>
      <c r="C32" s="186"/>
      <c r="D32" s="197"/>
      <c r="E32" s="77"/>
      <c r="F32" s="77"/>
      <c r="G32" s="77"/>
      <c r="H32" s="77"/>
      <c r="I32" s="77"/>
      <c r="J32" s="78"/>
      <c r="K32" s="399"/>
      <c r="L32" s="398">
        <f>L31-L31</f>
        <v>0</v>
      </c>
      <c r="M32" s="397">
        <f>L31-M31</f>
        <v>0</v>
      </c>
      <c r="N32" s="397">
        <f t="shared" ref="N32:AR32" si="5">M31-N31</f>
        <v>0</v>
      </c>
      <c r="O32" s="397">
        <f t="shared" si="5"/>
        <v>0</v>
      </c>
      <c r="P32" s="397">
        <f t="shared" si="5"/>
        <v>0</v>
      </c>
      <c r="Q32" s="397">
        <f t="shared" si="5"/>
        <v>0</v>
      </c>
      <c r="R32" s="397">
        <f t="shared" si="5"/>
        <v>792.6772971449027</v>
      </c>
      <c r="S32" s="397">
        <f t="shared" si="5"/>
        <v>231.43584999999393</v>
      </c>
      <c r="T32" s="397">
        <f t="shared" si="5"/>
        <v>260.69394503121657</v>
      </c>
      <c r="U32" s="397">
        <f t="shared" si="5"/>
        <v>0</v>
      </c>
      <c r="V32" s="397">
        <f t="shared" si="5"/>
        <v>227.33981465587749</v>
      </c>
      <c r="W32" s="397">
        <f t="shared" si="5"/>
        <v>145.93131700449067</v>
      </c>
      <c r="X32" s="397">
        <f t="shared" si="5"/>
        <v>71.033233766233934</v>
      </c>
      <c r="Y32" s="397">
        <f t="shared" si="5"/>
        <v>0</v>
      </c>
      <c r="Z32" s="397">
        <f t="shared" si="5"/>
        <v>0</v>
      </c>
      <c r="AA32" s="397">
        <f t="shared" si="5"/>
        <v>213.29474489406857</v>
      </c>
      <c r="AB32" s="397">
        <f t="shared" si="5"/>
        <v>876.48872755397065</v>
      </c>
      <c r="AC32" s="397">
        <f t="shared" si="5"/>
        <v>0</v>
      </c>
      <c r="AD32" s="397">
        <f t="shared" si="5"/>
        <v>82.721079422667572</v>
      </c>
      <c r="AE32" s="397">
        <f t="shared" si="5"/>
        <v>183.8733273341204</v>
      </c>
      <c r="AF32" s="397">
        <f t="shared" si="5"/>
        <v>327.38065332242513</v>
      </c>
      <c r="AG32" s="397">
        <f t="shared" si="5"/>
        <v>0</v>
      </c>
      <c r="AH32" s="397">
        <f t="shared" si="5"/>
        <v>0</v>
      </c>
      <c r="AI32" s="397">
        <f t="shared" si="5"/>
        <v>0</v>
      </c>
      <c r="AJ32" s="397">
        <f t="shared" si="5"/>
        <v>0</v>
      </c>
      <c r="AK32" s="397">
        <f t="shared" si="5"/>
        <v>5.4673230226733267</v>
      </c>
      <c r="AL32" s="397">
        <f t="shared" si="5"/>
        <v>0</v>
      </c>
      <c r="AM32" s="397">
        <f t="shared" si="5"/>
        <v>0</v>
      </c>
      <c r="AN32" s="397">
        <f t="shared" si="5"/>
        <v>0</v>
      </c>
      <c r="AO32" s="397">
        <f t="shared" si="5"/>
        <v>0</v>
      </c>
      <c r="AP32" s="397">
        <f t="shared" si="5"/>
        <v>384.20533957470298</v>
      </c>
      <c r="AQ32" s="397">
        <f t="shared" si="5"/>
        <v>0</v>
      </c>
      <c r="AR32" s="397">
        <f t="shared" si="5"/>
        <v>0</v>
      </c>
      <c r="AS32" s="397">
        <f t="shared" ref="AS32" si="6">AR31-AS31</f>
        <v>0</v>
      </c>
      <c r="AT32" s="397">
        <f t="shared" ref="AT32" si="7">AS31-AT31</f>
        <v>0</v>
      </c>
      <c r="AU32" s="397">
        <f t="shared" ref="AU32" si="8">AT31-AU31</f>
        <v>0</v>
      </c>
      <c r="AV32" s="62"/>
    </row>
    <row r="33" spans="1:48" ht="15.75" customHeight="1" x14ac:dyDescent="0.3">
      <c r="A33" s="180" t="s">
        <v>424</v>
      </c>
      <c r="B33" s="185"/>
      <c r="C33" s="186"/>
      <c r="D33" s="186"/>
      <c r="E33" s="74"/>
      <c r="F33" s="74"/>
      <c r="G33" s="74"/>
      <c r="H33" s="74"/>
      <c r="I33" s="74"/>
      <c r="J33" s="79"/>
      <c r="K33" s="399"/>
      <c r="L33" s="398">
        <f t="shared" ref="L33:AR33" si="9">$L$31-L31</f>
        <v>0</v>
      </c>
      <c r="M33" s="397">
        <f t="shared" si="9"/>
        <v>0</v>
      </c>
      <c r="N33" s="397">
        <f t="shared" si="9"/>
        <v>0</v>
      </c>
      <c r="O33" s="397">
        <f t="shared" si="9"/>
        <v>0</v>
      </c>
      <c r="P33" s="397">
        <f t="shared" si="9"/>
        <v>0</v>
      </c>
      <c r="Q33" s="397">
        <f t="shared" si="9"/>
        <v>0</v>
      </c>
      <c r="R33" s="397">
        <f t="shared" si="9"/>
        <v>792.6772971449027</v>
      </c>
      <c r="S33" s="397">
        <f t="shared" si="9"/>
        <v>1024.1131471448966</v>
      </c>
      <c r="T33" s="397">
        <f t="shared" si="9"/>
        <v>1284.8070921761132</v>
      </c>
      <c r="U33" s="397">
        <f t="shared" si="9"/>
        <v>1284.8070921761132</v>
      </c>
      <c r="V33" s="397">
        <f t="shared" si="9"/>
        <v>1512.1469068319907</v>
      </c>
      <c r="W33" s="397">
        <f t="shared" si="9"/>
        <v>1658.0782238364814</v>
      </c>
      <c r="X33" s="397">
        <f t="shared" si="9"/>
        <v>1729.1114576027153</v>
      </c>
      <c r="Y33" s="397">
        <f t="shared" si="9"/>
        <v>1729.1114576027153</v>
      </c>
      <c r="Z33" s="397">
        <f t="shared" si="9"/>
        <v>1729.1114576027153</v>
      </c>
      <c r="AA33" s="397">
        <f t="shared" si="9"/>
        <v>1942.4062024967839</v>
      </c>
      <c r="AB33" s="397">
        <f t="shared" si="9"/>
        <v>2818.8949300507547</v>
      </c>
      <c r="AC33" s="397">
        <f t="shared" si="9"/>
        <v>2818.8949300507547</v>
      </c>
      <c r="AD33" s="397">
        <f t="shared" si="9"/>
        <v>2901.6160094734223</v>
      </c>
      <c r="AE33" s="397">
        <f t="shared" si="9"/>
        <v>3085.4893368075427</v>
      </c>
      <c r="AF33" s="397">
        <f t="shared" si="9"/>
        <v>3412.8699901299678</v>
      </c>
      <c r="AG33" s="397">
        <f t="shared" si="9"/>
        <v>3412.8699901299678</v>
      </c>
      <c r="AH33" s="397">
        <f t="shared" si="9"/>
        <v>3412.8699901299678</v>
      </c>
      <c r="AI33" s="397">
        <f t="shared" si="9"/>
        <v>3412.8699901299678</v>
      </c>
      <c r="AJ33" s="397">
        <f t="shared" si="9"/>
        <v>3412.8699901299678</v>
      </c>
      <c r="AK33" s="397">
        <f t="shared" si="9"/>
        <v>3418.3373131526409</v>
      </c>
      <c r="AL33" s="397">
        <f t="shared" si="9"/>
        <v>3418.3373131526409</v>
      </c>
      <c r="AM33" s="397">
        <f t="shared" si="9"/>
        <v>3418.3373131526409</v>
      </c>
      <c r="AN33" s="397">
        <f t="shared" si="9"/>
        <v>3418.3373131526409</v>
      </c>
      <c r="AO33" s="397">
        <f t="shared" si="9"/>
        <v>3418.3373131526409</v>
      </c>
      <c r="AP33" s="397">
        <f t="shared" si="9"/>
        <v>3802.5426527273439</v>
      </c>
      <c r="AQ33" s="397">
        <f t="shared" si="9"/>
        <v>3802.5426527273439</v>
      </c>
      <c r="AR33" s="397">
        <f t="shared" si="9"/>
        <v>3802.5426527273439</v>
      </c>
      <c r="AS33" s="397">
        <f t="shared" ref="AS33:AU33" si="10">$L$31-AS31</f>
        <v>3802.5426527273439</v>
      </c>
      <c r="AT33" s="397">
        <f t="shared" si="10"/>
        <v>3802.5426527273439</v>
      </c>
      <c r="AU33" s="397">
        <f t="shared" si="10"/>
        <v>3802.5426527273439</v>
      </c>
      <c r="AV33" s="63"/>
    </row>
    <row r="34" spans="1:48" ht="15.75" customHeight="1" x14ac:dyDescent="0.3">
      <c r="A34" s="193" t="s">
        <v>66</v>
      </c>
      <c r="B34" s="206">
        <f>SUMPRODUCT(B5:B30,C5:C30)/C31</f>
        <v>16.385310773508184</v>
      </c>
      <c r="C34" s="54"/>
    </row>
    <row r="35" spans="1:48" x14ac:dyDescent="0.3">
      <c r="B35" s="75"/>
    </row>
    <row r="36" spans="1:48" x14ac:dyDescent="0.3">
      <c r="A36" s="117" t="s">
        <v>2</v>
      </c>
      <c r="B36" s="118"/>
      <c r="C36" s="118"/>
      <c r="D36" s="118"/>
      <c r="E36" s="118"/>
      <c r="F36" s="118"/>
      <c r="G36" s="118"/>
      <c r="H36" s="118"/>
      <c r="I36" s="118"/>
      <c r="J36" s="118"/>
      <c r="K36" s="118"/>
      <c r="L36" s="119"/>
    </row>
    <row r="37" spans="1:48" ht="71.25" customHeight="1" x14ac:dyDescent="0.3">
      <c r="A37" s="515" t="s">
        <v>502</v>
      </c>
      <c r="B37" s="515"/>
      <c r="C37" s="515"/>
      <c r="D37" s="515"/>
      <c r="E37" s="515"/>
      <c r="F37" s="515"/>
      <c r="G37" s="515"/>
      <c r="H37" s="515"/>
      <c r="I37" s="515"/>
      <c r="J37" s="515"/>
      <c r="K37" s="515"/>
      <c r="L37" s="515"/>
    </row>
  </sheetData>
  <mergeCells count="6">
    <mergeCell ref="A37:L37"/>
    <mergeCell ref="AV3:AV4"/>
    <mergeCell ref="A3:A4"/>
    <mergeCell ref="B3:B4"/>
    <mergeCell ref="C3:C4"/>
    <mergeCell ref="D3:D4"/>
  </mergeCells>
  <pageMargins left="0.7" right="0.7" top="0.75" bottom="0.75" header="0.3" footer="0.3"/>
  <pageSetup orientation="portrait" horizontalDpi="1200"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22488-AC21-4D29-8BB8-2667A4C0A2B2}">
  <dimension ref="A1:AV34"/>
  <sheetViews>
    <sheetView topLeftCell="Z1" workbookViewId="0">
      <selection activeCell="L10" sqref="L10:AO10"/>
    </sheetView>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503</v>
      </c>
    </row>
    <row r="2" spans="1:48" ht="15.75" customHeight="1" x14ac:dyDescent="0.3">
      <c r="A2" s="37"/>
    </row>
    <row r="3" spans="1:48" ht="15.75" customHeight="1" x14ac:dyDescent="0.3">
      <c r="A3" s="491" t="s">
        <v>230</v>
      </c>
      <c r="B3" s="493" t="s">
        <v>0</v>
      </c>
      <c r="C3" s="493" t="s">
        <v>264</v>
      </c>
      <c r="D3" s="493" t="s">
        <v>57</v>
      </c>
      <c r="E3" s="106"/>
      <c r="F3" s="50"/>
      <c r="G3" s="50"/>
      <c r="H3" s="50"/>
      <c r="I3" s="50"/>
      <c r="J3" s="50"/>
      <c r="K3" s="50"/>
      <c r="L3" s="120" t="s">
        <v>265</v>
      </c>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474" t="s">
        <v>1</v>
      </c>
    </row>
    <row r="4" spans="1:48" ht="15.75" customHeight="1" x14ac:dyDescent="0.3">
      <c r="A4" s="496"/>
      <c r="B4" s="495"/>
      <c r="C4" s="495"/>
      <c r="D4" s="494"/>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row>
    <row r="5" spans="1:48" ht="15.75" customHeight="1" x14ac:dyDescent="0.3">
      <c r="A5" s="199" t="s">
        <v>504</v>
      </c>
      <c r="B5" s="207">
        <v>8</v>
      </c>
      <c r="C5" s="372">
        <v>456.84417528186458</v>
      </c>
      <c r="D5" s="202">
        <f>M5/C5</f>
        <v>1</v>
      </c>
      <c r="E5" s="211"/>
      <c r="F5" s="211"/>
      <c r="G5" s="211"/>
      <c r="H5" s="211"/>
      <c r="I5" s="211"/>
      <c r="J5" s="211"/>
      <c r="K5" s="211"/>
      <c r="L5" s="372">
        <v>456.84417528186458</v>
      </c>
      <c r="M5" s="372">
        <v>456.84417528186458</v>
      </c>
      <c r="N5" s="372">
        <v>456.84417528186458</v>
      </c>
      <c r="O5" s="372">
        <v>453.30469730788343</v>
      </c>
      <c r="P5" s="372">
        <v>453.30469730788343</v>
      </c>
      <c r="Q5" s="372">
        <v>453.30469730788343</v>
      </c>
      <c r="R5" s="372">
        <v>453.30469730788343</v>
      </c>
      <c r="S5" s="372">
        <v>453.30469730788343</v>
      </c>
      <c r="T5" s="372">
        <v>0</v>
      </c>
      <c r="U5" s="372">
        <v>0</v>
      </c>
      <c r="V5" s="372">
        <v>0</v>
      </c>
      <c r="W5" s="372">
        <v>0</v>
      </c>
      <c r="X5" s="372">
        <v>0</v>
      </c>
      <c r="Y5" s="372">
        <v>0</v>
      </c>
      <c r="Z5" s="372">
        <v>0</v>
      </c>
      <c r="AA5" s="372">
        <v>0</v>
      </c>
      <c r="AB5" s="372">
        <v>0</v>
      </c>
      <c r="AC5" s="372">
        <v>0</v>
      </c>
      <c r="AD5" s="372">
        <v>0</v>
      </c>
      <c r="AE5" s="372">
        <v>0</v>
      </c>
      <c r="AF5" s="372">
        <v>0</v>
      </c>
      <c r="AG5" s="372">
        <v>0</v>
      </c>
      <c r="AH5" s="372">
        <v>0</v>
      </c>
      <c r="AI5" s="372">
        <v>0</v>
      </c>
      <c r="AJ5" s="372">
        <v>0</v>
      </c>
      <c r="AK5" s="372">
        <v>0</v>
      </c>
      <c r="AL5" s="372">
        <v>0</v>
      </c>
      <c r="AM5" s="372">
        <v>0</v>
      </c>
      <c r="AN5" s="372">
        <v>0</v>
      </c>
      <c r="AO5" s="372">
        <v>0</v>
      </c>
      <c r="AP5" s="372">
        <v>0</v>
      </c>
      <c r="AQ5" s="372">
        <v>0</v>
      </c>
      <c r="AR5" s="372">
        <v>0</v>
      </c>
      <c r="AS5" s="372">
        <v>0</v>
      </c>
      <c r="AT5" s="372">
        <v>0</v>
      </c>
      <c r="AU5" s="372">
        <v>0</v>
      </c>
      <c r="AV5" s="372">
        <f t="shared" ref="AV5:AV27" si="1">SUM(E5:AU5)</f>
        <v>3637.0560123850114</v>
      </c>
    </row>
    <row r="6" spans="1:48" ht="15.75" customHeight="1" x14ac:dyDescent="0.3">
      <c r="A6" s="199" t="s">
        <v>47</v>
      </c>
      <c r="B6" s="207">
        <v>20.000000000000004</v>
      </c>
      <c r="C6" s="372">
        <v>128.42640551155608</v>
      </c>
      <c r="D6" s="202">
        <f t="shared" ref="D6:D27" si="2">M6/C6</f>
        <v>1</v>
      </c>
      <c r="E6" s="211"/>
      <c r="F6" s="211"/>
      <c r="G6" s="211"/>
      <c r="H6" s="211"/>
      <c r="I6" s="211"/>
      <c r="J6" s="211"/>
      <c r="K6" s="211"/>
      <c r="L6" s="372">
        <v>128.42640551155608</v>
      </c>
      <c r="M6" s="372">
        <v>128.42640551155608</v>
      </c>
      <c r="N6" s="372">
        <v>128.42640551155608</v>
      </c>
      <c r="O6" s="372">
        <v>128.42640551155608</v>
      </c>
      <c r="P6" s="372">
        <v>128.42640551155608</v>
      </c>
      <c r="Q6" s="372">
        <v>128.42640551155608</v>
      </c>
      <c r="R6" s="372">
        <v>128.42640551155608</v>
      </c>
      <c r="S6" s="372">
        <v>128.42640551155608</v>
      </c>
      <c r="T6" s="372">
        <v>128.42640551155608</v>
      </c>
      <c r="U6" s="372">
        <v>128.42640551155608</v>
      </c>
      <c r="V6" s="372">
        <v>102.06584924996596</v>
      </c>
      <c r="W6" s="372">
        <v>102.06584924996596</v>
      </c>
      <c r="X6" s="372">
        <v>102.06584924996596</v>
      </c>
      <c r="Y6" s="372">
        <v>102.06584924996596</v>
      </c>
      <c r="Z6" s="372">
        <v>102.06584924996596</v>
      </c>
      <c r="AA6" s="372">
        <v>102.06584924996596</v>
      </c>
      <c r="AB6" s="372">
        <v>102.06584924996596</v>
      </c>
      <c r="AC6" s="372">
        <v>102.06584924996596</v>
      </c>
      <c r="AD6" s="372">
        <v>102.06584924996596</v>
      </c>
      <c r="AE6" s="372">
        <v>102.06584924996596</v>
      </c>
      <c r="AF6" s="372">
        <v>0</v>
      </c>
      <c r="AG6" s="372">
        <v>0</v>
      </c>
      <c r="AH6" s="372">
        <v>0</v>
      </c>
      <c r="AI6" s="372">
        <v>0</v>
      </c>
      <c r="AJ6" s="372">
        <v>0</v>
      </c>
      <c r="AK6" s="372">
        <v>0</v>
      </c>
      <c r="AL6" s="372">
        <v>0</v>
      </c>
      <c r="AM6" s="372">
        <v>0</v>
      </c>
      <c r="AN6" s="372">
        <v>0</v>
      </c>
      <c r="AO6" s="372">
        <v>0</v>
      </c>
      <c r="AP6" s="372">
        <v>0</v>
      </c>
      <c r="AQ6" s="372">
        <v>0</v>
      </c>
      <c r="AR6" s="372">
        <v>0</v>
      </c>
      <c r="AS6" s="372">
        <v>0</v>
      </c>
      <c r="AT6" s="372">
        <v>0</v>
      </c>
      <c r="AU6" s="372">
        <v>0</v>
      </c>
      <c r="AV6" s="372">
        <f t="shared" si="1"/>
        <v>2304.9225476152214</v>
      </c>
    </row>
    <row r="7" spans="1:48" ht="15.75" customHeight="1" x14ac:dyDescent="0.3">
      <c r="A7" s="199" t="s">
        <v>137</v>
      </c>
      <c r="B7" s="207">
        <v>8</v>
      </c>
      <c r="C7" s="372">
        <v>121.4746395915942</v>
      </c>
      <c r="D7" s="202">
        <f t="shared" si="2"/>
        <v>1</v>
      </c>
      <c r="E7" s="211"/>
      <c r="F7" s="211"/>
      <c r="G7" s="211"/>
      <c r="H7" s="211"/>
      <c r="I7" s="211"/>
      <c r="J7" s="211"/>
      <c r="K7" s="211"/>
      <c r="L7" s="372">
        <v>121.4746395915942</v>
      </c>
      <c r="M7" s="372">
        <v>121.4746395915942</v>
      </c>
      <c r="N7" s="372">
        <v>121.4746395915942</v>
      </c>
      <c r="O7" s="372">
        <v>121.4746395915942</v>
      </c>
      <c r="P7" s="372">
        <v>121.4746395915942</v>
      </c>
      <c r="Q7" s="372">
        <v>121.4746395915942</v>
      </c>
      <c r="R7" s="372">
        <v>121.4746395915942</v>
      </c>
      <c r="S7" s="372">
        <v>121.4746395915942</v>
      </c>
      <c r="T7" s="372">
        <v>0</v>
      </c>
      <c r="U7" s="372">
        <v>0</v>
      </c>
      <c r="V7" s="372">
        <v>0</v>
      </c>
      <c r="W7" s="372">
        <v>0</v>
      </c>
      <c r="X7" s="372">
        <v>0</v>
      </c>
      <c r="Y7" s="372">
        <v>0</v>
      </c>
      <c r="Z7" s="372">
        <v>0</v>
      </c>
      <c r="AA7" s="372">
        <v>0</v>
      </c>
      <c r="AB7" s="372">
        <v>0</v>
      </c>
      <c r="AC7" s="372">
        <v>0</v>
      </c>
      <c r="AD7" s="372">
        <v>0</v>
      </c>
      <c r="AE7" s="372">
        <v>0</v>
      </c>
      <c r="AF7" s="372">
        <v>0</v>
      </c>
      <c r="AG7" s="372">
        <v>0</v>
      </c>
      <c r="AH7" s="372">
        <v>0</v>
      </c>
      <c r="AI7" s="372">
        <v>0</v>
      </c>
      <c r="AJ7" s="372">
        <v>0</v>
      </c>
      <c r="AK7" s="372">
        <v>0</v>
      </c>
      <c r="AL7" s="372">
        <v>0</v>
      </c>
      <c r="AM7" s="372">
        <v>0</v>
      </c>
      <c r="AN7" s="372">
        <v>0</v>
      </c>
      <c r="AO7" s="372">
        <v>0</v>
      </c>
      <c r="AP7" s="372">
        <v>0</v>
      </c>
      <c r="AQ7" s="372">
        <v>0</v>
      </c>
      <c r="AR7" s="372">
        <v>0</v>
      </c>
      <c r="AS7" s="372">
        <v>0</v>
      </c>
      <c r="AT7" s="372">
        <v>0</v>
      </c>
      <c r="AU7" s="372">
        <v>0</v>
      </c>
      <c r="AV7" s="372">
        <f t="shared" si="1"/>
        <v>971.79711673275347</v>
      </c>
    </row>
    <row r="8" spans="1:48" ht="15.75" customHeight="1" x14ac:dyDescent="0.3">
      <c r="A8" s="199" t="s">
        <v>269</v>
      </c>
      <c r="B8" s="207">
        <v>16</v>
      </c>
      <c r="C8" s="372">
        <v>105.82633014554982</v>
      </c>
      <c r="D8" s="202">
        <f t="shared" si="2"/>
        <v>1</v>
      </c>
      <c r="E8" s="211"/>
      <c r="F8" s="211"/>
      <c r="G8" s="211"/>
      <c r="H8" s="211"/>
      <c r="I8" s="211"/>
      <c r="J8" s="211"/>
      <c r="K8" s="211"/>
      <c r="L8" s="372">
        <v>105.82633014554982</v>
      </c>
      <c r="M8" s="372">
        <v>105.82633014554982</v>
      </c>
      <c r="N8" s="372">
        <v>105.82633014554982</v>
      </c>
      <c r="O8" s="372">
        <v>105.82633014554982</v>
      </c>
      <c r="P8" s="372">
        <v>105.82633014554982</v>
      </c>
      <c r="Q8" s="372">
        <v>105.82633014554982</v>
      </c>
      <c r="R8" s="372">
        <v>98.637223495951986</v>
      </c>
      <c r="S8" s="372">
        <v>98.637223495951986</v>
      </c>
      <c r="T8" s="372">
        <v>98.637223495951986</v>
      </c>
      <c r="U8" s="372">
        <v>98.637223495951986</v>
      </c>
      <c r="V8" s="372">
        <v>98.637223495951986</v>
      </c>
      <c r="W8" s="372">
        <v>98.637223495951986</v>
      </c>
      <c r="X8" s="372">
        <v>98.637223495951986</v>
      </c>
      <c r="Y8" s="372">
        <v>98.637223495951986</v>
      </c>
      <c r="Z8" s="372">
        <v>98.637223495951986</v>
      </c>
      <c r="AA8" s="372">
        <v>98.637223495951986</v>
      </c>
      <c r="AB8" s="372">
        <v>0</v>
      </c>
      <c r="AC8" s="372">
        <v>0</v>
      </c>
      <c r="AD8" s="372">
        <v>0</v>
      </c>
      <c r="AE8" s="372">
        <v>0</v>
      </c>
      <c r="AF8" s="372">
        <v>0</v>
      </c>
      <c r="AG8" s="372">
        <v>0</v>
      </c>
      <c r="AH8" s="372">
        <v>0</v>
      </c>
      <c r="AI8" s="372">
        <v>0</v>
      </c>
      <c r="AJ8" s="372">
        <v>0</v>
      </c>
      <c r="AK8" s="372">
        <v>0</v>
      </c>
      <c r="AL8" s="372">
        <v>0</v>
      </c>
      <c r="AM8" s="372">
        <v>0</v>
      </c>
      <c r="AN8" s="372">
        <v>0</v>
      </c>
      <c r="AO8" s="372">
        <v>0</v>
      </c>
      <c r="AP8" s="372">
        <v>0</v>
      </c>
      <c r="AQ8" s="372">
        <v>0</v>
      </c>
      <c r="AR8" s="372">
        <v>0</v>
      </c>
      <c r="AS8" s="372">
        <v>0</v>
      </c>
      <c r="AT8" s="372">
        <v>0</v>
      </c>
      <c r="AU8" s="372">
        <v>0</v>
      </c>
      <c r="AV8" s="372">
        <f t="shared" si="1"/>
        <v>1621.3302158328186</v>
      </c>
    </row>
    <row r="9" spans="1:48" ht="15.75" customHeight="1" x14ac:dyDescent="0.3">
      <c r="A9" s="199" t="s">
        <v>45</v>
      </c>
      <c r="B9" s="207">
        <v>12.000000000000007</v>
      </c>
      <c r="C9" s="372">
        <v>98.873999999999967</v>
      </c>
      <c r="D9" s="202">
        <f t="shared" si="2"/>
        <v>1</v>
      </c>
      <c r="E9" s="211"/>
      <c r="F9" s="211"/>
      <c r="G9" s="211"/>
      <c r="H9" s="211"/>
      <c r="I9" s="211"/>
      <c r="J9" s="211"/>
      <c r="K9" s="211"/>
      <c r="L9" s="372">
        <v>98.873999999999967</v>
      </c>
      <c r="M9" s="372">
        <v>98.873999999999967</v>
      </c>
      <c r="N9" s="372">
        <v>98.873999999999967</v>
      </c>
      <c r="O9" s="372">
        <v>98.873999999999967</v>
      </c>
      <c r="P9" s="372">
        <v>98.873999999999967</v>
      </c>
      <c r="Q9" s="372">
        <v>98.873999999999967</v>
      </c>
      <c r="R9" s="372">
        <v>98.873999999999967</v>
      </c>
      <c r="S9" s="372">
        <v>98.873999999999967</v>
      </c>
      <c r="T9" s="372">
        <v>98.873999999999967</v>
      </c>
      <c r="U9" s="372">
        <v>98.873999999999967</v>
      </c>
      <c r="V9" s="372">
        <v>98.873999999999967</v>
      </c>
      <c r="W9" s="372">
        <v>98.873999999999967</v>
      </c>
      <c r="X9" s="372">
        <v>0</v>
      </c>
      <c r="Y9" s="372">
        <v>0</v>
      </c>
      <c r="Z9" s="372">
        <v>0</v>
      </c>
      <c r="AA9" s="372">
        <v>0</v>
      </c>
      <c r="AB9" s="372">
        <v>0</v>
      </c>
      <c r="AC9" s="372">
        <v>0</v>
      </c>
      <c r="AD9" s="372">
        <v>0</v>
      </c>
      <c r="AE9" s="372">
        <v>0</v>
      </c>
      <c r="AF9" s="372">
        <v>0</v>
      </c>
      <c r="AG9" s="372">
        <v>0</v>
      </c>
      <c r="AH9" s="372">
        <v>0</v>
      </c>
      <c r="AI9" s="372">
        <v>0</v>
      </c>
      <c r="AJ9" s="372">
        <v>0</v>
      </c>
      <c r="AK9" s="372">
        <v>0</v>
      </c>
      <c r="AL9" s="372">
        <v>0</v>
      </c>
      <c r="AM9" s="372">
        <v>0</v>
      </c>
      <c r="AN9" s="372">
        <v>0</v>
      </c>
      <c r="AO9" s="372">
        <v>0</v>
      </c>
      <c r="AP9" s="372">
        <v>0</v>
      </c>
      <c r="AQ9" s="372">
        <v>0</v>
      </c>
      <c r="AR9" s="372">
        <v>0</v>
      </c>
      <c r="AS9" s="372">
        <v>0</v>
      </c>
      <c r="AT9" s="372">
        <v>0</v>
      </c>
      <c r="AU9" s="372">
        <v>0</v>
      </c>
      <c r="AV9" s="372">
        <f t="shared" si="1"/>
        <v>1186.4879999999998</v>
      </c>
    </row>
    <row r="10" spans="1:48" ht="15.75" customHeight="1" x14ac:dyDescent="0.3">
      <c r="A10" s="199" t="s">
        <v>46</v>
      </c>
      <c r="B10" s="207">
        <v>29.999999999999986</v>
      </c>
      <c r="C10" s="372">
        <v>70.527043755822291</v>
      </c>
      <c r="D10" s="202">
        <f t="shared" si="2"/>
        <v>1</v>
      </c>
      <c r="E10" s="211"/>
      <c r="F10" s="211"/>
      <c r="G10" s="211"/>
      <c r="H10" s="211"/>
      <c r="I10" s="211"/>
      <c r="J10" s="211"/>
      <c r="K10" s="211"/>
      <c r="L10" s="372">
        <v>70.527043755822291</v>
      </c>
      <c r="M10" s="372">
        <v>70.527043755822291</v>
      </c>
      <c r="N10" s="372">
        <v>70.527043755822291</v>
      </c>
      <c r="O10" s="372">
        <v>70.527043755822291</v>
      </c>
      <c r="P10" s="372">
        <v>70.527043755822291</v>
      </c>
      <c r="Q10" s="372">
        <v>70.527043755822291</v>
      </c>
      <c r="R10" s="372">
        <v>70.527043755822291</v>
      </c>
      <c r="S10" s="372">
        <v>70.527043755822291</v>
      </c>
      <c r="T10" s="372">
        <v>70.527043755822291</v>
      </c>
      <c r="U10" s="372">
        <v>70.527043755822291</v>
      </c>
      <c r="V10" s="372">
        <v>58.178362357495999</v>
      </c>
      <c r="W10" s="372">
        <v>58.178362357495999</v>
      </c>
      <c r="X10" s="372">
        <v>58.178362357495999</v>
      </c>
      <c r="Y10" s="372">
        <v>58.178362357495999</v>
      </c>
      <c r="Z10" s="372">
        <v>58.178362357495999</v>
      </c>
      <c r="AA10" s="372">
        <v>58.178362357495999</v>
      </c>
      <c r="AB10" s="372">
        <v>58.178362357495999</v>
      </c>
      <c r="AC10" s="372">
        <v>58.178362357495999</v>
      </c>
      <c r="AD10" s="372">
        <v>58.178362357495999</v>
      </c>
      <c r="AE10" s="372">
        <v>58.178362357495999</v>
      </c>
      <c r="AF10" s="372">
        <v>58.178362357495999</v>
      </c>
      <c r="AG10" s="372">
        <v>58.178362357495999</v>
      </c>
      <c r="AH10" s="372">
        <v>58.178362357495999</v>
      </c>
      <c r="AI10" s="372">
        <v>58.178362357495999</v>
      </c>
      <c r="AJ10" s="372">
        <v>58.178362357495999</v>
      </c>
      <c r="AK10" s="372">
        <v>58.178362357495999</v>
      </c>
      <c r="AL10" s="372">
        <v>58.178362357495999</v>
      </c>
      <c r="AM10" s="372">
        <v>58.178362357495999</v>
      </c>
      <c r="AN10" s="372">
        <v>58.178362357495999</v>
      </c>
      <c r="AO10" s="372">
        <v>58.178362357495999</v>
      </c>
      <c r="AP10" s="372">
        <v>0</v>
      </c>
      <c r="AQ10" s="372">
        <v>0</v>
      </c>
      <c r="AR10" s="372">
        <v>0</v>
      </c>
      <c r="AS10" s="372">
        <v>0</v>
      </c>
      <c r="AT10" s="372">
        <v>0</v>
      </c>
      <c r="AU10" s="372">
        <v>0</v>
      </c>
      <c r="AV10" s="372">
        <f t="shared" si="1"/>
        <v>1868.8376847081445</v>
      </c>
    </row>
    <row r="11" spans="1:48" ht="15.75" customHeight="1" x14ac:dyDescent="0.3">
      <c r="A11" s="199" t="s">
        <v>132</v>
      </c>
      <c r="B11" s="207">
        <v>5.9999999999999991</v>
      </c>
      <c r="C11" s="372">
        <v>54.765150000000006</v>
      </c>
      <c r="D11" s="202">
        <f t="shared" si="2"/>
        <v>1</v>
      </c>
      <c r="E11" s="211"/>
      <c r="F11" s="211"/>
      <c r="G11" s="211"/>
      <c r="H11" s="211"/>
      <c r="I11" s="211"/>
      <c r="J11" s="211"/>
      <c r="K11" s="211"/>
      <c r="L11" s="372">
        <v>54.765150000000006</v>
      </c>
      <c r="M11" s="372">
        <v>54.765150000000006</v>
      </c>
      <c r="N11" s="372">
        <v>54.765150000000006</v>
      </c>
      <c r="O11" s="372">
        <v>54.765150000000006</v>
      </c>
      <c r="P11" s="372">
        <v>54.765150000000006</v>
      </c>
      <c r="Q11" s="372">
        <v>54.765150000000006</v>
      </c>
      <c r="R11" s="372">
        <v>0</v>
      </c>
      <c r="S11" s="372">
        <v>0</v>
      </c>
      <c r="T11" s="372">
        <v>0</v>
      </c>
      <c r="U11" s="372">
        <v>0</v>
      </c>
      <c r="V11" s="372">
        <v>0</v>
      </c>
      <c r="W11" s="372">
        <v>0</v>
      </c>
      <c r="X11" s="372">
        <v>0</v>
      </c>
      <c r="Y11" s="372">
        <v>0</v>
      </c>
      <c r="Z11" s="372">
        <v>0</v>
      </c>
      <c r="AA11" s="372">
        <v>0</v>
      </c>
      <c r="AB11" s="372">
        <v>0</v>
      </c>
      <c r="AC11" s="372">
        <v>0</v>
      </c>
      <c r="AD11" s="372">
        <v>0</v>
      </c>
      <c r="AE11" s="372">
        <v>0</v>
      </c>
      <c r="AF11" s="372">
        <v>0</v>
      </c>
      <c r="AG11" s="372">
        <v>0</v>
      </c>
      <c r="AH11" s="372">
        <v>0</v>
      </c>
      <c r="AI11" s="372">
        <v>0</v>
      </c>
      <c r="AJ11" s="372">
        <v>0</v>
      </c>
      <c r="AK11" s="372">
        <v>0</v>
      </c>
      <c r="AL11" s="372">
        <v>0</v>
      </c>
      <c r="AM11" s="372">
        <v>0</v>
      </c>
      <c r="AN11" s="372">
        <v>0</v>
      </c>
      <c r="AO11" s="372">
        <v>0</v>
      </c>
      <c r="AP11" s="372">
        <v>0</v>
      </c>
      <c r="AQ11" s="372">
        <v>0</v>
      </c>
      <c r="AR11" s="372">
        <v>0</v>
      </c>
      <c r="AS11" s="372">
        <v>0</v>
      </c>
      <c r="AT11" s="372">
        <v>0</v>
      </c>
      <c r="AU11" s="372">
        <v>0</v>
      </c>
      <c r="AV11" s="372">
        <f t="shared" si="1"/>
        <v>328.59090000000003</v>
      </c>
    </row>
    <row r="12" spans="1:48" ht="15.75" customHeight="1" x14ac:dyDescent="0.3">
      <c r="A12" s="199" t="s">
        <v>378</v>
      </c>
      <c r="B12" s="207">
        <v>20</v>
      </c>
      <c r="C12" s="372">
        <v>51.441040000000001</v>
      </c>
      <c r="D12" s="202">
        <f t="shared" si="2"/>
        <v>1</v>
      </c>
      <c r="E12" s="211"/>
      <c r="F12" s="211"/>
      <c r="G12" s="211"/>
      <c r="H12" s="211"/>
      <c r="I12" s="211"/>
      <c r="J12" s="211"/>
      <c r="K12" s="211"/>
      <c r="L12" s="372">
        <v>51.441040000000001</v>
      </c>
      <c r="M12" s="372">
        <v>51.441040000000001</v>
      </c>
      <c r="N12" s="372">
        <v>51.441040000000001</v>
      </c>
      <c r="O12" s="372">
        <v>51.441040000000001</v>
      </c>
      <c r="P12" s="372">
        <v>51.441040000000001</v>
      </c>
      <c r="Q12" s="372">
        <v>51.441040000000001</v>
      </c>
      <c r="R12" s="372">
        <v>51.441040000000001</v>
      </c>
      <c r="S12" s="372">
        <v>51.441040000000001</v>
      </c>
      <c r="T12" s="372">
        <v>51.441040000000001</v>
      </c>
      <c r="U12" s="372">
        <v>51.441040000000001</v>
      </c>
      <c r="V12" s="372">
        <v>51.441040000000001</v>
      </c>
      <c r="W12" s="372">
        <v>51.441040000000001</v>
      </c>
      <c r="X12" s="372">
        <v>51.441040000000001</v>
      </c>
      <c r="Y12" s="372">
        <v>51.441040000000001</v>
      </c>
      <c r="Z12" s="372">
        <v>51.441040000000001</v>
      </c>
      <c r="AA12" s="372">
        <v>51.441040000000001</v>
      </c>
      <c r="AB12" s="372">
        <v>51.441040000000001</v>
      </c>
      <c r="AC12" s="372">
        <v>51.441040000000001</v>
      </c>
      <c r="AD12" s="372">
        <v>51.441040000000001</v>
      </c>
      <c r="AE12" s="372">
        <v>51.441040000000001</v>
      </c>
      <c r="AF12" s="372">
        <v>0</v>
      </c>
      <c r="AG12" s="372">
        <v>0</v>
      </c>
      <c r="AH12" s="372">
        <v>0</v>
      </c>
      <c r="AI12" s="372">
        <v>0</v>
      </c>
      <c r="AJ12" s="372">
        <v>0</v>
      </c>
      <c r="AK12" s="372">
        <v>0</v>
      </c>
      <c r="AL12" s="372">
        <v>0</v>
      </c>
      <c r="AM12" s="372">
        <v>0</v>
      </c>
      <c r="AN12" s="372">
        <v>0</v>
      </c>
      <c r="AO12" s="372">
        <v>0</v>
      </c>
      <c r="AP12" s="372">
        <v>0</v>
      </c>
      <c r="AQ12" s="372">
        <v>0</v>
      </c>
      <c r="AR12" s="372">
        <v>0</v>
      </c>
      <c r="AS12" s="372">
        <v>0</v>
      </c>
      <c r="AT12" s="372">
        <v>0</v>
      </c>
      <c r="AU12" s="372">
        <v>0</v>
      </c>
      <c r="AV12" s="372">
        <f t="shared" si="1"/>
        <v>1028.8208000000004</v>
      </c>
    </row>
    <row r="13" spans="1:48" ht="15.75" customHeight="1" x14ac:dyDescent="0.3">
      <c r="A13" s="199" t="s">
        <v>87</v>
      </c>
      <c r="B13" s="207">
        <v>19.000000000000025</v>
      </c>
      <c r="C13" s="372">
        <v>39.255564052810939</v>
      </c>
      <c r="D13" s="202">
        <f t="shared" si="2"/>
        <v>1</v>
      </c>
      <c r="E13" s="211"/>
      <c r="F13" s="211"/>
      <c r="G13" s="211"/>
      <c r="H13" s="211"/>
      <c r="I13" s="211"/>
      <c r="J13" s="211"/>
      <c r="K13" s="211"/>
      <c r="L13" s="372">
        <v>39.255564052810939</v>
      </c>
      <c r="M13" s="372">
        <v>39.255564052810939</v>
      </c>
      <c r="N13" s="372">
        <v>39.255564052810939</v>
      </c>
      <c r="O13" s="372">
        <v>39.255564052810939</v>
      </c>
      <c r="P13" s="372">
        <v>39.255564052810939</v>
      </c>
      <c r="Q13" s="372">
        <v>39.255564052810939</v>
      </c>
      <c r="R13" s="372">
        <v>39.255564052810939</v>
      </c>
      <c r="S13" s="372">
        <v>39.255564052810939</v>
      </c>
      <c r="T13" s="372">
        <v>39.255564052810939</v>
      </c>
      <c r="U13" s="372">
        <v>39.255564052810939</v>
      </c>
      <c r="V13" s="372">
        <v>39.255564052810939</v>
      </c>
      <c r="W13" s="372">
        <v>39.255564052810939</v>
      </c>
      <c r="X13" s="372">
        <v>39.255564052810939</v>
      </c>
      <c r="Y13" s="372">
        <v>39.255564052810939</v>
      </c>
      <c r="Z13" s="372">
        <v>39.255564052810939</v>
      </c>
      <c r="AA13" s="372">
        <v>39.255564052810939</v>
      </c>
      <c r="AB13" s="372">
        <v>39.255564052810939</v>
      </c>
      <c r="AC13" s="372">
        <v>39.255564052810939</v>
      </c>
      <c r="AD13" s="372">
        <v>39.255564052810939</v>
      </c>
      <c r="AE13" s="372">
        <v>0</v>
      </c>
      <c r="AF13" s="372">
        <v>0</v>
      </c>
      <c r="AG13" s="372">
        <v>0</v>
      </c>
      <c r="AH13" s="372">
        <v>0</v>
      </c>
      <c r="AI13" s="372">
        <v>0</v>
      </c>
      <c r="AJ13" s="372">
        <v>0</v>
      </c>
      <c r="AK13" s="372">
        <v>0</v>
      </c>
      <c r="AL13" s="372">
        <v>0</v>
      </c>
      <c r="AM13" s="372">
        <v>0</v>
      </c>
      <c r="AN13" s="372">
        <v>0</v>
      </c>
      <c r="AO13" s="372">
        <v>0</v>
      </c>
      <c r="AP13" s="372">
        <v>0</v>
      </c>
      <c r="AQ13" s="372">
        <v>0</v>
      </c>
      <c r="AR13" s="372">
        <v>0</v>
      </c>
      <c r="AS13" s="372">
        <v>0</v>
      </c>
      <c r="AT13" s="372">
        <v>0</v>
      </c>
      <c r="AU13" s="372">
        <v>0</v>
      </c>
      <c r="AV13" s="372">
        <f t="shared" si="1"/>
        <v>745.85571700340802</v>
      </c>
    </row>
    <row r="14" spans="1:48" ht="15.75" customHeight="1" x14ac:dyDescent="0.3">
      <c r="A14" s="199" t="s">
        <v>177</v>
      </c>
      <c r="B14" s="207">
        <v>30</v>
      </c>
      <c r="C14" s="372">
        <v>39.067818216373453</v>
      </c>
      <c r="D14" s="202">
        <f t="shared" si="2"/>
        <v>1</v>
      </c>
      <c r="E14" s="211"/>
      <c r="F14" s="211"/>
      <c r="G14" s="211"/>
      <c r="H14" s="211"/>
      <c r="I14" s="211"/>
      <c r="J14" s="211"/>
      <c r="K14" s="211"/>
      <c r="L14" s="372">
        <v>39.067818216373453</v>
      </c>
      <c r="M14" s="372">
        <v>39.067818216373453</v>
      </c>
      <c r="N14" s="372">
        <v>39.067818216373453</v>
      </c>
      <c r="O14" s="372">
        <v>39.067818216373453</v>
      </c>
      <c r="P14" s="372">
        <v>39.067818216373453</v>
      </c>
      <c r="Q14" s="372">
        <v>39.067818216373453</v>
      </c>
      <c r="R14" s="372">
        <v>39.067818216373453</v>
      </c>
      <c r="S14" s="372">
        <v>39.067818216373453</v>
      </c>
      <c r="T14" s="372">
        <v>39.067818216373453</v>
      </c>
      <c r="U14" s="372">
        <v>39.067818216373453</v>
      </c>
      <c r="V14" s="372">
        <v>34.369642473278944</v>
      </c>
      <c r="W14" s="372">
        <v>34.369642473278944</v>
      </c>
      <c r="X14" s="372">
        <v>34.369642473278944</v>
      </c>
      <c r="Y14" s="372">
        <v>34.369642473278944</v>
      </c>
      <c r="Z14" s="372">
        <v>34.369642473278944</v>
      </c>
      <c r="AA14" s="372">
        <v>34.369642473278944</v>
      </c>
      <c r="AB14" s="372">
        <v>34.369642473278944</v>
      </c>
      <c r="AC14" s="372">
        <v>34.369642473278944</v>
      </c>
      <c r="AD14" s="372">
        <v>34.369642473278944</v>
      </c>
      <c r="AE14" s="372">
        <v>34.369642473278944</v>
      </c>
      <c r="AF14" s="372">
        <v>34.369642473278944</v>
      </c>
      <c r="AG14" s="372">
        <v>34.369642473278944</v>
      </c>
      <c r="AH14" s="372">
        <v>34.369642473278944</v>
      </c>
      <c r="AI14" s="372">
        <v>34.369642473278944</v>
      </c>
      <c r="AJ14" s="372">
        <v>34.369642473278944</v>
      </c>
      <c r="AK14" s="372">
        <v>34.369642473278944</v>
      </c>
      <c r="AL14" s="372">
        <v>34.369642473278944</v>
      </c>
      <c r="AM14" s="372">
        <v>34.369642473278944</v>
      </c>
      <c r="AN14" s="372">
        <v>34.369642473278944</v>
      </c>
      <c r="AO14" s="372">
        <v>34.369642473278944</v>
      </c>
      <c r="AP14" s="372">
        <v>0</v>
      </c>
      <c r="AQ14" s="372">
        <v>0</v>
      </c>
      <c r="AR14" s="372">
        <v>0</v>
      </c>
      <c r="AS14" s="372">
        <v>0</v>
      </c>
      <c r="AT14" s="372">
        <v>0</v>
      </c>
      <c r="AU14" s="372">
        <v>0</v>
      </c>
      <c r="AV14" s="372">
        <f t="shared" si="1"/>
        <v>1078.0710316293139</v>
      </c>
    </row>
    <row r="15" spans="1:48" ht="15.75" customHeight="1" x14ac:dyDescent="0.3">
      <c r="A15" s="199" t="s">
        <v>367</v>
      </c>
      <c r="B15" s="207">
        <v>10.000000000000002</v>
      </c>
      <c r="C15" s="372">
        <v>37.534047804651671</v>
      </c>
      <c r="D15" s="202">
        <f t="shared" si="2"/>
        <v>1</v>
      </c>
      <c r="E15" s="211"/>
      <c r="F15" s="211"/>
      <c r="G15" s="211"/>
      <c r="H15" s="211"/>
      <c r="I15" s="211"/>
      <c r="J15" s="211"/>
      <c r="K15" s="211"/>
      <c r="L15" s="372">
        <v>37.534047804651671</v>
      </c>
      <c r="M15" s="372">
        <v>37.534047804651671</v>
      </c>
      <c r="N15" s="372">
        <v>37.534047804651671</v>
      </c>
      <c r="O15" s="372">
        <v>37.534047804651671</v>
      </c>
      <c r="P15" s="372">
        <v>37.534047804651671</v>
      </c>
      <c r="Q15" s="372">
        <v>37.534047804651671</v>
      </c>
      <c r="R15" s="372">
        <v>37.534047804651671</v>
      </c>
      <c r="S15" s="372">
        <v>37.534047804651671</v>
      </c>
      <c r="T15" s="372">
        <v>37.534047804651671</v>
      </c>
      <c r="U15" s="372">
        <v>37.534047804651671</v>
      </c>
      <c r="V15" s="372">
        <v>0</v>
      </c>
      <c r="W15" s="372">
        <v>0</v>
      </c>
      <c r="X15" s="372">
        <v>0</v>
      </c>
      <c r="Y15" s="372">
        <v>0</v>
      </c>
      <c r="Z15" s="372">
        <v>0</v>
      </c>
      <c r="AA15" s="372">
        <v>0</v>
      </c>
      <c r="AB15" s="372">
        <v>0</v>
      </c>
      <c r="AC15" s="372">
        <v>0</v>
      </c>
      <c r="AD15" s="372">
        <v>0</v>
      </c>
      <c r="AE15" s="372">
        <v>0</v>
      </c>
      <c r="AF15" s="372">
        <v>0</v>
      </c>
      <c r="AG15" s="372">
        <v>0</v>
      </c>
      <c r="AH15" s="372">
        <v>0</v>
      </c>
      <c r="AI15" s="372">
        <v>0</v>
      </c>
      <c r="AJ15" s="372">
        <v>0</v>
      </c>
      <c r="AK15" s="372">
        <v>0</v>
      </c>
      <c r="AL15" s="372">
        <v>0</v>
      </c>
      <c r="AM15" s="372">
        <v>0</v>
      </c>
      <c r="AN15" s="372">
        <v>0</v>
      </c>
      <c r="AO15" s="372">
        <v>0</v>
      </c>
      <c r="AP15" s="372">
        <v>0</v>
      </c>
      <c r="AQ15" s="372">
        <v>0</v>
      </c>
      <c r="AR15" s="372">
        <v>0</v>
      </c>
      <c r="AS15" s="372">
        <v>0</v>
      </c>
      <c r="AT15" s="372">
        <v>0</v>
      </c>
      <c r="AU15" s="372">
        <v>0</v>
      </c>
      <c r="AV15" s="372">
        <f t="shared" si="1"/>
        <v>375.34047804651669</v>
      </c>
    </row>
    <row r="16" spans="1:48" ht="15.75" customHeight="1" x14ac:dyDescent="0.3">
      <c r="A16" s="199" t="s">
        <v>133</v>
      </c>
      <c r="B16" s="207">
        <v>9.9999999999999947</v>
      </c>
      <c r="C16" s="372">
        <v>28.406291110971118</v>
      </c>
      <c r="D16" s="202">
        <f t="shared" si="2"/>
        <v>1</v>
      </c>
      <c r="E16" s="211"/>
      <c r="F16" s="211"/>
      <c r="G16" s="211"/>
      <c r="H16" s="211"/>
      <c r="I16" s="211"/>
      <c r="J16" s="211"/>
      <c r="K16" s="211"/>
      <c r="L16" s="372">
        <v>28.406291110971118</v>
      </c>
      <c r="M16" s="372">
        <v>28.406291110971118</v>
      </c>
      <c r="N16" s="372">
        <v>28.406291110971118</v>
      </c>
      <c r="O16" s="372">
        <v>28.406291110971118</v>
      </c>
      <c r="P16" s="372">
        <v>28.406291110971118</v>
      </c>
      <c r="Q16" s="372">
        <v>28.406291110971118</v>
      </c>
      <c r="R16" s="372">
        <v>28.406291110971118</v>
      </c>
      <c r="S16" s="372">
        <v>28.406291110971118</v>
      </c>
      <c r="T16" s="372">
        <v>28.406291110971118</v>
      </c>
      <c r="U16" s="372">
        <v>28.406291110971118</v>
      </c>
      <c r="V16" s="372">
        <v>0</v>
      </c>
      <c r="W16" s="372">
        <v>0</v>
      </c>
      <c r="X16" s="372">
        <v>0</v>
      </c>
      <c r="Y16" s="372">
        <v>0</v>
      </c>
      <c r="Z16" s="372">
        <v>0</v>
      </c>
      <c r="AA16" s="372">
        <v>0</v>
      </c>
      <c r="AB16" s="372">
        <v>0</v>
      </c>
      <c r="AC16" s="372">
        <v>0</v>
      </c>
      <c r="AD16" s="372">
        <v>0</v>
      </c>
      <c r="AE16" s="372">
        <v>0</v>
      </c>
      <c r="AF16" s="372">
        <v>0</v>
      </c>
      <c r="AG16" s="372">
        <v>0</v>
      </c>
      <c r="AH16" s="372">
        <v>0</v>
      </c>
      <c r="AI16" s="372">
        <v>0</v>
      </c>
      <c r="AJ16" s="372">
        <v>0</v>
      </c>
      <c r="AK16" s="372">
        <v>0</v>
      </c>
      <c r="AL16" s="372">
        <v>0</v>
      </c>
      <c r="AM16" s="372">
        <v>0</v>
      </c>
      <c r="AN16" s="372">
        <v>0</v>
      </c>
      <c r="AO16" s="372">
        <v>0</v>
      </c>
      <c r="AP16" s="372">
        <v>0</v>
      </c>
      <c r="AQ16" s="372">
        <v>0</v>
      </c>
      <c r="AR16" s="372">
        <v>0</v>
      </c>
      <c r="AS16" s="372">
        <v>0</v>
      </c>
      <c r="AT16" s="372">
        <v>0</v>
      </c>
      <c r="AU16" s="372">
        <v>0</v>
      </c>
      <c r="AV16" s="372">
        <f t="shared" si="1"/>
        <v>284.06291110971119</v>
      </c>
    </row>
    <row r="17" spans="1:48" ht="15.75" customHeight="1" x14ac:dyDescent="0.3">
      <c r="A17" s="199" t="s">
        <v>134</v>
      </c>
      <c r="B17" s="207">
        <v>29.999999999999996</v>
      </c>
      <c r="C17" s="372">
        <v>24.099568066742719</v>
      </c>
      <c r="D17" s="202">
        <f t="shared" si="2"/>
        <v>1</v>
      </c>
      <c r="E17" s="211"/>
      <c r="F17" s="211"/>
      <c r="G17" s="211"/>
      <c r="H17" s="211"/>
      <c r="I17" s="211"/>
      <c r="J17" s="211"/>
      <c r="K17" s="211"/>
      <c r="L17" s="372">
        <v>24.099568066742719</v>
      </c>
      <c r="M17" s="372">
        <v>24.099568066742719</v>
      </c>
      <c r="N17" s="372">
        <v>24.099568066742719</v>
      </c>
      <c r="O17" s="372">
        <v>24.099568066742719</v>
      </c>
      <c r="P17" s="372">
        <v>24.099568066742719</v>
      </c>
      <c r="Q17" s="372">
        <v>24.099568066742719</v>
      </c>
      <c r="R17" s="372">
        <v>24.099568066742719</v>
      </c>
      <c r="S17" s="372">
        <v>24.099568066742719</v>
      </c>
      <c r="T17" s="372">
        <v>24.099568066742719</v>
      </c>
      <c r="U17" s="372">
        <v>24.099568066742719</v>
      </c>
      <c r="V17" s="372">
        <v>23.180341596575474</v>
      </c>
      <c r="W17" s="372">
        <v>23.180341596575474</v>
      </c>
      <c r="X17" s="372">
        <v>23.180341596575474</v>
      </c>
      <c r="Y17" s="372">
        <v>23.180341596575474</v>
      </c>
      <c r="Z17" s="372">
        <v>23.180341596575474</v>
      </c>
      <c r="AA17" s="372">
        <v>23.180341596575474</v>
      </c>
      <c r="AB17" s="372">
        <v>23.180341596575474</v>
      </c>
      <c r="AC17" s="372">
        <v>23.180341596575474</v>
      </c>
      <c r="AD17" s="372">
        <v>23.180341596575474</v>
      </c>
      <c r="AE17" s="372">
        <v>23.180341596575474</v>
      </c>
      <c r="AF17" s="372">
        <v>23.180341596575474</v>
      </c>
      <c r="AG17" s="372">
        <v>23.180341596575474</v>
      </c>
      <c r="AH17" s="372">
        <v>23.180341596575474</v>
      </c>
      <c r="AI17" s="372">
        <v>23.180341596575474</v>
      </c>
      <c r="AJ17" s="372">
        <v>23.180341596575474</v>
      </c>
      <c r="AK17" s="372">
        <v>23.180341596575474</v>
      </c>
      <c r="AL17" s="372">
        <v>23.180341596575474</v>
      </c>
      <c r="AM17" s="372">
        <v>23.180341596575474</v>
      </c>
      <c r="AN17" s="372">
        <v>23.180341596575474</v>
      </c>
      <c r="AO17" s="372">
        <v>23.180341596575474</v>
      </c>
      <c r="AP17" s="372">
        <v>0</v>
      </c>
      <c r="AQ17" s="372">
        <v>0</v>
      </c>
      <c r="AR17" s="372">
        <v>0</v>
      </c>
      <c r="AS17" s="372">
        <v>0</v>
      </c>
      <c r="AT17" s="372">
        <v>0</v>
      </c>
      <c r="AU17" s="372">
        <v>0</v>
      </c>
      <c r="AV17" s="372">
        <f t="shared" si="1"/>
        <v>704.60251259893653</v>
      </c>
    </row>
    <row r="18" spans="1:48" ht="15.75" customHeight="1" x14ac:dyDescent="0.3">
      <c r="A18" s="199" t="s">
        <v>135</v>
      </c>
      <c r="B18" s="207">
        <v>14.999999999999998</v>
      </c>
      <c r="C18" s="372">
        <v>23.950177522323081</v>
      </c>
      <c r="D18" s="202">
        <f t="shared" si="2"/>
        <v>1</v>
      </c>
      <c r="E18" s="211"/>
      <c r="F18" s="211"/>
      <c r="G18" s="211"/>
      <c r="H18" s="211"/>
      <c r="I18" s="211"/>
      <c r="J18" s="211"/>
      <c r="K18" s="211"/>
      <c r="L18" s="372">
        <v>23.950177522323081</v>
      </c>
      <c r="M18" s="372">
        <v>23.950177522323081</v>
      </c>
      <c r="N18" s="372">
        <v>23.950177522323081</v>
      </c>
      <c r="O18" s="372">
        <v>23.950177522323081</v>
      </c>
      <c r="P18" s="372">
        <v>23.950177522323081</v>
      </c>
      <c r="Q18" s="372">
        <v>23.950177522323081</v>
      </c>
      <c r="R18" s="372">
        <v>23.950177522323081</v>
      </c>
      <c r="S18" s="372">
        <v>23.950177522323081</v>
      </c>
      <c r="T18" s="372">
        <v>23.950177522323081</v>
      </c>
      <c r="U18" s="372">
        <v>23.950177522323081</v>
      </c>
      <c r="V18" s="372">
        <v>23.950177522323081</v>
      </c>
      <c r="W18" s="372">
        <v>23.950177522323081</v>
      </c>
      <c r="X18" s="372">
        <v>23.950177522323081</v>
      </c>
      <c r="Y18" s="372">
        <v>23.950177522323081</v>
      </c>
      <c r="Z18" s="372">
        <v>23.950177522323081</v>
      </c>
      <c r="AA18" s="372">
        <v>0</v>
      </c>
      <c r="AB18" s="372">
        <v>0</v>
      </c>
      <c r="AC18" s="372">
        <v>0</v>
      </c>
      <c r="AD18" s="372">
        <v>0</v>
      </c>
      <c r="AE18" s="372">
        <v>0</v>
      </c>
      <c r="AF18" s="372">
        <v>0</v>
      </c>
      <c r="AG18" s="372">
        <v>0</v>
      </c>
      <c r="AH18" s="372">
        <v>0</v>
      </c>
      <c r="AI18" s="372">
        <v>0</v>
      </c>
      <c r="AJ18" s="372">
        <v>0</v>
      </c>
      <c r="AK18" s="372">
        <v>0</v>
      </c>
      <c r="AL18" s="372">
        <v>0</v>
      </c>
      <c r="AM18" s="372">
        <v>0</v>
      </c>
      <c r="AN18" s="372">
        <v>0</v>
      </c>
      <c r="AO18" s="372">
        <v>0</v>
      </c>
      <c r="AP18" s="372">
        <v>0</v>
      </c>
      <c r="AQ18" s="372">
        <v>0</v>
      </c>
      <c r="AR18" s="372">
        <v>0</v>
      </c>
      <c r="AS18" s="372">
        <v>0</v>
      </c>
      <c r="AT18" s="372">
        <v>0</v>
      </c>
      <c r="AU18" s="372">
        <v>0</v>
      </c>
      <c r="AV18" s="372">
        <f t="shared" si="1"/>
        <v>359.25266283484626</v>
      </c>
    </row>
    <row r="19" spans="1:48" ht="15.75" customHeight="1" x14ac:dyDescent="0.3">
      <c r="A19" s="199" t="s">
        <v>107</v>
      </c>
      <c r="B19" s="207">
        <v>20</v>
      </c>
      <c r="C19" s="372">
        <v>13.544000000000002</v>
      </c>
      <c r="D19" s="202">
        <f t="shared" si="2"/>
        <v>1</v>
      </c>
      <c r="E19" s="211"/>
      <c r="F19" s="211"/>
      <c r="G19" s="211"/>
      <c r="H19" s="211"/>
      <c r="I19" s="211"/>
      <c r="J19" s="211"/>
      <c r="K19" s="211"/>
      <c r="L19" s="372">
        <v>13.544000000000002</v>
      </c>
      <c r="M19" s="372">
        <v>13.544000000000002</v>
      </c>
      <c r="N19" s="372">
        <v>13.544000000000002</v>
      </c>
      <c r="O19" s="372">
        <v>13.544000000000002</v>
      </c>
      <c r="P19" s="372">
        <v>13.544000000000002</v>
      </c>
      <c r="Q19" s="372">
        <v>13.544000000000002</v>
      </c>
      <c r="R19" s="372">
        <v>13.544000000000002</v>
      </c>
      <c r="S19" s="372">
        <v>13.544000000000002</v>
      </c>
      <c r="T19" s="372">
        <v>13.544000000000002</v>
      </c>
      <c r="U19" s="372">
        <v>13.544000000000002</v>
      </c>
      <c r="V19" s="372">
        <v>13.544000000000002</v>
      </c>
      <c r="W19" s="372">
        <v>13.544000000000002</v>
      </c>
      <c r="X19" s="372">
        <v>13.544000000000002</v>
      </c>
      <c r="Y19" s="372">
        <v>13.544000000000002</v>
      </c>
      <c r="Z19" s="372">
        <v>13.544000000000002</v>
      </c>
      <c r="AA19" s="372">
        <v>13.544000000000002</v>
      </c>
      <c r="AB19" s="372">
        <v>13.544000000000002</v>
      </c>
      <c r="AC19" s="372">
        <v>13.544000000000002</v>
      </c>
      <c r="AD19" s="372">
        <v>13.544000000000002</v>
      </c>
      <c r="AE19" s="372">
        <v>13.544000000000002</v>
      </c>
      <c r="AF19" s="372">
        <v>0</v>
      </c>
      <c r="AG19" s="372">
        <v>0</v>
      </c>
      <c r="AH19" s="372">
        <v>0</v>
      </c>
      <c r="AI19" s="372">
        <v>0</v>
      </c>
      <c r="AJ19" s="372">
        <v>0</v>
      </c>
      <c r="AK19" s="372">
        <v>0</v>
      </c>
      <c r="AL19" s="372">
        <v>0</v>
      </c>
      <c r="AM19" s="372">
        <v>0</v>
      </c>
      <c r="AN19" s="372">
        <v>0</v>
      </c>
      <c r="AO19" s="372">
        <v>0</v>
      </c>
      <c r="AP19" s="372">
        <v>0</v>
      </c>
      <c r="AQ19" s="372">
        <v>0</v>
      </c>
      <c r="AR19" s="372">
        <v>0</v>
      </c>
      <c r="AS19" s="372">
        <v>0</v>
      </c>
      <c r="AT19" s="372">
        <v>0</v>
      </c>
      <c r="AU19" s="372">
        <v>0</v>
      </c>
      <c r="AV19" s="372">
        <f t="shared" si="1"/>
        <v>270.88000000000005</v>
      </c>
    </row>
    <row r="20" spans="1:48" ht="15.75" customHeight="1" x14ac:dyDescent="0.3">
      <c r="A20" s="199" t="s">
        <v>482</v>
      </c>
      <c r="B20" s="207">
        <v>16</v>
      </c>
      <c r="C20" s="372">
        <v>12.084886682813503</v>
      </c>
      <c r="D20" s="202">
        <f t="shared" si="2"/>
        <v>1</v>
      </c>
      <c r="E20" s="211"/>
      <c r="F20" s="211"/>
      <c r="G20" s="211"/>
      <c r="H20" s="211"/>
      <c r="I20" s="211"/>
      <c r="J20" s="211"/>
      <c r="K20" s="211"/>
      <c r="L20" s="372">
        <v>12.084886682813503</v>
      </c>
      <c r="M20" s="372">
        <v>12.084886682813503</v>
      </c>
      <c r="N20" s="372">
        <v>12.084886682813503</v>
      </c>
      <c r="O20" s="372">
        <v>12.084886682813503</v>
      </c>
      <c r="P20" s="372">
        <v>12.084886682813503</v>
      </c>
      <c r="Q20" s="372">
        <v>12.084886682813503</v>
      </c>
      <c r="R20" s="372">
        <v>12.084886682813503</v>
      </c>
      <c r="S20" s="372">
        <v>12.084886682813503</v>
      </c>
      <c r="T20" s="372">
        <v>12.084886682813503</v>
      </c>
      <c r="U20" s="372">
        <v>12.084886682813503</v>
      </c>
      <c r="V20" s="372">
        <v>12.084886682813503</v>
      </c>
      <c r="W20" s="372">
        <v>12.084886682813503</v>
      </c>
      <c r="X20" s="372">
        <v>12.084886682813503</v>
      </c>
      <c r="Y20" s="372">
        <v>12.084886682813503</v>
      </c>
      <c r="Z20" s="372">
        <v>12.084886682813503</v>
      </c>
      <c r="AA20" s="372">
        <v>12.084886682813503</v>
      </c>
      <c r="AB20" s="372">
        <v>0</v>
      </c>
      <c r="AC20" s="372">
        <v>0</v>
      </c>
      <c r="AD20" s="372">
        <v>0</v>
      </c>
      <c r="AE20" s="372">
        <v>0</v>
      </c>
      <c r="AF20" s="372">
        <v>0</v>
      </c>
      <c r="AG20" s="372">
        <v>0</v>
      </c>
      <c r="AH20" s="372">
        <v>0</v>
      </c>
      <c r="AI20" s="372">
        <v>0</v>
      </c>
      <c r="AJ20" s="372">
        <v>0</v>
      </c>
      <c r="AK20" s="372">
        <v>0</v>
      </c>
      <c r="AL20" s="372">
        <v>0</v>
      </c>
      <c r="AM20" s="372">
        <v>0</v>
      </c>
      <c r="AN20" s="372">
        <v>0</v>
      </c>
      <c r="AO20" s="372">
        <v>0</v>
      </c>
      <c r="AP20" s="372">
        <v>0</v>
      </c>
      <c r="AQ20" s="372">
        <v>0</v>
      </c>
      <c r="AR20" s="372">
        <v>0</v>
      </c>
      <c r="AS20" s="372">
        <v>0</v>
      </c>
      <c r="AT20" s="372">
        <v>0</v>
      </c>
      <c r="AU20" s="372">
        <v>0</v>
      </c>
      <c r="AV20" s="372">
        <f t="shared" si="1"/>
        <v>193.35818692501604</v>
      </c>
    </row>
    <row r="21" spans="1:48" ht="15.75" customHeight="1" x14ac:dyDescent="0.3">
      <c r="A21" s="199" t="s">
        <v>719</v>
      </c>
      <c r="B21" s="207">
        <v>16</v>
      </c>
      <c r="C21" s="372">
        <v>5.0219476096791977</v>
      </c>
      <c r="D21" s="202">
        <f t="shared" si="2"/>
        <v>1</v>
      </c>
      <c r="E21" s="211"/>
      <c r="F21" s="211"/>
      <c r="G21" s="211"/>
      <c r="H21" s="211"/>
      <c r="I21" s="211"/>
      <c r="J21" s="211"/>
      <c r="K21" s="211"/>
      <c r="L21" s="372">
        <v>5.0219476096791977</v>
      </c>
      <c r="M21" s="372">
        <v>5.0219476096791977</v>
      </c>
      <c r="N21" s="372">
        <v>5.0219476096791977</v>
      </c>
      <c r="O21" s="372">
        <v>5.0219476096791977</v>
      </c>
      <c r="P21" s="372">
        <v>5.0219476096791977</v>
      </c>
      <c r="Q21" s="372">
        <v>5.0219476096791977</v>
      </c>
      <c r="R21" s="372">
        <v>5.0219476096791977</v>
      </c>
      <c r="S21" s="372">
        <v>5.0219476096791977</v>
      </c>
      <c r="T21" s="372">
        <v>5.0219476096791977</v>
      </c>
      <c r="U21" s="372">
        <v>5.0219476096791977</v>
      </c>
      <c r="V21" s="372">
        <v>5.0219476096791977</v>
      </c>
      <c r="W21" s="372">
        <v>5.0219476096791977</v>
      </c>
      <c r="X21" s="372">
        <v>5.0219476096791977</v>
      </c>
      <c r="Y21" s="372">
        <v>5.0219476096791977</v>
      </c>
      <c r="Z21" s="372">
        <v>5.0219476096791977</v>
      </c>
      <c r="AA21" s="372">
        <v>5.0219476096791977</v>
      </c>
      <c r="AB21" s="372">
        <v>0</v>
      </c>
      <c r="AC21" s="372">
        <v>0</v>
      </c>
      <c r="AD21" s="372">
        <v>0</v>
      </c>
      <c r="AE21" s="372">
        <v>0</v>
      </c>
      <c r="AF21" s="372">
        <v>0</v>
      </c>
      <c r="AG21" s="372">
        <v>0</v>
      </c>
      <c r="AH21" s="372">
        <v>0</v>
      </c>
      <c r="AI21" s="372">
        <v>0</v>
      </c>
      <c r="AJ21" s="372">
        <v>0</v>
      </c>
      <c r="AK21" s="372">
        <v>0</v>
      </c>
      <c r="AL21" s="372">
        <v>0</v>
      </c>
      <c r="AM21" s="372">
        <v>0</v>
      </c>
      <c r="AN21" s="372">
        <v>0</v>
      </c>
      <c r="AO21" s="372">
        <v>0</v>
      </c>
      <c r="AP21" s="372">
        <v>0</v>
      </c>
      <c r="AQ21" s="372">
        <v>0</v>
      </c>
      <c r="AR21" s="372">
        <v>0</v>
      </c>
      <c r="AS21" s="372">
        <v>0</v>
      </c>
      <c r="AT21" s="372">
        <v>0</v>
      </c>
      <c r="AU21" s="372">
        <v>0</v>
      </c>
      <c r="AV21" s="372">
        <f t="shared" si="1"/>
        <v>80.351161754867164</v>
      </c>
    </row>
    <row r="22" spans="1:48" ht="15.75" customHeight="1" x14ac:dyDescent="0.3">
      <c r="A22" s="199" t="s">
        <v>89</v>
      </c>
      <c r="B22" s="207">
        <v>29.999999999999996</v>
      </c>
      <c r="C22" s="372">
        <v>12.228831680326223</v>
      </c>
      <c r="D22" s="202">
        <f t="shared" si="2"/>
        <v>1</v>
      </c>
      <c r="E22" s="211"/>
      <c r="F22" s="211"/>
      <c r="G22" s="211"/>
      <c r="H22" s="211"/>
      <c r="I22" s="211"/>
      <c r="J22" s="211"/>
      <c r="K22" s="211"/>
      <c r="L22" s="372">
        <v>12.228831680326223</v>
      </c>
      <c r="M22" s="372">
        <v>12.228831680326223</v>
      </c>
      <c r="N22" s="372">
        <v>12.228831680326223</v>
      </c>
      <c r="O22" s="372">
        <v>12.228831680326223</v>
      </c>
      <c r="P22" s="372">
        <v>12.228831680326223</v>
      </c>
      <c r="Q22" s="372">
        <v>12.228831680326223</v>
      </c>
      <c r="R22" s="372">
        <v>12.228831680326223</v>
      </c>
      <c r="S22" s="372">
        <v>12.228831680326223</v>
      </c>
      <c r="T22" s="372">
        <v>12.228831680326223</v>
      </c>
      <c r="U22" s="372">
        <v>12.228831680326223</v>
      </c>
      <c r="V22" s="372">
        <v>10.656880124238391</v>
      </c>
      <c r="W22" s="372">
        <v>10.656880124238391</v>
      </c>
      <c r="X22" s="372">
        <v>10.656880124238391</v>
      </c>
      <c r="Y22" s="372">
        <v>10.656880124238391</v>
      </c>
      <c r="Z22" s="372">
        <v>10.656880124238391</v>
      </c>
      <c r="AA22" s="372">
        <v>10.656880124238391</v>
      </c>
      <c r="AB22" s="372">
        <v>10.656880124238391</v>
      </c>
      <c r="AC22" s="372">
        <v>10.656880124238391</v>
      </c>
      <c r="AD22" s="372">
        <v>10.656880124238391</v>
      </c>
      <c r="AE22" s="372">
        <v>10.656880124238391</v>
      </c>
      <c r="AF22" s="372">
        <v>10.656880124238391</v>
      </c>
      <c r="AG22" s="372">
        <v>10.656880124238391</v>
      </c>
      <c r="AH22" s="372">
        <v>10.656880124238391</v>
      </c>
      <c r="AI22" s="372">
        <v>10.656880124238391</v>
      </c>
      <c r="AJ22" s="372">
        <v>10.656880124238391</v>
      </c>
      <c r="AK22" s="372">
        <v>10.656880124238391</v>
      </c>
      <c r="AL22" s="372">
        <v>10.656880124238391</v>
      </c>
      <c r="AM22" s="372">
        <v>10.656880124238391</v>
      </c>
      <c r="AN22" s="372">
        <v>10.656880124238391</v>
      </c>
      <c r="AO22" s="372">
        <v>10.656880124238391</v>
      </c>
      <c r="AP22" s="372">
        <v>0</v>
      </c>
      <c r="AQ22" s="372">
        <v>0</v>
      </c>
      <c r="AR22" s="372">
        <v>0</v>
      </c>
      <c r="AS22" s="372">
        <v>0</v>
      </c>
      <c r="AT22" s="372">
        <v>0</v>
      </c>
      <c r="AU22" s="372">
        <v>0</v>
      </c>
      <c r="AV22" s="372">
        <f t="shared" si="1"/>
        <v>335.42591928803017</v>
      </c>
    </row>
    <row r="23" spans="1:48" ht="15.75" customHeight="1" x14ac:dyDescent="0.3">
      <c r="A23" s="199" t="s">
        <v>90</v>
      </c>
      <c r="B23" s="207">
        <v>7.9999999999999991</v>
      </c>
      <c r="C23" s="372">
        <v>8.9553096409965498</v>
      </c>
      <c r="D23" s="202">
        <f t="shared" si="2"/>
        <v>1</v>
      </c>
      <c r="E23" s="211"/>
      <c r="F23" s="211"/>
      <c r="G23" s="211"/>
      <c r="H23" s="211"/>
      <c r="I23" s="211"/>
      <c r="J23" s="211"/>
      <c r="K23" s="211"/>
      <c r="L23" s="372">
        <v>8.9553096409965498</v>
      </c>
      <c r="M23" s="372">
        <v>8.9553096409965498</v>
      </c>
      <c r="N23" s="372">
        <v>8.9553096409965498</v>
      </c>
      <c r="O23" s="372">
        <v>8.9553096409965498</v>
      </c>
      <c r="P23" s="372">
        <v>8.9553096409965498</v>
      </c>
      <c r="Q23" s="372">
        <v>8.9553096409965498</v>
      </c>
      <c r="R23" s="372">
        <v>8.9553096409965498</v>
      </c>
      <c r="S23" s="372">
        <v>8.9553096409965498</v>
      </c>
      <c r="T23" s="372">
        <v>0</v>
      </c>
      <c r="U23" s="372">
        <v>0</v>
      </c>
      <c r="V23" s="372">
        <v>0</v>
      </c>
      <c r="W23" s="372">
        <v>0</v>
      </c>
      <c r="X23" s="372">
        <v>0</v>
      </c>
      <c r="Y23" s="372">
        <v>0</v>
      </c>
      <c r="Z23" s="372">
        <v>0</v>
      </c>
      <c r="AA23" s="372">
        <v>0</v>
      </c>
      <c r="AB23" s="372">
        <v>0</v>
      </c>
      <c r="AC23" s="372">
        <v>0</v>
      </c>
      <c r="AD23" s="372">
        <v>0</v>
      </c>
      <c r="AE23" s="372">
        <v>0</v>
      </c>
      <c r="AF23" s="372">
        <v>0</v>
      </c>
      <c r="AG23" s="372">
        <v>0</v>
      </c>
      <c r="AH23" s="372">
        <v>0</v>
      </c>
      <c r="AI23" s="372">
        <v>0</v>
      </c>
      <c r="AJ23" s="372">
        <v>0</v>
      </c>
      <c r="AK23" s="372">
        <v>0</v>
      </c>
      <c r="AL23" s="372">
        <v>0</v>
      </c>
      <c r="AM23" s="372">
        <v>0</v>
      </c>
      <c r="AN23" s="372">
        <v>0</v>
      </c>
      <c r="AO23" s="372">
        <v>0</v>
      </c>
      <c r="AP23" s="372">
        <v>0</v>
      </c>
      <c r="AQ23" s="372">
        <v>0</v>
      </c>
      <c r="AR23" s="372">
        <v>0</v>
      </c>
      <c r="AS23" s="372">
        <v>0</v>
      </c>
      <c r="AT23" s="372">
        <v>0</v>
      </c>
      <c r="AU23" s="372">
        <v>0</v>
      </c>
      <c r="AV23" s="372">
        <f t="shared" si="1"/>
        <v>71.642477127972384</v>
      </c>
    </row>
    <row r="24" spans="1:48" ht="15.75" customHeight="1" x14ac:dyDescent="0.3">
      <c r="A24" s="199" t="s">
        <v>88</v>
      </c>
      <c r="B24" s="207">
        <v>29.999999999999986</v>
      </c>
      <c r="C24" s="372">
        <v>5.1384473833536068</v>
      </c>
      <c r="D24" s="202">
        <f t="shared" si="2"/>
        <v>1</v>
      </c>
      <c r="E24" s="211"/>
      <c r="F24" s="211"/>
      <c r="G24" s="211"/>
      <c r="H24" s="211"/>
      <c r="I24" s="211"/>
      <c r="J24" s="211"/>
      <c r="K24" s="211"/>
      <c r="L24" s="372">
        <v>5.1384473833536068</v>
      </c>
      <c r="M24" s="372">
        <v>5.1384473833536068</v>
      </c>
      <c r="N24" s="372">
        <v>5.1384473833536068</v>
      </c>
      <c r="O24" s="372">
        <v>5.1384473833536068</v>
      </c>
      <c r="P24" s="372">
        <v>5.1384473833536068</v>
      </c>
      <c r="Q24" s="372">
        <v>5.1384473833536068</v>
      </c>
      <c r="R24" s="372">
        <v>5.1384473833536068</v>
      </c>
      <c r="S24" s="372">
        <v>5.1384473833536068</v>
      </c>
      <c r="T24" s="372">
        <v>5.1384473833536068</v>
      </c>
      <c r="U24" s="372">
        <v>5.1384473833536068</v>
      </c>
      <c r="V24" s="372">
        <v>4.3977305143542189</v>
      </c>
      <c r="W24" s="372">
        <v>4.3977305143542189</v>
      </c>
      <c r="X24" s="372">
        <v>4.3977305143542189</v>
      </c>
      <c r="Y24" s="372">
        <v>4.3977305143542189</v>
      </c>
      <c r="Z24" s="372">
        <v>4.3977305143542189</v>
      </c>
      <c r="AA24" s="372">
        <v>4.3977305143542189</v>
      </c>
      <c r="AB24" s="372">
        <v>4.3977305143542189</v>
      </c>
      <c r="AC24" s="372">
        <v>4.3977305143542189</v>
      </c>
      <c r="AD24" s="372">
        <v>4.3977305143542189</v>
      </c>
      <c r="AE24" s="372">
        <v>4.3977305143542189</v>
      </c>
      <c r="AF24" s="372">
        <v>4.3977305143542189</v>
      </c>
      <c r="AG24" s="372">
        <v>4.3977305143542189</v>
      </c>
      <c r="AH24" s="372">
        <v>4.3977305143542189</v>
      </c>
      <c r="AI24" s="372">
        <v>4.3977305143542189</v>
      </c>
      <c r="AJ24" s="372">
        <v>4.3977305143542189</v>
      </c>
      <c r="AK24" s="372">
        <v>4.3977305143542189</v>
      </c>
      <c r="AL24" s="372">
        <v>4.3977305143542189</v>
      </c>
      <c r="AM24" s="372">
        <v>4.3977305143542189</v>
      </c>
      <c r="AN24" s="372">
        <v>4.3977305143542189</v>
      </c>
      <c r="AO24" s="372">
        <v>4.3977305143542189</v>
      </c>
      <c r="AP24" s="372">
        <v>0</v>
      </c>
      <c r="AQ24" s="372">
        <v>0</v>
      </c>
      <c r="AR24" s="372">
        <v>0</v>
      </c>
      <c r="AS24" s="372">
        <v>0</v>
      </c>
      <c r="AT24" s="372">
        <v>0</v>
      </c>
      <c r="AU24" s="372">
        <v>0</v>
      </c>
      <c r="AV24" s="372">
        <f t="shared" si="1"/>
        <v>139.33908412062047</v>
      </c>
    </row>
    <row r="25" spans="1:48" ht="15.75" customHeight="1" x14ac:dyDescent="0.3">
      <c r="A25" s="199" t="s">
        <v>27</v>
      </c>
      <c r="B25" s="207">
        <v>10.999999999999995</v>
      </c>
      <c r="C25" s="372">
        <v>4.8041462163389079</v>
      </c>
      <c r="D25" s="202">
        <f t="shared" si="2"/>
        <v>1</v>
      </c>
      <c r="E25" s="211"/>
      <c r="F25" s="211"/>
      <c r="G25" s="211"/>
      <c r="H25" s="211"/>
      <c r="I25" s="211"/>
      <c r="J25" s="211"/>
      <c r="K25" s="211"/>
      <c r="L25" s="372">
        <v>4.8041462163389079</v>
      </c>
      <c r="M25" s="372">
        <v>4.8041462163389079</v>
      </c>
      <c r="N25" s="372">
        <v>4.8041462163389079</v>
      </c>
      <c r="O25" s="372">
        <v>4.8041462163389079</v>
      </c>
      <c r="P25" s="372">
        <v>4.8041462163389079</v>
      </c>
      <c r="Q25" s="372">
        <v>4.8041462163389079</v>
      </c>
      <c r="R25" s="372">
        <v>4.8041462163389079</v>
      </c>
      <c r="S25" s="372">
        <v>4.8041462163389079</v>
      </c>
      <c r="T25" s="372">
        <v>4.8041462163389079</v>
      </c>
      <c r="U25" s="372">
        <v>4.8041462163389079</v>
      </c>
      <c r="V25" s="372">
        <v>4.8041462163389079</v>
      </c>
      <c r="W25" s="372">
        <v>0</v>
      </c>
      <c r="X25" s="372">
        <v>0</v>
      </c>
      <c r="Y25" s="372">
        <v>0</v>
      </c>
      <c r="Z25" s="372">
        <v>0</v>
      </c>
      <c r="AA25" s="372">
        <v>0</v>
      </c>
      <c r="AB25" s="372">
        <v>0</v>
      </c>
      <c r="AC25" s="372">
        <v>0</v>
      </c>
      <c r="AD25" s="372">
        <v>0</v>
      </c>
      <c r="AE25" s="372">
        <v>0</v>
      </c>
      <c r="AF25" s="372">
        <v>0</v>
      </c>
      <c r="AG25" s="372">
        <v>0</v>
      </c>
      <c r="AH25" s="372">
        <v>0</v>
      </c>
      <c r="AI25" s="372">
        <v>0</v>
      </c>
      <c r="AJ25" s="372">
        <v>0</v>
      </c>
      <c r="AK25" s="372">
        <v>0</v>
      </c>
      <c r="AL25" s="372">
        <v>0</v>
      </c>
      <c r="AM25" s="372">
        <v>0</v>
      </c>
      <c r="AN25" s="372">
        <v>0</v>
      </c>
      <c r="AO25" s="372">
        <v>0</v>
      </c>
      <c r="AP25" s="372">
        <v>0</v>
      </c>
      <c r="AQ25" s="372">
        <v>0</v>
      </c>
      <c r="AR25" s="372">
        <v>0</v>
      </c>
      <c r="AS25" s="372">
        <v>0</v>
      </c>
      <c r="AT25" s="372">
        <v>0</v>
      </c>
      <c r="AU25" s="372">
        <v>0</v>
      </c>
      <c r="AV25" s="372">
        <f t="shared" si="1"/>
        <v>52.845608379727985</v>
      </c>
    </row>
    <row r="26" spans="1:48" ht="15.75" customHeight="1" x14ac:dyDescent="0.3">
      <c r="A26" s="199" t="s">
        <v>136</v>
      </c>
      <c r="B26" s="207">
        <v>12.000000000000002</v>
      </c>
      <c r="C26" s="372">
        <v>2.1623978354978357</v>
      </c>
      <c r="D26" s="202">
        <f t="shared" si="2"/>
        <v>1</v>
      </c>
      <c r="E26" s="211"/>
      <c r="F26" s="211"/>
      <c r="G26" s="211"/>
      <c r="H26" s="211"/>
      <c r="I26" s="211"/>
      <c r="J26" s="211"/>
      <c r="K26" s="211"/>
      <c r="L26" s="372">
        <v>2.1623978354978357</v>
      </c>
      <c r="M26" s="372">
        <v>2.1623978354978357</v>
      </c>
      <c r="N26" s="372">
        <v>2.1623978354978357</v>
      </c>
      <c r="O26" s="372">
        <v>2.1623978354978357</v>
      </c>
      <c r="P26" s="372">
        <v>2.1623978354978357</v>
      </c>
      <c r="Q26" s="372">
        <v>2.1623978354978357</v>
      </c>
      <c r="R26" s="372">
        <v>2.1623978354978357</v>
      </c>
      <c r="S26" s="372">
        <v>2.1623978354978357</v>
      </c>
      <c r="T26" s="372">
        <v>2.1623978354978357</v>
      </c>
      <c r="U26" s="372">
        <v>2.1623978354978357</v>
      </c>
      <c r="V26" s="372">
        <v>2.1623978354978357</v>
      </c>
      <c r="W26" s="372">
        <v>2.1623978354978357</v>
      </c>
      <c r="X26" s="372">
        <v>0</v>
      </c>
      <c r="Y26" s="372">
        <v>0</v>
      </c>
      <c r="Z26" s="372">
        <v>0</v>
      </c>
      <c r="AA26" s="372">
        <v>0</v>
      </c>
      <c r="AB26" s="372">
        <v>0</v>
      </c>
      <c r="AC26" s="372">
        <v>0</v>
      </c>
      <c r="AD26" s="372">
        <v>0</v>
      </c>
      <c r="AE26" s="372">
        <v>0</v>
      </c>
      <c r="AF26" s="372">
        <v>0</v>
      </c>
      <c r="AG26" s="372">
        <v>0</v>
      </c>
      <c r="AH26" s="372">
        <v>0</v>
      </c>
      <c r="AI26" s="372">
        <v>0</v>
      </c>
      <c r="AJ26" s="372">
        <v>0</v>
      </c>
      <c r="AK26" s="372">
        <v>0</v>
      </c>
      <c r="AL26" s="372">
        <v>0</v>
      </c>
      <c r="AM26" s="372">
        <v>0</v>
      </c>
      <c r="AN26" s="372">
        <v>0</v>
      </c>
      <c r="AO26" s="372">
        <v>0</v>
      </c>
      <c r="AP26" s="372">
        <v>0</v>
      </c>
      <c r="AQ26" s="372">
        <v>0</v>
      </c>
      <c r="AR26" s="372">
        <v>0</v>
      </c>
      <c r="AS26" s="372">
        <v>0</v>
      </c>
      <c r="AT26" s="372">
        <v>0</v>
      </c>
      <c r="AU26" s="372">
        <v>0</v>
      </c>
      <c r="AV26" s="372">
        <f t="shared" si="1"/>
        <v>25.948774025974021</v>
      </c>
    </row>
    <row r="27" spans="1:48" ht="15.75" customHeight="1" x14ac:dyDescent="0.3">
      <c r="A27" s="199" t="s">
        <v>267</v>
      </c>
      <c r="B27" s="207">
        <v>29.999999999999993</v>
      </c>
      <c r="C27" s="372">
        <v>1.577420959006262</v>
      </c>
      <c r="D27" s="202">
        <f t="shared" si="2"/>
        <v>1</v>
      </c>
      <c r="E27" s="211"/>
      <c r="F27" s="211"/>
      <c r="G27" s="211"/>
      <c r="H27" s="211"/>
      <c r="I27" s="211"/>
      <c r="J27" s="211"/>
      <c r="K27" s="211"/>
      <c r="L27" s="372">
        <v>1.577420959006262</v>
      </c>
      <c r="M27" s="372">
        <v>1.577420959006262</v>
      </c>
      <c r="N27" s="372">
        <v>1.577420959006262</v>
      </c>
      <c r="O27" s="372">
        <v>1.577420959006262</v>
      </c>
      <c r="P27" s="372">
        <v>1.577420959006262</v>
      </c>
      <c r="Q27" s="372">
        <v>1.577420959006262</v>
      </c>
      <c r="R27" s="372">
        <v>1.577420959006262</v>
      </c>
      <c r="S27" s="372">
        <v>1.577420959006262</v>
      </c>
      <c r="T27" s="372">
        <v>1.577420959006262</v>
      </c>
      <c r="U27" s="372">
        <v>1.577420959006262</v>
      </c>
      <c r="V27" s="372">
        <v>1.2394582680026136</v>
      </c>
      <c r="W27" s="372">
        <v>1.2394582680026136</v>
      </c>
      <c r="X27" s="372">
        <v>1.2394582680026136</v>
      </c>
      <c r="Y27" s="372">
        <v>1.2394582680026136</v>
      </c>
      <c r="Z27" s="372">
        <v>1.2394582680026136</v>
      </c>
      <c r="AA27" s="372">
        <v>1.2394582680026136</v>
      </c>
      <c r="AB27" s="372">
        <v>1.2394582680026136</v>
      </c>
      <c r="AC27" s="372">
        <v>1.2394582680026136</v>
      </c>
      <c r="AD27" s="372">
        <v>1.2394582680026136</v>
      </c>
      <c r="AE27" s="372">
        <v>1.2394582680026136</v>
      </c>
      <c r="AF27" s="372">
        <v>1.2394582680026136</v>
      </c>
      <c r="AG27" s="372">
        <v>1.2394582680026136</v>
      </c>
      <c r="AH27" s="372">
        <v>1.2394582680026136</v>
      </c>
      <c r="AI27" s="372">
        <v>1.2394582680026136</v>
      </c>
      <c r="AJ27" s="372">
        <v>1.2394582680026136</v>
      </c>
      <c r="AK27" s="372">
        <v>1.2394582680026136</v>
      </c>
      <c r="AL27" s="372">
        <v>1.2394582680026136</v>
      </c>
      <c r="AM27" s="372">
        <v>1.2394582680026136</v>
      </c>
      <c r="AN27" s="372">
        <v>1.2394582680026136</v>
      </c>
      <c r="AO27" s="372">
        <v>1.2394582680026136</v>
      </c>
      <c r="AP27" s="372">
        <v>0</v>
      </c>
      <c r="AQ27" s="372">
        <v>0</v>
      </c>
      <c r="AR27" s="372">
        <v>0</v>
      </c>
      <c r="AS27" s="372">
        <v>0</v>
      </c>
      <c r="AT27" s="372">
        <v>0</v>
      </c>
      <c r="AU27" s="372">
        <v>0</v>
      </c>
      <c r="AV27" s="372">
        <f t="shared" si="1"/>
        <v>40.563374950114913</v>
      </c>
    </row>
    <row r="28" spans="1:48" ht="15.75" customHeight="1" x14ac:dyDescent="0.3">
      <c r="A28" s="180" t="s">
        <v>422</v>
      </c>
      <c r="B28" s="93"/>
      <c r="C28" s="182">
        <f>SUM(C5:C27)</f>
        <v>1346.0096390682722</v>
      </c>
      <c r="D28" s="205">
        <f>L28/C28</f>
        <v>1</v>
      </c>
      <c r="E28" s="77"/>
      <c r="F28" s="77"/>
      <c r="G28" s="77"/>
      <c r="H28" s="77"/>
      <c r="I28" s="77"/>
      <c r="J28" s="78"/>
      <c r="K28" s="78"/>
      <c r="L28" s="398">
        <f t="shared" ref="L28:AS28" si="3">SUM(L5:L27)</f>
        <v>1346.0096390682722</v>
      </c>
      <c r="M28" s="398">
        <f t="shared" si="3"/>
        <v>1346.0096390682722</v>
      </c>
      <c r="N28" s="398">
        <f t="shared" si="3"/>
        <v>1346.0096390682722</v>
      </c>
      <c r="O28" s="398">
        <f t="shared" si="3"/>
        <v>1342.4701610942911</v>
      </c>
      <c r="P28" s="398">
        <f t="shared" si="3"/>
        <v>1342.4701610942911</v>
      </c>
      <c r="Q28" s="398">
        <f t="shared" si="3"/>
        <v>1342.4701610942911</v>
      </c>
      <c r="R28" s="398">
        <f t="shared" si="3"/>
        <v>1280.5159044446932</v>
      </c>
      <c r="S28" s="398">
        <f t="shared" si="3"/>
        <v>1280.5159044446932</v>
      </c>
      <c r="T28" s="398">
        <f t="shared" si="3"/>
        <v>696.78125790421882</v>
      </c>
      <c r="U28" s="398">
        <f t="shared" si="3"/>
        <v>696.78125790421882</v>
      </c>
      <c r="V28" s="398">
        <f t="shared" si="3"/>
        <v>583.86364799932687</v>
      </c>
      <c r="W28" s="398">
        <f t="shared" si="3"/>
        <v>579.05950178298792</v>
      </c>
      <c r="X28" s="398">
        <f t="shared" si="3"/>
        <v>478.02310394749031</v>
      </c>
      <c r="Y28" s="398">
        <f t="shared" si="3"/>
        <v>478.02310394749031</v>
      </c>
      <c r="Z28" s="398">
        <f t="shared" si="3"/>
        <v>478.02310394749031</v>
      </c>
      <c r="AA28" s="398">
        <f t="shared" si="3"/>
        <v>454.07292642516722</v>
      </c>
      <c r="AB28" s="398">
        <f t="shared" si="3"/>
        <v>338.32886863672258</v>
      </c>
      <c r="AC28" s="398">
        <f t="shared" si="3"/>
        <v>338.32886863672258</v>
      </c>
      <c r="AD28" s="398">
        <f t="shared" si="3"/>
        <v>338.32886863672258</v>
      </c>
      <c r="AE28" s="398">
        <f t="shared" si="3"/>
        <v>299.07330458391164</v>
      </c>
      <c r="AF28" s="398">
        <f t="shared" si="3"/>
        <v>132.02241533394562</v>
      </c>
      <c r="AG28" s="398">
        <f t="shared" si="3"/>
        <v>132.02241533394562</v>
      </c>
      <c r="AH28" s="398">
        <f t="shared" si="3"/>
        <v>132.02241533394562</v>
      </c>
      <c r="AI28" s="398">
        <f t="shared" si="3"/>
        <v>132.02241533394562</v>
      </c>
      <c r="AJ28" s="398">
        <f t="shared" si="3"/>
        <v>132.02241533394562</v>
      </c>
      <c r="AK28" s="398">
        <f t="shared" si="3"/>
        <v>132.02241533394562</v>
      </c>
      <c r="AL28" s="398">
        <f t="shared" si="3"/>
        <v>132.02241533394562</v>
      </c>
      <c r="AM28" s="398">
        <f t="shared" si="3"/>
        <v>132.02241533394562</v>
      </c>
      <c r="AN28" s="398">
        <f t="shared" si="3"/>
        <v>132.02241533394562</v>
      </c>
      <c r="AO28" s="398">
        <f t="shared" si="3"/>
        <v>132.02241533394562</v>
      </c>
      <c r="AP28" s="398">
        <f t="shared" si="3"/>
        <v>0</v>
      </c>
      <c r="AQ28" s="398">
        <f t="shared" si="3"/>
        <v>0</v>
      </c>
      <c r="AR28" s="398">
        <f t="shared" si="3"/>
        <v>0</v>
      </c>
      <c r="AS28" s="398">
        <f t="shared" si="3"/>
        <v>0</v>
      </c>
      <c r="AT28" s="398">
        <f t="shared" ref="AT28:AU28" si="4">SUM(AT5:AT27)</f>
        <v>0</v>
      </c>
      <c r="AU28" s="398">
        <f t="shared" si="4"/>
        <v>0</v>
      </c>
      <c r="AV28" s="174">
        <f>SUM(AV5:AV27)</f>
        <v>17705.383177069005</v>
      </c>
    </row>
    <row r="29" spans="1:48" ht="15.75" customHeight="1" x14ac:dyDescent="0.3">
      <c r="A29" s="180" t="s">
        <v>423</v>
      </c>
      <c r="B29" s="52"/>
      <c r="C29" s="53"/>
      <c r="D29" s="53"/>
      <c r="E29" s="74"/>
      <c r="F29" s="74"/>
      <c r="G29" s="74"/>
      <c r="H29" s="74"/>
      <c r="I29" s="74"/>
      <c r="J29" s="79"/>
      <c r="K29" s="79"/>
      <c r="L29" s="398">
        <f>L28-L28</f>
        <v>0</v>
      </c>
      <c r="M29" s="398">
        <f t="shared" ref="M29" si="5">L28-M28</f>
        <v>0</v>
      </c>
      <c r="N29" s="398">
        <f t="shared" ref="N29" si="6">M28-N28</f>
        <v>0</v>
      </c>
      <c r="O29" s="398">
        <f t="shared" ref="O29" si="7">N28-O28</f>
        <v>3.5394779739810929</v>
      </c>
      <c r="P29" s="398">
        <f t="shared" ref="P29" si="8">O28-P28</f>
        <v>0</v>
      </c>
      <c r="Q29" s="398">
        <f t="shared" ref="Q29" si="9">P28-Q28</f>
        <v>0</v>
      </c>
      <c r="R29" s="398">
        <f t="shared" ref="R29" si="10">Q28-R28</f>
        <v>61.954256649597937</v>
      </c>
      <c r="S29" s="398">
        <f t="shared" ref="S29" si="11">R28-S28</f>
        <v>0</v>
      </c>
      <c r="T29" s="398">
        <f t="shared" ref="T29" si="12">S28-T28</f>
        <v>583.73464654047439</v>
      </c>
      <c r="U29" s="398">
        <f t="shared" ref="U29" si="13">T28-U28</f>
        <v>0</v>
      </c>
      <c r="V29" s="398">
        <f t="shared" ref="V29" si="14">U28-V28</f>
        <v>112.91760990489195</v>
      </c>
      <c r="W29" s="398">
        <f t="shared" ref="W29" si="15">V28-W28</f>
        <v>4.8041462163389497</v>
      </c>
      <c r="X29" s="398">
        <f t="shared" ref="X29" si="16">W28-X28</f>
        <v>101.03639783549761</v>
      </c>
      <c r="Y29" s="398">
        <f t="shared" ref="Y29" si="17">X28-Y28</f>
        <v>0</v>
      </c>
      <c r="Z29" s="398">
        <f t="shared" ref="Z29" si="18">Y28-Z28</f>
        <v>0</v>
      </c>
      <c r="AA29" s="398">
        <f t="shared" ref="AA29" si="19">Z28-AA28</f>
        <v>23.950177522323088</v>
      </c>
      <c r="AB29" s="398">
        <f t="shared" ref="AB29" si="20">AA28-AB28</f>
        <v>115.74405778844465</v>
      </c>
      <c r="AC29" s="398">
        <f t="shared" ref="AC29" si="21">AB28-AC28</f>
        <v>0</v>
      </c>
      <c r="AD29" s="398">
        <f t="shared" ref="AD29" si="22">AC28-AD28</f>
        <v>0</v>
      </c>
      <c r="AE29" s="398">
        <f t="shared" ref="AE29" si="23">AD28-AE28</f>
        <v>39.255564052810939</v>
      </c>
      <c r="AF29" s="398">
        <f t="shared" ref="AF29" si="24">AE28-AF28</f>
        <v>167.05088924996602</v>
      </c>
      <c r="AG29" s="398">
        <f t="shared" ref="AG29" si="25">AF28-AG28</f>
        <v>0</v>
      </c>
      <c r="AH29" s="398">
        <f t="shared" ref="AH29" si="26">AG28-AH28</f>
        <v>0</v>
      </c>
      <c r="AI29" s="398">
        <f t="shared" ref="AI29" si="27">AH28-AI28</f>
        <v>0</v>
      </c>
      <c r="AJ29" s="398">
        <f t="shared" ref="AJ29" si="28">AI28-AJ28</f>
        <v>0</v>
      </c>
      <c r="AK29" s="398">
        <f t="shared" ref="AK29" si="29">AJ28-AK28</f>
        <v>0</v>
      </c>
      <c r="AL29" s="398">
        <f t="shared" ref="AL29" si="30">AK28-AL28</f>
        <v>0</v>
      </c>
      <c r="AM29" s="398">
        <f t="shared" ref="AM29" si="31">AL28-AM28</f>
        <v>0</v>
      </c>
      <c r="AN29" s="398">
        <f t="shared" ref="AN29" si="32">AM28-AN28</f>
        <v>0</v>
      </c>
      <c r="AO29" s="398">
        <f t="shared" ref="AO29" si="33">AN28-AO28</f>
        <v>0</v>
      </c>
      <c r="AP29" s="398">
        <f t="shared" ref="AP29" si="34">AO28-AP28</f>
        <v>132.02241533394562</v>
      </c>
      <c r="AQ29" s="398">
        <f t="shared" ref="AQ29" si="35">AP28-AQ28</f>
        <v>0</v>
      </c>
      <c r="AR29" s="398">
        <f t="shared" ref="AR29" si="36">AQ28-AR28</f>
        <v>0</v>
      </c>
      <c r="AS29" s="398">
        <f t="shared" ref="AS29" si="37">AR28-AS28</f>
        <v>0</v>
      </c>
      <c r="AT29" s="398">
        <f t="shared" ref="AT29" si="38">AS28-AT28</f>
        <v>0</v>
      </c>
      <c r="AU29" s="398">
        <f t="shared" ref="AU29" si="39">AT28-AU28</f>
        <v>0</v>
      </c>
      <c r="AV29" s="62"/>
    </row>
    <row r="30" spans="1:48" ht="15.75" customHeight="1" x14ac:dyDescent="0.3">
      <c r="A30" s="180" t="s">
        <v>424</v>
      </c>
      <c r="B30" s="52"/>
      <c r="C30" s="53"/>
      <c r="D30" s="53"/>
      <c r="E30" s="74"/>
      <c r="F30" s="74"/>
      <c r="G30" s="74"/>
      <c r="H30" s="74"/>
      <c r="I30" s="74"/>
      <c r="J30" s="79"/>
      <c r="K30" s="79"/>
      <c r="L30" s="398">
        <f>$L$28-L28</f>
        <v>0</v>
      </c>
      <c r="M30" s="398">
        <f t="shared" ref="M30:AS30" si="40">$L$28-M28</f>
        <v>0</v>
      </c>
      <c r="N30" s="398">
        <f t="shared" si="40"/>
        <v>0</v>
      </c>
      <c r="O30" s="398">
        <f t="shared" si="40"/>
        <v>3.5394779739810929</v>
      </c>
      <c r="P30" s="398">
        <f t="shared" si="40"/>
        <v>3.5394779739810929</v>
      </c>
      <c r="Q30" s="398">
        <f t="shared" si="40"/>
        <v>3.5394779739810929</v>
      </c>
      <c r="R30" s="398">
        <f t="shared" si="40"/>
        <v>65.49373462357903</v>
      </c>
      <c r="S30" s="398">
        <f t="shared" si="40"/>
        <v>65.49373462357903</v>
      </c>
      <c r="T30" s="398">
        <f t="shared" si="40"/>
        <v>649.22838116405342</v>
      </c>
      <c r="U30" s="398">
        <f t="shared" si="40"/>
        <v>649.22838116405342</v>
      </c>
      <c r="V30" s="398">
        <f t="shared" si="40"/>
        <v>762.14599106894536</v>
      </c>
      <c r="W30" s="398">
        <f t="shared" si="40"/>
        <v>766.95013728528431</v>
      </c>
      <c r="X30" s="398">
        <f t="shared" si="40"/>
        <v>867.98653512078192</v>
      </c>
      <c r="Y30" s="398">
        <f t="shared" si="40"/>
        <v>867.98653512078192</v>
      </c>
      <c r="Z30" s="398">
        <f t="shared" si="40"/>
        <v>867.98653512078192</v>
      </c>
      <c r="AA30" s="398">
        <f t="shared" si="40"/>
        <v>891.93671264310501</v>
      </c>
      <c r="AB30" s="398">
        <f t="shared" si="40"/>
        <v>1007.6807704315497</v>
      </c>
      <c r="AC30" s="398">
        <f t="shared" si="40"/>
        <v>1007.6807704315497</v>
      </c>
      <c r="AD30" s="398">
        <f t="shared" si="40"/>
        <v>1007.6807704315497</v>
      </c>
      <c r="AE30" s="398">
        <f t="shared" si="40"/>
        <v>1046.9363344843605</v>
      </c>
      <c r="AF30" s="398">
        <f t="shared" si="40"/>
        <v>1213.9872237343266</v>
      </c>
      <c r="AG30" s="398">
        <f t="shared" si="40"/>
        <v>1213.9872237343266</v>
      </c>
      <c r="AH30" s="398">
        <f t="shared" si="40"/>
        <v>1213.9872237343266</v>
      </c>
      <c r="AI30" s="398">
        <f t="shared" si="40"/>
        <v>1213.9872237343266</v>
      </c>
      <c r="AJ30" s="398">
        <f t="shared" si="40"/>
        <v>1213.9872237343266</v>
      </c>
      <c r="AK30" s="398">
        <f t="shared" si="40"/>
        <v>1213.9872237343266</v>
      </c>
      <c r="AL30" s="398">
        <f t="shared" si="40"/>
        <v>1213.9872237343266</v>
      </c>
      <c r="AM30" s="398">
        <f t="shared" si="40"/>
        <v>1213.9872237343266</v>
      </c>
      <c r="AN30" s="398">
        <f t="shared" si="40"/>
        <v>1213.9872237343266</v>
      </c>
      <c r="AO30" s="398">
        <f t="shared" si="40"/>
        <v>1213.9872237343266</v>
      </c>
      <c r="AP30" s="398">
        <f t="shared" si="40"/>
        <v>1346.0096390682722</v>
      </c>
      <c r="AQ30" s="398">
        <f t="shared" si="40"/>
        <v>1346.0096390682722</v>
      </c>
      <c r="AR30" s="398">
        <f t="shared" si="40"/>
        <v>1346.0096390682722</v>
      </c>
      <c r="AS30" s="398">
        <f t="shared" si="40"/>
        <v>1346.0096390682722</v>
      </c>
      <c r="AT30" s="398">
        <f t="shared" ref="AT30:AU30" si="41">$L$28-AT28</f>
        <v>1346.0096390682722</v>
      </c>
      <c r="AU30" s="398">
        <f t="shared" si="41"/>
        <v>1346.0096390682722</v>
      </c>
      <c r="AV30" s="63"/>
    </row>
    <row r="31" spans="1:48" ht="15.75" customHeight="1" x14ac:dyDescent="0.3">
      <c r="A31" s="193" t="s">
        <v>66</v>
      </c>
      <c r="B31" s="206">
        <f>SUMPRODUCT(B5:B27,C5:C27)/C28</f>
        <v>13.722718585722911</v>
      </c>
      <c r="C31" s="54"/>
    </row>
    <row r="32" spans="1:48" x14ac:dyDescent="0.3">
      <c r="B32" s="75"/>
    </row>
    <row r="33" spans="1:4" x14ac:dyDescent="0.3">
      <c r="A33" s="501" t="s">
        <v>2</v>
      </c>
      <c r="B33" s="502"/>
      <c r="C33" s="502"/>
      <c r="D33" s="502"/>
    </row>
    <row r="34" spans="1:4" ht="58.5" customHeight="1" x14ac:dyDescent="0.3">
      <c r="A34" s="503" t="s">
        <v>341</v>
      </c>
      <c r="B34" s="504"/>
      <c r="C34" s="504"/>
      <c r="D34" s="505"/>
    </row>
  </sheetData>
  <autoFilter ref="A3:AV31" xr:uid="{38122488-AC21-4D29-8BB8-2667A4C0A2B2}"/>
  <mergeCells count="7">
    <mergeCell ref="AV3:AV4"/>
    <mergeCell ref="A33:D33"/>
    <mergeCell ref="A34:D34"/>
    <mergeCell ref="A3:A4"/>
    <mergeCell ref="B3:B4"/>
    <mergeCell ref="C3:C4"/>
    <mergeCell ref="D3:D4"/>
  </mergeCells>
  <pageMargins left="0.7" right="0.7" top="0.75" bottom="0.75" header="0.3" footer="0.3"/>
  <pageSetup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05D44-4A5B-4883-AE39-C66C0E422039}">
  <dimension ref="A1:AV29"/>
  <sheetViews>
    <sheetView workbookViewId="0">
      <selection activeCell="L5" sqref="L5:AU22"/>
    </sheetView>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505</v>
      </c>
    </row>
    <row r="2" spans="1:48" x14ac:dyDescent="0.3">
      <c r="A2" s="108"/>
      <c r="B2" s="30"/>
      <c r="C2" s="30"/>
      <c r="D2" s="30"/>
      <c r="E2" s="30"/>
      <c r="F2" s="30"/>
      <c r="G2" s="30"/>
      <c r="H2" s="30"/>
      <c r="I2" s="30"/>
      <c r="J2" s="30"/>
      <c r="K2" s="30"/>
      <c r="L2" s="30"/>
      <c r="M2" s="30"/>
      <c r="N2" s="30"/>
      <c r="O2" s="30"/>
      <c r="P2" s="30"/>
      <c r="Q2" s="30"/>
      <c r="R2" s="30"/>
      <c r="S2" s="30"/>
      <c r="T2" s="30"/>
      <c r="U2" s="30"/>
      <c r="V2" s="30"/>
    </row>
    <row r="3" spans="1:48" ht="15.75" customHeight="1" x14ac:dyDescent="0.3">
      <c r="A3" s="491" t="s">
        <v>230</v>
      </c>
      <c r="B3" s="493" t="s">
        <v>0</v>
      </c>
      <c r="C3" s="493" t="s">
        <v>264</v>
      </c>
      <c r="D3" s="493" t="s">
        <v>57</v>
      </c>
      <c r="E3" s="106"/>
      <c r="F3" s="50"/>
      <c r="G3" s="50"/>
      <c r="H3" s="50"/>
      <c r="I3" s="50"/>
      <c r="J3" s="50"/>
      <c r="K3" s="109"/>
      <c r="L3" s="120" t="s">
        <v>265</v>
      </c>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474" t="s">
        <v>1</v>
      </c>
    </row>
    <row r="4" spans="1:48" x14ac:dyDescent="0.3">
      <c r="A4" s="496"/>
      <c r="B4" s="495"/>
      <c r="C4" s="495"/>
      <c r="D4" s="495"/>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row>
    <row r="5" spans="1:48" x14ac:dyDescent="0.3">
      <c r="A5" s="199" t="s">
        <v>73</v>
      </c>
      <c r="B5" s="176">
        <v>20</v>
      </c>
      <c r="C5" s="401">
        <v>44.78327360408322</v>
      </c>
      <c r="D5" s="213">
        <v>1</v>
      </c>
      <c r="E5" s="178"/>
      <c r="F5" s="178"/>
      <c r="G5" s="178"/>
      <c r="H5" s="178"/>
      <c r="I5" s="178"/>
      <c r="J5" s="178"/>
      <c r="K5" s="178"/>
      <c r="L5" s="405">
        <v>44.78327360408322</v>
      </c>
      <c r="M5" s="372">
        <v>44.78327360408322</v>
      </c>
      <c r="N5" s="372">
        <v>44.78327360408322</v>
      </c>
      <c r="O5" s="372">
        <v>44.78327360408322</v>
      </c>
      <c r="P5" s="372">
        <v>44.78327360408322</v>
      </c>
      <c r="Q5" s="372">
        <v>44.78327360408322</v>
      </c>
      <c r="R5" s="372">
        <v>44.78327360408322</v>
      </c>
      <c r="S5" s="372">
        <v>44.78327360408322</v>
      </c>
      <c r="T5" s="372">
        <v>44.78327360408322</v>
      </c>
      <c r="U5" s="372">
        <v>44.78327360408322</v>
      </c>
      <c r="V5" s="372">
        <v>20.216582636023652</v>
      </c>
      <c r="W5" s="372">
        <v>20.216582636023652</v>
      </c>
      <c r="X5" s="372">
        <v>20.216582636023652</v>
      </c>
      <c r="Y5" s="372">
        <v>20.216582636023652</v>
      </c>
      <c r="Z5" s="372">
        <v>20.216582636023652</v>
      </c>
      <c r="AA5" s="372">
        <v>20.216582636023652</v>
      </c>
      <c r="AB5" s="372">
        <v>20.216582636023652</v>
      </c>
      <c r="AC5" s="372">
        <v>20.216582636023652</v>
      </c>
      <c r="AD5" s="372">
        <v>20.216582636023652</v>
      </c>
      <c r="AE5" s="372">
        <v>20.216582636023652</v>
      </c>
      <c r="AF5" s="372">
        <v>0</v>
      </c>
      <c r="AG5" s="372">
        <v>0</v>
      </c>
      <c r="AH5" s="372">
        <v>0</v>
      </c>
      <c r="AI5" s="372">
        <v>0</v>
      </c>
      <c r="AJ5" s="372">
        <v>0</v>
      </c>
      <c r="AK5" s="372">
        <v>0</v>
      </c>
      <c r="AL5" s="372">
        <v>0</v>
      </c>
      <c r="AM5" s="372">
        <v>0</v>
      </c>
      <c r="AN5" s="372">
        <v>0</v>
      </c>
      <c r="AO5" s="372">
        <v>0</v>
      </c>
      <c r="AP5" s="372">
        <v>0</v>
      </c>
      <c r="AQ5" s="372">
        <v>0</v>
      </c>
      <c r="AR5" s="372">
        <v>0</v>
      </c>
      <c r="AS5" s="372">
        <v>0</v>
      </c>
      <c r="AT5" s="372">
        <v>0</v>
      </c>
      <c r="AU5" s="372">
        <v>0</v>
      </c>
      <c r="AV5" s="372">
        <f t="shared" ref="AV5:AV22" si="1">SUM(E5:AU5)</f>
        <v>649.99856240106863</v>
      </c>
    </row>
    <row r="6" spans="1:48" x14ac:dyDescent="0.3">
      <c r="A6" s="199" t="s">
        <v>47</v>
      </c>
      <c r="B6" s="176">
        <v>20</v>
      </c>
      <c r="C6" s="401">
        <v>31.405640952542846</v>
      </c>
      <c r="D6" s="213">
        <v>1</v>
      </c>
      <c r="E6" s="178"/>
      <c r="F6" s="178"/>
      <c r="G6" s="178"/>
      <c r="H6" s="178"/>
      <c r="I6" s="178"/>
      <c r="J6" s="178"/>
      <c r="K6" s="178"/>
      <c r="L6" s="405">
        <v>31.405640952542846</v>
      </c>
      <c r="M6" s="372">
        <v>31.405640952542846</v>
      </c>
      <c r="N6" s="372">
        <v>31.405640952542846</v>
      </c>
      <c r="O6" s="372">
        <v>31.405640952542846</v>
      </c>
      <c r="P6" s="372">
        <v>31.405640952542846</v>
      </c>
      <c r="Q6" s="372">
        <v>31.405640952542846</v>
      </c>
      <c r="R6" s="372">
        <v>31.405640952542846</v>
      </c>
      <c r="S6" s="372">
        <v>31.405640952542846</v>
      </c>
      <c r="T6" s="372">
        <v>31.405640952542846</v>
      </c>
      <c r="U6" s="372">
        <v>31.405640952542846</v>
      </c>
      <c r="V6" s="372">
        <v>21.173596095269357</v>
      </c>
      <c r="W6" s="372">
        <v>21.173596095269357</v>
      </c>
      <c r="X6" s="372">
        <v>21.173596095269357</v>
      </c>
      <c r="Y6" s="372">
        <v>21.173596095269357</v>
      </c>
      <c r="Z6" s="372">
        <v>21.173596095269357</v>
      </c>
      <c r="AA6" s="372">
        <v>21.173596095269357</v>
      </c>
      <c r="AB6" s="372">
        <v>21.173596095269357</v>
      </c>
      <c r="AC6" s="372">
        <v>21.173596095269357</v>
      </c>
      <c r="AD6" s="372">
        <v>21.173596095269357</v>
      </c>
      <c r="AE6" s="372">
        <v>21.173596095269357</v>
      </c>
      <c r="AF6" s="372">
        <v>0</v>
      </c>
      <c r="AG6" s="372">
        <v>0</v>
      </c>
      <c r="AH6" s="372">
        <v>0</v>
      </c>
      <c r="AI6" s="372">
        <v>0</v>
      </c>
      <c r="AJ6" s="372">
        <v>0</v>
      </c>
      <c r="AK6" s="372">
        <v>0</v>
      </c>
      <c r="AL6" s="372">
        <v>0</v>
      </c>
      <c r="AM6" s="372">
        <v>0</v>
      </c>
      <c r="AN6" s="372">
        <v>0</v>
      </c>
      <c r="AO6" s="372">
        <v>0</v>
      </c>
      <c r="AP6" s="372">
        <v>0</v>
      </c>
      <c r="AQ6" s="372">
        <v>0</v>
      </c>
      <c r="AR6" s="372">
        <v>0</v>
      </c>
      <c r="AS6" s="372">
        <v>0</v>
      </c>
      <c r="AT6" s="372">
        <v>0</v>
      </c>
      <c r="AU6" s="372">
        <v>0</v>
      </c>
      <c r="AV6" s="372">
        <f t="shared" si="1"/>
        <v>525.79237047812217</v>
      </c>
    </row>
    <row r="7" spans="1:48" x14ac:dyDescent="0.3">
      <c r="A7" s="199" t="s">
        <v>180</v>
      </c>
      <c r="B7" s="176">
        <v>7.0000000000000009</v>
      </c>
      <c r="C7" s="401">
        <v>7.9773499999999995</v>
      </c>
      <c r="D7" s="213">
        <v>1</v>
      </c>
      <c r="E7" s="178"/>
      <c r="F7" s="178"/>
      <c r="G7" s="178"/>
      <c r="H7" s="178"/>
      <c r="I7" s="178"/>
      <c r="J7" s="178"/>
      <c r="K7" s="178"/>
      <c r="L7" s="405">
        <v>7.9773499999999995</v>
      </c>
      <c r="M7" s="372">
        <v>7.9773499999999995</v>
      </c>
      <c r="N7" s="372">
        <v>7.9773499999999995</v>
      </c>
      <c r="O7" s="372">
        <v>7.9773499999999995</v>
      </c>
      <c r="P7" s="372">
        <v>7.9773499999999995</v>
      </c>
      <c r="Q7" s="372">
        <v>7.9773499999999995</v>
      </c>
      <c r="R7" s="372">
        <v>7.9773499999999995</v>
      </c>
      <c r="S7" s="372">
        <v>0</v>
      </c>
      <c r="T7" s="372">
        <v>0</v>
      </c>
      <c r="U7" s="372">
        <v>0</v>
      </c>
      <c r="V7" s="372">
        <v>0</v>
      </c>
      <c r="W7" s="372">
        <v>0</v>
      </c>
      <c r="X7" s="372">
        <v>0</v>
      </c>
      <c r="Y7" s="372">
        <v>0</v>
      </c>
      <c r="Z7" s="372">
        <v>0</v>
      </c>
      <c r="AA7" s="372">
        <v>0</v>
      </c>
      <c r="AB7" s="372">
        <v>0</v>
      </c>
      <c r="AC7" s="372">
        <v>0</v>
      </c>
      <c r="AD7" s="372">
        <v>0</v>
      </c>
      <c r="AE7" s="372">
        <v>0</v>
      </c>
      <c r="AF7" s="372">
        <v>0</v>
      </c>
      <c r="AG7" s="372">
        <v>0</v>
      </c>
      <c r="AH7" s="372">
        <v>0</v>
      </c>
      <c r="AI7" s="372">
        <v>0</v>
      </c>
      <c r="AJ7" s="372">
        <v>0</v>
      </c>
      <c r="AK7" s="372">
        <v>0</v>
      </c>
      <c r="AL7" s="372">
        <v>0</v>
      </c>
      <c r="AM7" s="372">
        <v>0</v>
      </c>
      <c r="AN7" s="372">
        <v>0</v>
      </c>
      <c r="AO7" s="372">
        <v>0</v>
      </c>
      <c r="AP7" s="372">
        <v>0</v>
      </c>
      <c r="AQ7" s="372">
        <v>0</v>
      </c>
      <c r="AR7" s="372">
        <v>0</v>
      </c>
      <c r="AS7" s="372">
        <v>0</v>
      </c>
      <c r="AT7" s="372">
        <v>0</v>
      </c>
      <c r="AU7" s="372">
        <v>0</v>
      </c>
      <c r="AV7" s="372">
        <f t="shared" si="1"/>
        <v>55.841450000000002</v>
      </c>
    </row>
    <row r="8" spans="1:48" x14ac:dyDescent="0.3">
      <c r="A8" s="199" t="s">
        <v>27</v>
      </c>
      <c r="B8" s="176">
        <v>10.999999999999998</v>
      </c>
      <c r="C8" s="401">
        <v>6.3286661231079986</v>
      </c>
      <c r="D8" s="213">
        <v>1</v>
      </c>
      <c r="E8" s="178"/>
      <c r="F8" s="178"/>
      <c r="G8" s="178"/>
      <c r="H8" s="178"/>
      <c r="I8" s="178"/>
      <c r="J8" s="178"/>
      <c r="K8" s="178"/>
      <c r="L8" s="405">
        <v>6.3286661231079986</v>
      </c>
      <c r="M8" s="372">
        <v>6.3286661231079986</v>
      </c>
      <c r="N8" s="372">
        <v>6.3286661231079986</v>
      </c>
      <c r="O8" s="372">
        <v>6.3286661231079986</v>
      </c>
      <c r="P8" s="372">
        <v>6.3286661231079986</v>
      </c>
      <c r="Q8" s="372">
        <v>6.3286661231079986</v>
      </c>
      <c r="R8" s="372">
        <v>6.3286661231079986</v>
      </c>
      <c r="S8" s="372">
        <v>6.3286661231079986</v>
      </c>
      <c r="T8" s="372">
        <v>6.3286661231079986</v>
      </c>
      <c r="U8" s="372">
        <v>6.3286661231079986</v>
      </c>
      <c r="V8" s="372">
        <v>6.3286661231079986</v>
      </c>
      <c r="W8" s="372">
        <v>0</v>
      </c>
      <c r="X8" s="372">
        <v>0</v>
      </c>
      <c r="Y8" s="372">
        <v>0</v>
      </c>
      <c r="Z8" s="372">
        <v>0</v>
      </c>
      <c r="AA8" s="372">
        <v>0</v>
      </c>
      <c r="AB8" s="372">
        <v>0</v>
      </c>
      <c r="AC8" s="372">
        <v>0</v>
      </c>
      <c r="AD8" s="372">
        <v>0</v>
      </c>
      <c r="AE8" s="372">
        <v>0</v>
      </c>
      <c r="AF8" s="372">
        <v>0</v>
      </c>
      <c r="AG8" s="372">
        <v>0</v>
      </c>
      <c r="AH8" s="372">
        <v>0</v>
      </c>
      <c r="AI8" s="372">
        <v>0</v>
      </c>
      <c r="AJ8" s="372">
        <v>0</v>
      </c>
      <c r="AK8" s="372">
        <v>0</v>
      </c>
      <c r="AL8" s="372">
        <v>0</v>
      </c>
      <c r="AM8" s="372">
        <v>0</v>
      </c>
      <c r="AN8" s="372">
        <v>0</v>
      </c>
      <c r="AO8" s="372">
        <v>0</v>
      </c>
      <c r="AP8" s="372">
        <v>0</v>
      </c>
      <c r="AQ8" s="372">
        <v>0</v>
      </c>
      <c r="AR8" s="372">
        <v>0</v>
      </c>
      <c r="AS8" s="372">
        <v>0</v>
      </c>
      <c r="AT8" s="372">
        <v>0</v>
      </c>
      <c r="AU8" s="372">
        <v>0</v>
      </c>
      <c r="AV8" s="372">
        <f t="shared" si="1"/>
        <v>69.615327354187997</v>
      </c>
    </row>
    <row r="9" spans="1:48" x14ac:dyDescent="0.3">
      <c r="A9" s="199" t="s">
        <v>46</v>
      </c>
      <c r="B9" s="176">
        <v>29.999999999999989</v>
      </c>
      <c r="C9" s="401">
        <v>6.3569728107736925</v>
      </c>
      <c r="D9" s="213">
        <v>1</v>
      </c>
      <c r="E9" s="178"/>
      <c r="F9" s="178"/>
      <c r="G9" s="178"/>
      <c r="H9" s="178"/>
      <c r="I9" s="178"/>
      <c r="J9" s="178"/>
      <c r="K9" s="178"/>
      <c r="L9" s="405">
        <v>6.3569728107736925</v>
      </c>
      <c r="M9" s="372">
        <v>6.3569728107736925</v>
      </c>
      <c r="N9" s="372">
        <v>6.3569728107736925</v>
      </c>
      <c r="O9" s="372">
        <v>6.3569728107736925</v>
      </c>
      <c r="P9" s="372">
        <v>6.3569728107736925</v>
      </c>
      <c r="Q9" s="372">
        <v>6.3569728107736925</v>
      </c>
      <c r="R9" s="372">
        <v>6.3569728107736925</v>
      </c>
      <c r="S9" s="372">
        <v>6.3569728107736925</v>
      </c>
      <c r="T9" s="372">
        <v>6.3569728107736925</v>
      </c>
      <c r="U9" s="372">
        <v>6.3569728107736925</v>
      </c>
      <c r="V9" s="372">
        <v>4.5331822921490552</v>
      </c>
      <c r="W9" s="372">
        <v>4.5331822921490552</v>
      </c>
      <c r="X9" s="372">
        <v>4.5331822921490552</v>
      </c>
      <c r="Y9" s="372">
        <v>4.5331822921490552</v>
      </c>
      <c r="Z9" s="372">
        <v>4.5331822921490552</v>
      </c>
      <c r="AA9" s="372">
        <v>4.5331822921490552</v>
      </c>
      <c r="AB9" s="372">
        <v>4.5331822921490552</v>
      </c>
      <c r="AC9" s="372">
        <v>4.5331822921490552</v>
      </c>
      <c r="AD9" s="372">
        <v>4.5331822921490552</v>
      </c>
      <c r="AE9" s="372">
        <v>4.5331822921490552</v>
      </c>
      <c r="AF9" s="372">
        <v>4.5331822921490552</v>
      </c>
      <c r="AG9" s="372">
        <v>4.5331822921490552</v>
      </c>
      <c r="AH9" s="372">
        <v>4.5331822921490552</v>
      </c>
      <c r="AI9" s="372">
        <v>4.5331822921490552</v>
      </c>
      <c r="AJ9" s="372">
        <v>4.5331822921490552</v>
      </c>
      <c r="AK9" s="372">
        <v>4.5331822921490552</v>
      </c>
      <c r="AL9" s="372">
        <v>4.5331822921490552</v>
      </c>
      <c r="AM9" s="372">
        <v>4.5331822921490552</v>
      </c>
      <c r="AN9" s="372">
        <v>4.5331822921490552</v>
      </c>
      <c r="AO9" s="372">
        <v>4.5331822921490552</v>
      </c>
      <c r="AP9" s="372">
        <v>0</v>
      </c>
      <c r="AQ9" s="372">
        <v>0</v>
      </c>
      <c r="AR9" s="372">
        <v>0</v>
      </c>
      <c r="AS9" s="372">
        <v>0</v>
      </c>
      <c r="AT9" s="372">
        <v>0</v>
      </c>
      <c r="AU9" s="372">
        <v>0</v>
      </c>
      <c r="AV9" s="372">
        <f t="shared" si="1"/>
        <v>154.233373950718</v>
      </c>
    </row>
    <row r="10" spans="1:48" x14ac:dyDescent="0.3">
      <c r="A10" s="199" t="s">
        <v>137</v>
      </c>
      <c r="B10" s="176">
        <v>7.9999999999999991</v>
      </c>
      <c r="C10" s="401">
        <v>2.8869314166000004</v>
      </c>
      <c r="D10" s="213">
        <v>1</v>
      </c>
      <c r="E10" s="178"/>
      <c r="F10" s="178"/>
      <c r="G10" s="178"/>
      <c r="H10" s="178"/>
      <c r="I10" s="178"/>
      <c r="J10" s="178"/>
      <c r="K10" s="178"/>
      <c r="L10" s="405">
        <v>2.8869314166000004</v>
      </c>
      <c r="M10" s="372">
        <v>2.8869314166000004</v>
      </c>
      <c r="N10" s="372">
        <v>2.8869314166000004</v>
      </c>
      <c r="O10" s="372">
        <v>2.8869314166000004</v>
      </c>
      <c r="P10" s="372">
        <v>2.8869314166000004</v>
      </c>
      <c r="Q10" s="372">
        <v>2.8869314166000004</v>
      </c>
      <c r="R10" s="372">
        <v>2.8869314166000004</v>
      </c>
      <c r="S10" s="372">
        <v>2.8869314166000004</v>
      </c>
      <c r="T10" s="372">
        <v>0</v>
      </c>
      <c r="U10" s="372">
        <v>0</v>
      </c>
      <c r="V10" s="372">
        <v>0</v>
      </c>
      <c r="W10" s="372">
        <v>0</v>
      </c>
      <c r="X10" s="372">
        <v>0</v>
      </c>
      <c r="Y10" s="372">
        <v>0</v>
      </c>
      <c r="Z10" s="372">
        <v>0</v>
      </c>
      <c r="AA10" s="372">
        <v>0</v>
      </c>
      <c r="AB10" s="372">
        <v>0</v>
      </c>
      <c r="AC10" s="372">
        <v>0</v>
      </c>
      <c r="AD10" s="372">
        <v>0</v>
      </c>
      <c r="AE10" s="372">
        <v>0</v>
      </c>
      <c r="AF10" s="372">
        <v>0</v>
      </c>
      <c r="AG10" s="372">
        <v>0</v>
      </c>
      <c r="AH10" s="372">
        <v>0</v>
      </c>
      <c r="AI10" s="372">
        <v>0</v>
      </c>
      <c r="AJ10" s="372">
        <v>0</v>
      </c>
      <c r="AK10" s="372">
        <v>0</v>
      </c>
      <c r="AL10" s="372">
        <v>0</v>
      </c>
      <c r="AM10" s="372">
        <v>0</v>
      </c>
      <c r="AN10" s="372">
        <v>0</v>
      </c>
      <c r="AO10" s="372">
        <v>0</v>
      </c>
      <c r="AP10" s="372">
        <v>0</v>
      </c>
      <c r="AQ10" s="372">
        <v>0</v>
      </c>
      <c r="AR10" s="372">
        <v>0</v>
      </c>
      <c r="AS10" s="372">
        <v>0</v>
      </c>
      <c r="AT10" s="372">
        <v>0</v>
      </c>
      <c r="AU10" s="372">
        <v>0</v>
      </c>
      <c r="AV10" s="372">
        <f t="shared" si="1"/>
        <v>23.0954513328</v>
      </c>
    </row>
    <row r="11" spans="1:48" x14ac:dyDescent="0.3">
      <c r="A11" s="199" t="s">
        <v>379</v>
      </c>
      <c r="B11" s="176">
        <v>8</v>
      </c>
      <c r="C11" s="401">
        <v>2.6779670400000031</v>
      </c>
      <c r="D11" s="213">
        <v>1</v>
      </c>
      <c r="E11" s="178"/>
      <c r="F11" s="178"/>
      <c r="G11" s="178"/>
      <c r="H11" s="178"/>
      <c r="I11" s="178"/>
      <c r="J11" s="178"/>
      <c r="K11" s="178"/>
      <c r="L11" s="405">
        <v>2.6779670400000031</v>
      </c>
      <c r="M11" s="372">
        <v>2.6779670400000031</v>
      </c>
      <c r="N11" s="372">
        <v>2.6779670400000031</v>
      </c>
      <c r="O11" s="372">
        <v>2.6779670400000031</v>
      </c>
      <c r="P11" s="372">
        <v>2.6779670400000031</v>
      </c>
      <c r="Q11" s="372">
        <v>2.6779670400000031</v>
      </c>
      <c r="R11" s="372">
        <v>2.6779670400000031</v>
      </c>
      <c r="S11" s="372">
        <v>2.6779670400000031</v>
      </c>
      <c r="T11" s="372">
        <v>0</v>
      </c>
      <c r="U11" s="372">
        <v>0</v>
      </c>
      <c r="V11" s="372">
        <v>0</v>
      </c>
      <c r="W11" s="372">
        <v>0</v>
      </c>
      <c r="X11" s="372">
        <v>0</v>
      </c>
      <c r="Y11" s="372">
        <v>0</v>
      </c>
      <c r="Z11" s="372">
        <v>0</v>
      </c>
      <c r="AA11" s="372">
        <v>0</v>
      </c>
      <c r="AB11" s="372">
        <v>0</v>
      </c>
      <c r="AC11" s="372">
        <v>0</v>
      </c>
      <c r="AD11" s="372">
        <v>0</v>
      </c>
      <c r="AE11" s="372">
        <v>0</v>
      </c>
      <c r="AF11" s="372">
        <v>0</v>
      </c>
      <c r="AG11" s="372">
        <v>0</v>
      </c>
      <c r="AH11" s="372">
        <v>0</v>
      </c>
      <c r="AI11" s="372">
        <v>0</v>
      </c>
      <c r="AJ11" s="372">
        <v>0</v>
      </c>
      <c r="AK11" s="372">
        <v>0</v>
      </c>
      <c r="AL11" s="372">
        <v>0</v>
      </c>
      <c r="AM11" s="372">
        <v>0</v>
      </c>
      <c r="AN11" s="372">
        <v>0</v>
      </c>
      <c r="AO11" s="372">
        <v>0</v>
      </c>
      <c r="AP11" s="372">
        <v>0</v>
      </c>
      <c r="AQ11" s="372">
        <v>0</v>
      </c>
      <c r="AR11" s="372">
        <v>0</v>
      </c>
      <c r="AS11" s="372">
        <v>0</v>
      </c>
      <c r="AT11" s="372">
        <v>0</v>
      </c>
      <c r="AU11" s="372">
        <v>0</v>
      </c>
      <c r="AV11" s="372">
        <f t="shared" si="1"/>
        <v>21.423736320000021</v>
      </c>
    </row>
    <row r="12" spans="1:48" x14ac:dyDescent="0.3">
      <c r="A12" s="199" t="s">
        <v>167</v>
      </c>
      <c r="B12" s="176">
        <v>6.9999999999999991</v>
      </c>
      <c r="C12" s="401">
        <v>2.4524241210000008</v>
      </c>
      <c r="D12" s="213">
        <v>1</v>
      </c>
      <c r="E12" s="178"/>
      <c r="F12" s="178"/>
      <c r="G12" s="178"/>
      <c r="H12" s="178"/>
      <c r="I12" s="178"/>
      <c r="J12" s="178"/>
      <c r="K12" s="178"/>
      <c r="L12" s="405">
        <v>2.4524241210000008</v>
      </c>
      <c r="M12" s="372">
        <v>2.4524241210000008</v>
      </c>
      <c r="N12" s="372">
        <v>2.4524241210000008</v>
      </c>
      <c r="O12" s="372">
        <v>2.4524241210000008</v>
      </c>
      <c r="P12" s="372">
        <v>2.4524241210000008</v>
      </c>
      <c r="Q12" s="372">
        <v>2.4524241210000008</v>
      </c>
      <c r="R12" s="372">
        <v>2.4524241210000008</v>
      </c>
      <c r="S12" s="372">
        <v>0</v>
      </c>
      <c r="T12" s="372">
        <v>0</v>
      </c>
      <c r="U12" s="372">
        <v>0</v>
      </c>
      <c r="V12" s="372">
        <v>0</v>
      </c>
      <c r="W12" s="372">
        <v>0</v>
      </c>
      <c r="X12" s="372">
        <v>0</v>
      </c>
      <c r="Y12" s="372">
        <v>0</v>
      </c>
      <c r="Z12" s="372">
        <v>0</v>
      </c>
      <c r="AA12" s="372">
        <v>0</v>
      </c>
      <c r="AB12" s="372">
        <v>0</v>
      </c>
      <c r="AC12" s="372">
        <v>0</v>
      </c>
      <c r="AD12" s="372">
        <v>0</v>
      </c>
      <c r="AE12" s="372">
        <v>0</v>
      </c>
      <c r="AF12" s="372">
        <v>0</v>
      </c>
      <c r="AG12" s="372">
        <v>0</v>
      </c>
      <c r="AH12" s="372">
        <v>0</v>
      </c>
      <c r="AI12" s="372">
        <v>0</v>
      </c>
      <c r="AJ12" s="372">
        <v>0</v>
      </c>
      <c r="AK12" s="372">
        <v>0</v>
      </c>
      <c r="AL12" s="372">
        <v>0</v>
      </c>
      <c r="AM12" s="372">
        <v>0</v>
      </c>
      <c r="AN12" s="372">
        <v>0</v>
      </c>
      <c r="AO12" s="372">
        <v>0</v>
      </c>
      <c r="AP12" s="372">
        <v>0</v>
      </c>
      <c r="AQ12" s="372">
        <v>0</v>
      </c>
      <c r="AR12" s="372">
        <v>0</v>
      </c>
      <c r="AS12" s="372">
        <v>0</v>
      </c>
      <c r="AT12" s="372">
        <v>0</v>
      </c>
      <c r="AU12" s="372">
        <v>0</v>
      </c>
      <c r="AV12" s="372">
        <f t="shared" si="1"/>
        <v>17.166968847000003</v>
      </c>
    </row>
    <row r="13" spans="1:48" x14ac:dyDescent="0.3">
      <c r="A13" s="199" t="s">
        <v>367</v>
      </c>
      <c r="B13" s="176">
        <v>10.000000000000002</v>
      </c>
      <c r="C13" s="401">
        <v>1.8768879942471037</v>
      </c>
      <c r="D13" s="213">
        <v>1</v>
      </c>
      <c r="E13" s="178"/>
      <c r="F13" s="178"/>
      <c r="G13" s="178"/>
      <c r="H13" s="178"/>
      <c r="I13" s="178"/>
      <c r="J13" s="178"/>
      <c r="K13" s="178"/>
      <c r="L13" s="405">
        <v>1.8768879942471037</v>
      </c>
      <c r="M13" s="372">
        <v>1.8768879942471037</v>
      </c>
      <c r="N13" s="372">
        <v>1.8768879942471037</v>
      </c>
      <c r="O13" s="372">
        <v>1.8768879942471037</v>
      </c>
      <c r="P13" s="372">
        <v>1.8768879942471037</v>
      </c>
      <c r="Q13" s="372">
        <v>1.8768879942471037</v>
      </c>
      <c r="R13" s="372">
        <v>1.8768879942471037</v>
      </c>
      <c r="S13" s="372">
        <v>1.8768879942471037</v>
      </c>
      <c r="T13" s="372">
        <v>1.8768879942471037</v>
      </c>
      <c r="U13" s="372">
        <v>1.8768879942471037</v>
      </c>
      <c r="V13" s="372">
        <v>0</v>
      </c>
      <c r="W13" s="372">
        <v>0</v>
      </c>
      <c r="X13" s="372">
        <v>0</v>
      </c>
      <c r="Y13" s="372">
        <v>0</v>
      </c>
      <c r="Z13" s="372">
        <v>0</v>
      </c>
      <c r="AA13" s="372">
        <v>0</v>
      </c>
      <c r="AB13" s="372">
        <v>0</v>
      </c>
      <c r="AC13" s="372">
        <v>0</v>
      </c>
      <c r="AD13" s="372">
        <v>0</v>
      </c>
      <c r="AE13" s="372">
        <v>0</v>
      </c>
      <c r="AF13" s="372">
        <v>0</v>
      </c>
      <c r="AG13" s="372">
        <v>0</v>
      </c>
      <c r="AH13" s="372">
        <v>0</v>
      </c>
      <c r="AI13" s="372">
        <v>0</v>
      </c>
      <c r="AJ13" s="372">
        <v>0</v>
      </c>
      <c r="AK13" s="372">
        <v>0</v>
      </c>
      <c r="AL13" s="372">
        <v>0</v>
      </c>
      <c r="AM13" s="372">
        <v>0</v>
      </c>
      <c r="AN13" s="372">
        <v>0</v>
      </c>
      <c r="AO13" s="372">
        <v>0</v>
      </c>
      <c r="AP13" s="372">
        <v>0</v>
      </c>
      <c r="AQ13" s="372">
        <v>0</v>
      </c>
      <c r="AR13" s="372">
        <v>0</v>
      </c>
      <c r="AS13" s="372">
        <v>0</v>
      </c>
      <c r="AT13" s="372">
        <v>0</v>
      </c>
      <c r="AU13" s="372">
        <v>0</v>
      </c>
      <c r="AV13" s="372">
        <f t="shared" si="1"/>
        <v>18.768879942471038</v>
      </c>
    </row>
    <row r="14" spans="1:48" x14ac:dyDescent="0.3">
      <c r="A14" s="199" t="s">
        <v>373</v>
      </c>
      <c r="B14" s="176">
        <v>18.000000000000004</v>
      </c>
      <c r="C14" s="401">
        <v>1.9592602657004832</v>
      </c>
      <c r="D14" s="213">
        <v>1</v>
      </c>
      <c r="E14" s="178"/>
      <c r="F14" s="178"/>
      <c r="G14" s="178"/>
      <c r="H14" s="178"/>
      <c r="I14" s="178"/>
      <c r="J14" s="178"/>
      <c r="K14" s="178"/>
      <c r="L14" s="405">
        <v>1.9592602657004832</v>
      </c>
      <c r="M14" s="372">
        <v>1.9592602657004832</v>
      </c>
      <c r="N14" s="372">
        <v>1.9592602657004832</v>
      </c>
      <c r="O14" s="372">
        <v>1.9592602657004832</v>
      </c>
      <c r="P14" s="372">
        <v>1.9592602657004832</v>
      </c>
      <c r="Q14" s="372">
        <v>1.9592602657004832</v>
      </c>
      <c r="R14" s="372">
        <v>0.51432732172470963</v>
      </c>
      <c r="S14" s="372">
        <v>0.51432732172470963</v>
      </c>
      <c r="T14" s="372">
        <v>0.51432732172470963</v>
      </c>
      <c r="U14" s="372">
        <v>0.51432732172470963</v>
      </c>
      <c r="V14" s="372">
        <v>0.51432732172470963</v>
      </c>
      <c r="W14" s="372">
        <v>0.51432732172470963</v>
      </c>
      <c r="X14" s="372">
        <v>0.51432732172470963</v>
      </c>
      <c r="Y14" s="372">
        <v>0.51432732172470963</v>
      </c>
      <c r="Z14" s="372">
        <v>0.51432732172470963</v>
      </c>
      <c r="AA14" s="372">
        <v>0.51432732172470963</v>
      </c>
      <c r="AB14" s="372">
        <v>0.51432732172470963</v>
      </c>
      <c r="AC14" s="372">
        <v>0.51432732172470963</v>
      </c>
      <c r="AD14" s="372">
        <v>0</v>
      </c>
      <c r="AE14" s="372">
        <v>0</v>
      </c>
      <c r="AF14" s="372">
        <v>0</v>
      </c>
      <c r="AG14" s="372">
        <v>0</v>
      </c>
      <c r="AH14" s="372">
        <v>0</v>
      </c>
      <c r="AI14" s="372">
        <v>0</v>
      </c>
      <c r="AJ14" s="372">
        <v>0</v>
      </c>
      <c r="AK14" s="372">
        <v>0</v>
      </c>
      <c r="AL14" s="372">
        <v>0</v>
      </c>
      <c r="AM14" s="372">
        <v>0</v>
      </c>
      <c r="AN14" s="372">
        <v>0</v>
      </c>
      <c r="AO14" s="372">
        <v>0</v>
      </c>
      <c r="AP14" s="372">
        <v>0</v>
      </c>
      <c r="AQ14" s="372">
        <v>0</v>
      </c>
      <c r="AR14" s="372">
        <v>0</v>
      </c>
      <c r="AS14" s="372">
        <v>0</v>
      </c>
      <c r="AT14" s="372">
        <v>0</v>
      </c>
      <c r="AU14" s="372">
        <v>0</v>
      </c>
      <c r="AV14" s="372">
        <f t="shared" si="1"/>
        <v>17.927489454899412</v>
      </c>
    </row>
    <row r="15" spans="1:48" x14ac:dyDescent="0.3">
      <c r="A15" s="199" t="s">
        <v>45</v>
      </c>
      <c r="B15" s="176">
        <v>12.000000000000002</v>
      </c>
      <c r="C15" s="401">
        <v>1.4094</v>
      </c>
      <c r="D15" s="213">
        <v>1</v>
      </c>
      <c r="E15" s="178"/>
      <c r="F15" s="178"/>
      <c r="G15" s="178"/>
      <c r="H15" s="178"/>
      <c r="I15" s="178"/>
      <c r="J15" s="178"/>
      <c r="K15" s="178"/>
      <c r="L15" s="405">
        <v>1.4094</v>
      </c>
      <c r="M15" s="372">
        <v>1.4094</v>
      </c>
      <c r="N15" s="372">
        <v>1.4094</v>
      </c>
      <c r="O15" s="372">
        <v>1.4094</v>
      </c>
      <c r="P15" s="372">
        <v>1.4094</v>
      </c>
      <c r="Q15" s="372">
        <v>1.4094</v>
      </c>
      <c r="R15" s="372">
        <v>1.4094</v>
      </c>
      <c r="S15" s="372">
        <v>1.4094</v>
      </c>
      <c r="T15" s="372">
        <v>1.4094</v>
      </c>
      <c r="U15" s="372">
        <v>1.4094</v>
      </c>
      <c r="V15" s="372">
        <v>1.4094</v>
      </c>
      <c r="W15" s="372">
        <v>1.4094</v>
      </c>
      <c r="X15" s="372">
        <v>0</v>
      </c>
      <c r="Y15" s="372">
        <v>0</v>
      </c>
      <c r="Z15" s="372">
        <v>0</v>
      </c>
      <c r="AA15" s="372">
        <v>0</v>
      </c>
      <c r="AB15" s="372">
        <v>0</v>
      </c>
      <c r="AC15" s="372">
        <v>0</v>
      </c>
      <c r="AD15" s="372">
        <v>0</v>
      </c>
      <c r="AE15" s="372">
        <v>0</v>
      </c>
      <c r="AF15" s="372">
        <v>0</v>
      </c>
      <c r="AG15" s="372">
        <v>0</v>
      </c>
      <c r="AH15" s="372">
        <v>0</v>
      </c>
      <c r="AI15" s="372">
        <v>0</v>
      </c>
      <c r="AJ15" s="372">
        <v>0</v>
      </c>
      <c r="AK15" s="372">
        <v>0</v>
      </c>
      <c r="AL15" s="372">
        <v>0</v>
      </c>
      <c r="AM15" s="372">
        <v>0</v>
      </c>
      <c r="AN15" s="372">
        <v>0</v>
      </c>
      <c r="AO15" s="372">
        <v>0</v>
      </c>
      <c r="AP15" s="372">
        <v>0</v>
      </c>
      <c r="AQ15" s="372">
        <v>0</v>
      </c>
      <c r="AR15" s="372">
        <v>0</v>
      </c>
      <c r="AS15" s="372">
        <v>0</v>
      </c>
      <c r="AT15" s="372">
        <v>0</v>
      </c>
      <c r="AU15" s="372">
        <v>0</v>
      </c>
      <c r="AV15" s="372">
        <f t="shared" si="1"/>
        <v>16.912800000000001</v>
      </c>
    </row>
    <row r="16" spans="1:48" x14ac:dyDescent="0.3">
      <c r="A16" s="199" t="s">
        <v>88</v>
      </c>
      <c r="B16" s="176">
        <v>30.000000000000004</v>
      </c>
      <c r="C16" s="401">
        <v>1.0986666749673419</v>
      </c>
      <c r="D16" s="213">
        <v>1</v>
      </c>
      <c r="E16" s="178"/>
      <c r="F16" s="178"/>
      <c r="G16" s="178"/>
      <c r="H16" s="178"/>
      <c r="I16" s="178"/>
      <c r="J16" s="178"/>
      <c r="K16" s="178"/>
      <c r="L16" s="405">
        <v>1.0986666749673419</v>
      </c>
      <c r="M16" s="372">
        <v>1.0986666749673419</v>
      </c>
      <c r="N16" s="372">
        <v>1.0986666749673419</v>
      </c>
      <c r="O16" s="372">
        <v>1.0986666749673419</v>
      </c>
      <c r="P16" s="372">
        <v>1.0986666749673419</v>
      </c>
      <c r="Q16" s="372">
        <v>1.0986666749673419</v>
      </c>
      <c r="R16" s="372">
        <v>1.0986666749673419</v>
      </c>
      <c r="S16" s="372">
        <v>1.0986666749673419</v>
      </c>
      <c r="T16" s="372">
        <v>1.0986666749673419</v>
      </c>
      <c r="U16" s="372">
        <v>1.0986666749673419</v>
      </c>
      <c r="V16" s="372">
        <v>0.84827222041906358</v>
      </c>
      <c r="W16" s="372">
        <v>0.84827222041906358</v>
      </c>
      <c r="X16" s="372">
        <v>0.84827222041906358</v>
      </c>
      <c r="Y16" s="372">
        <v>0.84827222041906358</v>
      </c>
      <c r="Z16" s="372">
        <v>0.84827222041906358</v>
      </c>
      <c r="AA16" s="372">
        <v>0.84827222041906358</v>
      </c>
      <c r="AB16" s="372">
        <v>0.84827222041906358</v>
      </c>
      <c r="AC16" s="372">
        <v>0.84827222041906358</v>
      </c>
      <c r="AD16" s="372">
        <v>0.84827222041906358</v>
      </c>
      <c r="AE16" s="372">
        <v>0.84827222041906358</v>
      </c>
      <c r="AF16" s="372">
        <v>0.84827222041906358</v>
      </c>
      <c r="AG16" s="372">
        <v>0.84827222041906358</v>
      </c>
      <c r="AH16" s="372">
        <v>0.84827222041906358</v>
      </c>
      <c r="AI16" s="372">
        <v>0.84827222041906358</v>
      </c>
      <c r="AJ16" s="372">
        <v>0.84827222041906358</v>
      </c>
      <c r="AK16" s="372">
        <v>0.84827222041906358</v>
      </c>
      <c r="AL16" s="372">
        <v>0.84827222041906358</v>
      </c>
      <c r="AM16" s="372">
        <v>0.84827222041906358</v>
      </c>
      <c r="AN16" s="372">
        <v>0.84827222041906358</v>
      </c>
      <c r="AO16" s="372">
        <v>0.84827222041906358</v>
      </c>
      <c r="AP16" s="372">
        <v>0</v>
      </c>
      <c r="AQ16" s="372">
        <v>0</v>
      </c>
      <c r="AR16" s="372">
        <v>0</v>
      </c>
      <c r="AS16" s="372">
        <v>0</v>
      </c>
      <c r="AT16" s="372">
        <v>0</v>
      </c>
      <c r="AU16" s="372">
        <v>0</v>
      </c>
      <c r="AV16" s="372">
        <f t="shared" si="1"/>
        <v>27.952111158054674</v>
      </c>
    </row>
    <row r="17" spans="1:48" x14ac:dyDescent="0.3">
      <c r="A17" s="199" t="s">
        <v>87</v>
      </c>
      <c r="B17" s="176">
        <v>18.999999999999996</v>
      </c>
      <c r="C17" s="401">
        <v>0.66123255748486143</v>
      </c>
      <c r="D17" s="213">
        <v>1</v>
      </c>
      <c r="E17" s="178"/>
      <c r="F17" s="178"/>
      <c r="G17" s="178"/>
      <c r="H17" s="178"/>
      <c r="I17" s="178"/>
      <c r="J17" s="178"/>
      <c r="K17" s="178"/>
      <c r="L17" s="405">
        <v>0.66123255748486143</v>
      </c>
      <c r="M17" s="372">
        <v>0.66123255748486143</v>
      </c>
      <c r="N17" s="372">
        <v>0.66123255748486143</v>
      </c>
      <c r="O17" s="372">
        <v>0.66123255748486143</v>
      </c>
      <c r="P17" s="372">
        <v>0.66123255748486143</v>
      </c>
      <c r="Q17" s="372">
        <v>0.66123255748486143</v>
      </c>
      <c r="R17" s="372">
        <v>0.66123255748486143</v>
      </c>
      <c r="S17" s="372">
        <v>0.66123255748486143</v>
      </c>
      <c r="T17" s="372">
        <v>0.66123255748486143</v>
      </c>
      <c r="U17" s="372">
        <v>0.66123255748486143</v>
      </c>
      <c r="V17" s="372">
        <v>0.66123255748486143</v>
      </c>
      <c r="W17" s="372">
        <v>0.66123255748486143</v>
      </c>
      <c r="X17" s="372">
        <v>0.66123255748486143</v>
      </c>
      <c r="Y17" s="372">
        <v>0.66123255748486143</v>
      </c>
      <c r="Z17" s="372">
        <v>0.66123255748486143</v>
      </c>
      <c r="AA17" s="372">
        <v>0.66123255748486143</v>
      </c>
      <c r="AB17" s="372">
        <v>0.66123255748486143</v>
      </c>
      <c r="AC17" s="372">
        <v>0.66123255748486143</v>
      </c>
      <c r="AD17" s="372">
        <v>0.66123255748486143</v>
      </c>
      <c r="AE17" s="372">
        <v>0</v>
      </c>
      <c r="AF17" s="372">
        <v>0</v>
      </c>
      <c r="AG17" s="372">
        <v>0</v>
      </c>
      <c r="AH17" s="372">
        <v>0</v>
      </c>
      <c r="AI17" s="372">
        <v>0</v>
      </c>
      <c r="AJ17" s="372">
        <v>0</v>
      </c>
      <c r="AK17" s="372">
        <v>0</v>
      </c>
      <c r="AL17" s="372">
        <v>0</v>
      </c>
      <c r="AM17" s="372">
        <v>0</v>
      </c>
      <c r="AN17" s="372">
        <v>0</v>
      </c>
      <c r="AO17" s="372">
        <v>0</v>
      </c>
      <c r="AP17" s="372">
        <v>0</v>
      </c>
      <c r="AQ17" s="372">
        <v>0</v>
      </c>
      <c r="AR17" s="372">
        <v>0</v>
      </c>
      <c r="AS17" s="372">
        <v>0</v>
      </c>
      <c r="AT17" s="372">
        <v>0</v>
      </c>
      <c r="AU17" s="372">
        <v>0</v>
      </c>
      <c r="AV17" s="372">
        <f t="shared" si="1"/>
        <v>12.563418592212372</v>
      </c>
    </row>
    <row r="18" spans="1:48" x14ac:dyDescent="0.3">
      <c r="A18" s="199" t="s">
        <v>133</v>
      </c>
      <c r="B18" s="176">
        <v>9.9999999999999982</v>
      </c>
      <c r="C18" s="401">
        <v>0.94896887075040426</v>
      </c>
      <c r="D18" s="213">
        <v>1</v>
      </c>
      <c r="E18" s="178"/>
      <c r="F18" s="178"/>
      <c r="G18" s="178"/>
      <c r="H18" s="178"/>
      <c r="I18" s="178"/>
      <c r="J18" s="178"/>
      <c r="K18" s="178"/>
      <c r="L18" s="405">
        <v>0.94896887075040426</v>
      </c>
      <c r="M18" s="372">
        <v>0.94896887075040426</v>
      </c>
      <c r="N18" s="372">
        <v>0.94896887075040426</v>
      </c>
      <c r="O18" s="372">
        <v>0.94896887075040426</v>
      </c>
      <c r="P18" s="372">
        <v>0.94896887075040426</v>
      </c>
      <c r="Q18" s="372">
        <v>0.94896887075040426</v>
      </c>
      <c r="R18" s="372">
        <v>0.94896887075040426</v>
      </c>
      <c r="S18" s="372">
        <v>0.94896887075040426</v>
      </c>
      <c r="T18" s="372">
        <v>0.94896887075040426</v>
      </c>
      <c r="U18" s="372">
        <v>0.94896887075040426</v>
      </c>
      <c r="V18" s="372">
        <v>0</v>
      </c>
      <c r="W18" s="372">
        <v>0</v>
      </c>
      <c r="X18" s="372">
        <v>0</v>
      </c>
      <c r="Y18" s="372">
        <v>0</v>
      </c>
      <c r="Z18" s="372">
        <v>0</v>
      </c>
      <c r="AA18" s="372">
        <v>0</v>
      </c>
      <c r="AB18" s="372">
        <v>0</v>
      </c>
      <c r="AC18" s="372">
        <v>0</v>
      </c>
      <c r="AD18" s="372">
        <v>0</v>
      </c>
      <c r="AE18" s="372">
        <v>0</v>
      </c>
      <c r="AF18" s="372">
        <v>0</v>
      </c>
      <c r="AG18" s="372">
        <v>0</v>
      </c>
      <c r="AH18" s="372">
        <v>0</v>
      </c>
      <c r="AI18" s="372">
        <v>0</v>
      </c>
      <c r="AJ18" s="372">
        <v>0</v>
      </c>
      <c r="AK18" s="372">
        <v>0</v>
      </c>
      <c r="AL18" s="372">
        <v>0</v>
      </c>
      <c r="AM18" s="372">
        <v>0</v>
      </c>
      <c r="AN18" s="372">
        <v>0</v>
      </c>
      <c r="AO18" s="372">
        <v>0</v>
      </c>
      <c r="AP18" s="372">
        <v>0</v>
      </c>
      <c r="AQ18" s="372">
        <v>0</v>
      </c>
      <c r="AR18" s="372">
        <v>0</v>
      </c>
      <c r="AS18" s="372">
        <v>0</v>
      </c>
      <c r="AT18" s="372">
        <v>0</v>
      </c>
      <c r="AU18" s="372">
        <v>0</v>
      </c>
      <c r="AV18" s="372">
        <f t="shared" si="1"/>
        <v>9.4896887075040421</v>
      </c>
    </row>
    <row r="19" spans="1:48" x14ac:dyDescent="0.3">
      <c r="A19" s="199" t="s">
        <v>134</v>
      </c>
      <c r="B19" s="176">
        <v>30</v>
      </c>
      <c r="C19" s="401">
        <v>0.47220765528035324</v>
      </c>
      <c r="D19" s="213">
        <v>1</v>
      </c>
      <c r="E19" s="178"/>
      <c r="F19" s="178"/>
      <c r="G19" s="178"/>
      <c r="H19" s="178"/>
      <c r="I19" s="178"/>
      <c r="J19" s="178"/>
      <c r="K19" s="178"/>
      <c r="L19" s="405">
        <v>0.47220765528035324</v>
      </c>
      <c r="M19" s="372">
        <v>0.47220765528035324</v>
      </c>
      <c r="N19" s="372">
        <v>0.47220765528035324</v>
      </c>
      <c r="O19" s="372">
        <v>0.47220765528035324</v>
      </c>
      <c r="P19" s="372">
        <v>0.47220765528035324</v>
      </c>
      <c r="Q19" s="372">
        <v>0.47220765528035324</v>
      </c>
      <c r="R19" s="372">
        <v>0.47220765528035324</v>
      </c>
      <c r="S19" s="372">
        <v>0.47220765528035324</v>
      </c>
      <c r="T19" s="372">
        <v>0.47220765528035324</v>
      </c>
      <c r="U19" s="372">
        <v>0.47220765528035324</v>
      </c>
      <c r="V19" s="372">
        <v>0.36039845300108586</v>
      </c>
      <c r="W19" s="372">
        <v>0.36039845300108586</v>
      </c>
      <c r="X19" s="372">
        <v>0.36039845300108586</v>
      </c>
      <c r="Y19" s="372">
        <v>0.36039845300108586</v>
      </c>
      <c r="Z19" s="372">
        <v>0.36039845300108586</v>
      </c>
      <c r="AA19" s="372">
        <v>0.36039845300108586</v>
      </c>
      <c r="AB19" s="372">
        <v>0.36039845300108586</v>
      </c>
      <c r="AC19" s="372">
        <v>0.36039845300108586</v>
      </c>
      <c r="AD19" s="372">
        <v>0.36039845300108586</v>
      </c>
      <c r="AE19" s="372">
        <v>0.36039845300108586</v>
      </c>
      <c r="AF19" s="372">
        <v>0.36039845300108586</v>
      </c>
      <c r="AG19" s="372">
        <v>0.36039845300108586</v>
      </c>
      <c r="AH19" s="372">
        <v>0.36039845300108586</v>
      </c>
      <c r="AI19" s="372">
        <v>0.36039845300108586</v>
      </c>
      <c r="AJ19" s="372">
        <v>0.36039845300108586</v>
      </c>
      <c r="AK19" s="372">
        <v>0.36039845300108586</v>
      </c>
      <c r="AL19" s="372">
        <v>0.36039845300108586</v>
      </c>
      <c r="AM19" s="372">
        <v>0.36039845300108586</v>
      </c>
      <c r="AN19" s="372">
        <v>0.36039845300108586</v>
      </c>
      <c r="AO19" s="372">
        <v>0.36039845300108586</v>
      </c>
      <c r="AP19" s="372">
        <v>0</v>
      </c>
      <c r="AQ19" s="372">
        <v>0</v>
      </c>
      <c r="AR19" s="372">
        <v>0</v>
      </c>
      <c r="AS19" s="372">
        <v>0</v>
      </c>
      <c r="AT19" s="372">
        <v>0</v>
      </c>
      <c r="AU19" s="372">
        <v>0</v>
      </c>
      <c r="AV19" s="372">
        <f t="shared" si="1"/>
        <v>11.930045612825243</v>
      </c>
    </row>
    <row r="20" spans="1:48" x14ac:dyDescent="0.3">
      <c r="A20" s="199" t="s">
        <v>89</v>
      </c>
      <c r="B20" s="176">
        <v>30</v>
      </c>
      <c r="C20" s="401">
        <v>0.21657702356031053</v>
      </c>
      <c r="D20" s="213">
        <v>1</v>
      </c>
      <c r="E20" s="178"/>
      <c r="F20" s="178"/>
      <c r="G20" s="178"/>
      <c r="H20" s="178"/>
      <c r="I20" s="178"/>
      <c r="J20" s="178"/>
      <c r="K20" s="178"/>
      <c r="L20" s="405">
        <v>0.21657702356031053</v>
      </c>
      <c r="M20" s="372">
        <v>0.21657702356031053</v>
      </c>
      <c r="N20" s="372">
        <v>0.21657702356031053</v>
      </c>
      <c r="O20" s="372">
        <v>0.21657702356031053</v>
      </c>
      <c r="P20" s="372">
        <v>0.21657702356031053</v>
      </c>
      <c r="Q20" s="372">
        <v>0.21657702356031053</v>
      </c>
      <c r="R20" s="372">
        <v>0.21657702356031053</v>
      </c>
      <c r="S20" s="372">
        <v>0.21657702356031053</v>
      </c>
      <c r="T20" s="372">
        <v>0.21657702356031053</v>
      </c>
      <c r="U20" s="372">
        <v>0.21657702356031053</v>
      </c>
      <c r="V20" s="372">
        <v>0.14411809852617208</v>
      </c>
      <c r="W20" s="372">
        <v>0.14411809852617208</v>
      </c>
      <c r="X20" s="372">
        <v>0.14411809852617208</v>
      </c>
      <c r="Y20" s="372">
        <v>0.14411809852617208</v>
      </c>
      <c r="Z20" s="372">
        <v>0.14411809852617208</v>
      </c>
      <c r="AA20" s="372">
        <v>0.14411809852617208</v>
      </c>
      <c r="AB20" s="372">
        <v>0.14411809852617208</v>
      </c>
      <c r="AC20" s="372">
        <v>0.14411809852617208</v>
      </c>
      <c r="AD20" s="372">
        <v>0.14411809852617208</v>
      </c>
      <c r="AE20" s="372">
        <v>0.14411809852617208</v>
      </c>
      <c r="AF20" s="372">
        <v>0.14411809852617208</v>
      </c>
      <c r="AG20" s="372">
        <v>0.14411809852617208</v>
      </c>
      <c r="AH20" s="372">
        <v>0.14411809852617208</v>
      </c>
      <c r="AI20" s="372">
        <v>0.14411809852617208</v>
      </c>
      <c r="AJ20" s="372">
        <v>0.14411809852617208</v>
      </c>
      <c r="AK20" s="372">
        <v>0.14411809852617208</v>
      </c>
      <c r="AL20" s="372">
        <v>0.14411809852617208</v>
      </c>
      <c r="AM20" s="372">
        <v>0.14411809852617208</v>
      </c>
      <c r="AN20" s="372">
        <v>0.14411809852617208</v>
      </c>
      <c r="AO20" s="372">
        <v>0.14411809852617208</v>
      </c>
      <c r="AP20" s="372">
        <v>0</v>
      </c>
      <c r="AQ20" s="372">
        <v>0</v>
      </c>
      <c r="AR20" s="372">
        <v>0</v>
      </c>
      <c r="AS20" s="372">
        <v>0</v>
      </c>
      <c r="AT20" s="372">
        <v>0</v>
      </c>
      <c r="AU20" s="372">
        <v>0</v>
      </c>
      <c r="AV20" s="372">
        <f t="shared" si="1"/>
        <v>5.0481322061265432</v>
      </c>
    </row>
    <row r="21" spans="1:48" x14ac:dyDescent="0.3">
      <c r="A21" s="199" t="s">
        <v>90</v>
      </c>
      <c r="B21" s="176">
        <v>8</v>
      </c>
      <c r="C21" s="401">
        <v>0.13375199250000003</v>
      </c>
      <c r="D21" s="213">
        <v>1</v>
      </c>
      <c r="E21" s="178"/>
      <c r="F21" s="178"/>
      <c r="G21" s="178"/>
      <c r="H21" s="178"/>
      <c r="I21" s="178"/>
      <c r="J21" s="178"/>
      <c r="K21" s="178"/>
      <c r="L21" s="405">
        <v>0.13375199250000003</v>
      </c>
      <c r="M21" s="372">
        <v>0.13375199250000003</v>
      </c>
      <c r="N21" s="372">
        <v>0.13375199250000003</v>
      </c>
      <c r="O21" s="372">
        <v>0.13375199250000003</v>
      </c>
      <c r="P21" s="372">
        <v>0.13375199250000003</v>
      </c>
      <c r="Q21" s="372">
        <v>0.13375199250000003</v>
      </c>
      <c r="R21" s="372">
        <v>0.13375199250000003</v>
      </c>
      <c r="S21" s="372">
        <v>0.13375199250000003</v>
      </c>
      <c r="T21" s="372">
        <v>0</v>
      </c>
      <c r="U21" s="372">
        <v>0</v>
      </c>
      <c r="V21" s="372">
        <v>0</v>
      </c>
      <c r="W21" s="372">
        <v>0</v>
      </c>
      <c r="X21" s="372">
        <v>0</v>
      </c>
      <c r="Y21" s="372">
        <v>0</v>
      </c>
      <c r="Z21" s="372">
        <v>0</v>
      </c>
      <c r="AA21" s="372">
        <v>0</v>
      </c>
      <c r="AB21" s="372">
        <v>0</v>
      </c>
      <c r="AC21" s="372">
        <v>0</v>
      </c>
      <c r="AD21" s="372">
        <v>0</v>
      </c>
      <c r="AE21" s="372">
        <v>0</v>
      </c>
      <c r="AF21" s="372">
        <v>0</v>
      </c>
      <c r="AG21" s="372">
        <v>0</v>
      </c>
      <c r="AH21" s="372">
        <v>0</v>
      </c>
      <c r="AI21" s="372">
        <v>0</v>
      </c>
      <c r="AJ21" s="372">
        <v>0</v>
      </c>
      <c r="AK21" s="372">
        <v>0</v>
      </c>
      <c r="AL21" s="372">
        <v>0</v>
      </c>
      <c r="AM21" s="372">
        <v>0</v>
      </c>
      <c r="AN21" s="372">
        <v>0</v>
      </c>
      <c r="AO21" s="372">
        <v>0</v>
      </c>
      <c r="AP21" s="372">
        <v>0</v>
      </c>
      <c r="AQ21" s="372">
        <v>0</v>
      </c>
      <c r="AR21" s="372">
        <v>0</v>
      </c>
      <c r="AS21" s="372">
        <v>0</v>
      </c>
      <c r="AT21" s="372">
        <v>0</v>
      </c>
      <c r="AU21" s="372">
        <v>0</v>
      </c>
      <c r="AV21" s="372">
        <f t="shared" si="1"/>
        <v>1.0700159400000002</v>
      </c>
    </row>
    <row r="22" spans="1:48" x14ac:dyDescent="0.3">
      <c r="A22" s="199" t="s">
        <v>107</v>
      </c>
      <c r="B22" s="176">
        <v>20.000000000000004</v>
      </c>
      <c r="C22" s="401">
        <v>8.6640000000000023E-2</v>
      </c>
      <c r="D22" s="213">
        <v>1</v>
      </c>
      <c r="E22" s="178"/>
      <c r="F22" s="178"/>
      <c r="G22" s="178"/>
      <c r="H22" s="178"/>
      <c r="I22" s="178"/>
      <c r="J22" s="178"/>
      <c r="K22" s="178"/>
      <c r="L22" s="405">
        <v>8.6640000000000023E-2</v>
      </c>
      <c r="M22" s="372">
        <v>8.6640000000000023E-2</v>
      </c>
      <c r="N22" s="372">
        <v>8.6640000000000023E-2</v>
      </c>
      <c r="O22" s="372">
        <v>8.6640000000000023E-2</v>
      </c>
      <c r="P22" s="372">
        <v>8.6640000000000023E-2</v>
      </c>
      <c r="Q22" s="372">
        <v>8.6640000000000023E-2</v>
      </c>
      <c r="R22" s="372">
        <v>8.6640000000000023E-2</v>
      </c>
      <c r="S22" s="372">
        <v>8.6640000000000023E-2</v>
      </c>
      <c r="T22" s="372">
        <v>8.6640000000000023E-2</v>
      </c>
      <c r="U22" s="372">
        <v>8.6640000000000023E-2</v>
      </c>
      <c r="V22" s="372">
        <v>8.6640000000000023E-2</v>
      </c>
      <c r="W22" s="372">
        <v>8.6640000000000023E-2</v>
      </c>
      <c r="X22" s="372">
        <v>8.6640000000000023E-2</v>
      </c>
      <c r="Y22" s="372">
        <v>8.6640000000000023E-2</v>
      </c>
      <c r="Z22" s="372">
        <v>8.6640000000000023E-2</v>
      </c>
      <c r="AA22" s="372">
        <v>8.6640000000000023E-2</v>
      </c>
      <c r="AB22" s="372">
        <v>8.6640000000000023E-2</v>
      </c>
      <c r="AC22" s="372">
        <v>8.6640000000000023E-2</v>
      </c>
      <c r="AD22" s="372">
        <v>8.6640000000000023E-2</v>
      </c>
      <c r="AE22" s="372">
        <v>8.6640000000000023E-2</v>
      </c>
      <c r="AF22" s="372">
        <v>0</v>
      </c>
      <c r="AG22" s="372">
        <v>0</v>
      </c>
      <c r="AH22" s="372">
        <v>0</v>
      </c>
      <c r="AI22" s="372">
        <v>0</v>
      </c>
      <c r="AJ22" s="372">
        <v>0</v>
      </c>
      <c r="AK22" s="372">
        <v>0</v>
      </c>
      <c r="AL22" s="372">
        <v>0</v>
      </c>
      <c r="AM22" s="372">
        <v>0</v>
      </c>
      <c r="AN22" s="372">
        <v>0</v>
      </c>
      <c r="AO22" s="372">
        <v>0</v>
      </c>
      <c r="AP22" s="372">
        <v>0</v>
      </c>
      <c r="AQ22" s="372">
        <v>0</v>
      </c>
      <c r="AR22" s="372">
        <v>0</v>
      </c>
      <c r="AS22" s="372">
        <v>0</v>
      </c>
      <c r="AT22" s="372">
        <v>0</v>
      </c>
      <c r="AU22" s="372">
        <v>0</v>
      </c>
      <c r="AV22" s="372">
        <f t="shared" si="1"/>
        <v>1.7328000000000008</v>
      </c>
    </row>
    <row r="23" spans="1:48" x14ac:dyDescent="0.3">
      <c r="A23" s="180" t="s">
        <v>422</v>
      </c>
      <c r="B23" s="196"/>
      <c r="C23" s="182">
        <f>SUM(C5:C22)</f>
        <v>113.73281910259863</v>
      </c>
      <c r="D23" s="402">
        <f>L23/C23</f>
        <v>1</v>
      </c>
      <c r="E23" s="403"/>
      <c r="F23" s="403"/>
      <c r="G23" s="403"/>
      <c r="H23" s="403"/>
      <c r="I23" s="403"/>
      <c r="J23" s="403"/>
      <c r="K23" s="404"/>
      <c r="L23" s="398">
        <f t="shared" ref="L23:AV23" si="2">SUM(L5:L22)</f>
        <v>113.73281910259863</v>
      </c>
      <c r="M23" s="397">
        <f t="shared" si="2"/>
        <v>113.73281910259863</v>
      </c>
      <c r="N23" s="397">
        <f t="shared" ref="N23:AU23" si="3">SUM(N5:N22)</f>
        <v>113.73281910259863</v>
      </c>
      <c r="O23" s="397">
        <f t="shared" si="3"/>
        <v>113.73281910259863</v>
      </c>
      <c r="P23" s="397">
        <f t="shared" si="3"/>
        <v>113.73281910259863</v>
      </c>
      <c r="Q23" s="397">
        <f t="shared" si="3"/>
        <v>113.73281910259863</v>
      </c>
      <c r="R23" s="397">
        <f t="shared" si="3"/>
        <v>112.28788615862285</v>
      </c>
      <c r="S23" s="397">
        <f t="shared" si="3"/>
        <v>101.85811203762285</v>
      </c>
      <c r="T23" s="397">
        <f t="shared" si="3"/>
        <v>96.159461588522845</v>
      </c>
      <c r="U23" s="397">
        <f t="shared" si="3"/>
        <v>96.159461588522845</v>
      </c>
      <c r="V23" s="397">
        <f t="shared" si="3"/>
        <v>56.276415797705951</v>
      </c>
      <c r="W23" s="397">
        <f t="shared" si="3"/>
        <v>49.947749674597951</v>
      </c>
      <c r="X23" s="397">
        <f t="shared" si="3"/>
        <v>48.538349674597953</v>
      </c>
      <c r="Y23" s="397">
        <f t="shared" si="3"/>
        <v>48.538349674597953</v>
      </c>
      <c r="Z23" s="397">
        <f t="shared" si="3"/>
        <v>48.538349674597953</v>
      </c>
      <c r="AA23" s="397">
        <f t="shared" si="3"/>
        <v>48.538349674597953</v>
      </c>
      <c r="AB23" s="397">
        <f t="shared" si="3"/>
        <v>48.538349674597953</v>
      </c>
      <c r="AC23" s="397">
        <f t="shared" si="3"/>
        <v>48.538349674597953</v>
      </c>
      <c r="AD23" s="397">
        <f t="shared" si="3"/>
        <v>48.024022352873246</v>
      </c>
      <c r="AE23" s="397">
        <f t="shared" si="3"/>
        <v>47.362789795388387</v>
      </c>
      <c r="AF23" s="397">
        <f t="shared" si="3"/>
        <v>5.8859710640953766</v>
      </c>
      <c r="AG23" s="397">
        <f t="shared" si="3"/>
        <v>5.8859710640953766</v>
      </c>
      <c r="AH23" s="397">
        <f t="shared" si="3"/>
        <v>5.8859710640953766</v>
      </c>
      <c r="AI23" s="397">
        <f t="shared" si="3"/>
        <v>5.8859710640953766</v>
      </c>
      <c r="AJ23" s="397">
        <f t="shared" si="3"/>
        <v>5.8859710640953766</v>
      </c>
      <c r="AK23" s="397">
        <f t="shared" si="3"/>
        <v>5.8859710640953766</v>
      </c>
      <c r="AL23" s="397">
        <f t="shared" si="3"/>
        <v>5.8859710640953766</v>
      </c>
      <c r="AM23" s="397">
        <f t="shared" si="3"/>
        <v>5.8859710640953766</v>
      </c>
      <c r="AN23" s="397">
        <f t="shared" si="3"/>
        <v>5.8859710640953766</v>
      </c>
      <c r="AO23" s="397">
        <f t="shared" si="3"/>
        <v>5.8859710640953766</v>
      </c>
      <c r="AP23" s="397">
        <f t="shared" si="3"/>
        <v>0</v>
      </c>
      <c r="AQ23" s="397">
        <f t="shared" si="3"/>
        <v>0</v>
      </c>
      <c r="AR23" s="397">
        <f t="shared" si="3"/>
        <v>0</v>
      </c>
      <c r="AS23" s="397">
        <f t="shared" si="3"/>
        <v>0</v>
      </c>
      <c r="AT23" s="397">
        <f t="shared" si="3"/>
        <v>0</v>
      </c>
      <c r="AU23" s="397">
        <f t="shared" si="3"/>
        <v>0</v>
      </c>
      <c r="AV23" s="398">
        <f t="shared" si="2"/>
        <v>1640.5626222979902</v>
      </c>
    </row>
    <row r="24" spans="1:48" x14ac:dyDescent="0.3">
      <c r="A24" s="180" t="s">
        <v>423</v>
      </c>
      <c r="B24" s="185"/>
      <c r="C24" s="186"/>
      <c r="D24" s="197"/>
      <c r="E24" s="211"/>
      <c r="F24" s="211"/>
      <c r="G24" s="211"/>
      <c r="H24" s="211"/>
      <c r="I24" s="211"/>
      <c r="J24" s="211"/>
      <c r="K24" s="399"/>
      <c r="L24" s="398">
        <f>L23-L23</f>
        <v>0</v>
      </c>
      <c r="M24" s="397">
        <f t="shared" ref="M24" si="4">L23-M23</f>
        <v>0</v>
      </c>
      <c r="N24" s="397">
        <f t="shared" ref="N24" si="5">M23-N23</f>
        <v>0</v>
      </c>
      <c r="O24" s="397">
        <f t="shared" ref="O24" si="6">N23-O23</f>
        <v>0</v>
      </c>
      <c r="P24" s="397">
        <f t="shared" ref="P24" si="7">O23-P23</f>
        <v>0</v>
      </c>
      <c r="Q24" s="397">
        <f t="shared" ref="Q24" si="8">P23-Q23</f>
        <v>0</v>
      </c>
      <c r="R24" s="397">
        <f t="shared" ref="R24" si="9">Q23-R23</f>
        <v>1.4449329439757719</v>
      </c>
      <c r="S24" s="397">
        <f t="shared" ref="S24" si="10">R23-S23</f>
        <v>10.429774121000008</v>
      </c>
      <c r="T24" s="397">
        <f t="shared" ref="T24" si="11">S23-T23</f>
        <v>5.6986504491000005</v>
      </c>
      <c r="U24" s="397">
        <f t="shared" ref="U24" si="12">T23-U23</f>
        <v>0</v>
      </c>
      <c r="V24" s="397">
        <f t="shared" ref="V24" si="13">U23-V23</f>
        <v>39.883045790816894</v>
      </c>
      <c r="W24" s="397">
        <f t="shared" ref="W24" si="14">V23-W23</f>
        <v>6.3286661231080004</v>
      </c>
      <c r="X24" s="397">
        <f t="shared" ref="X24" si="15">W23-X23</f>
        <v>1.409399999999998</v>
      </c>
      <c r="Y24" s="397">
        <f t="shared" ref="Y24" si="16">X23-Y23</f>
        <v>0</v>
      </c>
      <c r="Z24" s="397">
        <f t="shared" ref="Z24" si="17">Y23-Z23</f>
        <v>0</v>
      </c>
      <c r="AA24" s="397">
        <f t="shared" ref="AA24" si="18">Z23-AA23</f>
        <v>0</v>
      </c>
      <c r="AB24" s="397">
        <f t="shared" ref="AB24" si="19">AA23-AB23</f>
        <v>0</v>
      </c>
      <c r="AC24" s="397">
        <f t="shared" ref="AC24" si="20">AB23-AC23</f>
        <v>0</v>
      </c>
      <c r="AD24" s="397">
        <f t="shared" ref="AD24" si="21">AC23-AD23</f>
        <v>0.51432732172470708</v>
      </c>
      <c r="AE24" s="397">
        <f t="shared" ref="AE24" si="22">AD23-AE23</f>
        <v>0.66123255748485832</v>
      </c>
      <c r="AF24" s="397">
        <f t="shared" ref="AF24" si="23">AE23-AF23</f>
        <v>41.476818731293008</v>
      </c>
      <c r="AG24" s="397">
        <f t="shared" ref="AG24" si="24">AF23-AG23</f>
        <v>0</v>
      </c>
      <c r="AH24" s="397">
        <f t="shared" ref="AH24" si="25">AG23-AH23</f>
        <v>0</v>
      </c>
      <c r="AI24" s="397">
        <f t="shared" ref="AI24" si="26">AH23-AI23</f>
        <v>0</v>
      </c>
      <c r="AJ24" s="397">
        <f t="shared" ref="AJ24" si="27">AI23-AJ23</f>
        <v>0</v>
      </c>
      <c r="AK24" s="397">
        <f t="shared" ref="AK24" si="28">AJ23-AK23</f>
        <v>0</v>
      </c>
      <c r="AL24" s="397">
        <f t="shared" ref="AL24" si="29">AK23-AL23</f>
        <v>0</v>
      </c>
      <c r="AM24" s="397">
        <f t="shared" ref="AM24" si="30">AL23-AM23</f>
        <v>0</v>
      </c>
      <c r="AN24" s="397">
        <f t="shared" ref="AN24" si="31">AM23-AN23</f>
        <v>0</v>
      </c>
      <c r="AO24" s="397">
        <f t="shared" ref="AO24" si="32">AN23-AO23</f>
        <v>0</v>
      </c>
      <c r="AP24" s="397">
        <f t="shared" ref="AP24" si="33">AO23-AP23</f>
        <v>5.8859710640953766</v>
      </c>
      <c r="AQ24" s="397">
        <f t="shared" ref="AQ24" si="34">AP23-AQ23</f>
        <v>0</v>
      </c>
      <c r="AR24" s="397">
        <f t="shared" ref="AR24" si="35">AQ23-AR23</f>
        <v>0</v>
      </c>
      <c r="AS24" s="397">
        <f t="shared" ref="AS24" si="36">AR23-AS23</f>
        <v>0</v>
      </c>
      <c r="AT24" s="397">
        <f t="shared" ref="AT24" si="37">AS23-AT23</f>
        <v>0</v>
      </c>
      <c r="AU24" s="397">
        <f t="shared" ref="AU24" si="38">AT23-AU23</f>
        <v>0</v>
      </c>
      <c r="AV24" s="62"/>
    </row>
    <row r="25" spans="1:48" x14ac:dyDescent="0.3">
      <c r="A25" s="180" t="s">
        <v>424</v>
      </c>
      <c r="B25" s="185"/>
      <c r="C25" s="186"/>
      <c r="D25" s="186"/>
      <c r="E25" s="211"/>
      <c r="F25" s="211"/>
      <c r="G25" s="211"/>
      <c r="H25" s="211"/>
      <c r="I25" s="211"/>
      <c r="J25" s="211"/>
      <c r="K25" s="399"/>
      <c r="L25" s="398">
        <f>$L$23-L23</f>
        <v>0</v>
      </c>
      <c r="M25" s="397">
        <f t="shared" ref="M25:AU25" si="39">$L$23-M23</f>
        <v>0</v>
      </c>
      <c r="N25" s="397">
        <f t="shared" si="39"/>
        <v>0</v>
      </c>
      <c r="O25" s="397">
        <f t="shared" si="39"/>
        <v>0</v>
      </c>
      <c r="P25" s="397">
        <f t="shared" si="39"/>
        <v>0</v>
      </c>
      <c r="Q25" s="397">
        <f t="shared" si="39"/>
        <v>0</v>
      </c>
      <c r="R25" s="397">
        <f t="shared" si="39"/>
        <v>1.4449329439757719</v>
      </c>
      <c r="S25" s="397">
        <f t="shared" si="39"/>
        <v>11.87470706497578</v>
      </c>
      <c r="T25" s="397">
        <f t="shared" si="39"/>
        <v>17.573357514075781</v>
      </c>
      <c r="U25" s="397">
        <f t="shared" si="39"/>
        <v>17.573357514075781</v>
      </c>
      <c r="V25" s="397">
        <f t="shared" si="39"/>
        <v>57.456403304892675</v>
      </c>
      <c r="W25" s="397">
        <f t="shared" si="39"/>
        <v>63.785069428000675</v>
      </c>
      <c r="X25" s="397">
        <f t="shared" si="39"/>
        <v>65.194469428000673</v>
      </c>
      <c r="Y25" s="397">
        <f t="shared" si="39"/>
        <v>65.194469428000673</v>
      </c>
      <c r="Z25" s="397">
        <f t="shared" si="39"/>
        <v>65.194469428000673</v>
      </c>
      <c r="AA25" s="397">
        <f t="shared" si="39"/>
        <v>65.194469428000673</v>
      </c>
      <c r="AB25" s="397">
        <f t="shared" si="39"/>
        <v>65.194469428000673</v>
      </c>
      <c r="AC25" s="397">
        <f t="shared" si="39"/>
        <v>65.194469428000673</v>
      </c>
      <c r="AD25" s="397">
        <f t="shared" si="39"/>
        <v>65.70879674972538</v>
      </c>
      <c r="AE25" s="397">
        <f t="shared" si="39"/>
        <v>66.370029307210245</v>
      </c>
      <c r="AF25" s="397">
        <f t="shared" si="39"/>
        <v>107.84684803850325</v>
      </c>
      <c r="AG25" s="397">
        <f t="shared" si="39"/>
        <v>107.84684803850325</v>
      </c>
      <c r="AH25" s="397">
        <f t="shared" si="39"/>
        <v>107.84684803850325</v>
      </c>
      <c r="AI25" s="397">
        <f t="shared" si="39"/>
        <v>107.84684803850325</v>
      </c>
      <c r="AJ25" s="397">
        <f t="shared" si="39"/>
        <v>107.84684803850325</v>
      </c>
      <c r="AK25" s="397">
        <f t="shared" si="39"/>
        <v>107.84684803850325</v>
      </c>
      <c r="AL25" s="397">
        <f t="shared" si="39"/>
        <v>107.84684803850325</v>
      </c>
      <c r="AM25" s="397">
        <f t="shared" si="39"/>
        <v>107.84684803850325</v>
      </c>
      <c r="AN25" s="397">
        <f t="shared" si="39"/>
        <v>107.84684803850325</v>
      </c>
      <c r="AO25" s="397">
        <f t="shared" si="39"/>
        <v>107.84684803850325</v>
      </c>
      <c r="AP25" s="397">
        <f t="shared" si="39"/>
        <v>113.73281910259863</v>
      </c>
      <c r="AQ25" s="397">
        <f t="shared" si="39"/>
        <v>113.73281910259863</v>
      </c>
      <c r="AR25" s="397">
        <f t="shared" si="39"/>
        <v>113.73281910259863</v>
      </c>
      <c r="AS25" s="397">
        <f t="shared" si="39"/>
        <v>113.73281910259863</v>
      </c>
      <c r="AT25" s="397">
        <f t="shared" si="39"/>
        <v>113.73281910259863</v>
      </c>
      <c r="AU25" s="397">
        <f t="shared" si="39"/>
        <v>113.73281910259863</v>
      </c>
      <c r="AV25" s="63"/>
    </row>
    <row r="26" spans="1:48" x14ac:dyDescent="0.3">
      <c r="A26" s="193" t="s">
        <v>66</v>
      </c>
      <c r="B26" s="206">
        <f>SUMPRODUCT(B5:B22,C5:C22)/C23</f>
        <v>18.034005083778787</v>
      </c>
      <c r="C26" s="54"/>
      <c r="E26" s="30"/>
      <c r="F26" s="30"/>
      <c r="G26" s="30"/>
      <c r="H26" s="30"/>
      <c r="I26" s="30"/>
      <c r="J26" s="30"/>
      <c r="K26" s="30"/>
      <c r="L26" s="30"/>
      <c r="M26" s="30"/>
      <c r="N26" s="30"/>
      <c r="O26" s="30"/>
      <c r="P26" s="30"/>
      <c r="Q26" s="30"/>
      <c r="R26" s="30"/>
      <c r="S26" s="30"/>
      <c r="T26" s="30"/>
      <c r="U26" s="30"/>
      <c r="V26" s="30"/>
    </row>
    <row r="28" spans="1:48" x14ac:dyDescent="0.3">
      <c r="A28" s="501" t="s">
        <v>2</v>
      </c>
      <c r="B28" s="502"/>
      <c r="C28" s="502"/>
      <c r="D28" s="502"/>
    </row>
    <row r="29" spans="1:48" ht="57" customHeight="1" x14ac:dyDescent="0.3">
      <c r="A29" s="516" t="s">
        <v>506</v>
      </c>
      <c r="B29" s="517"/>
      <c r="C29" s="517"/>
      <c r="D29" s="518"/>
    </row>
  </sheetData>
  <mergeCells count="7">
    <mergeCell ref="AV3:AV4"/>
    <mergeCell ref="A28:D28"/>
    <mergeCell ref="A29:D29"/>
    <mergeCell ref="A3:A4"/>
    <mergeCell ref="B3:B4"/>
    <mergeCell ref="C3:C4"/>
    <mergeCell ref="D3:D4"/>
  </mergeCells>
  <pageMargins left="0.7" right="0.7" top="0.75" bottom="0.75" header="0.3" footer="0.3"/>
  <pageSetup orientation="portrait"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28CFE-6F67-4BC8-B7BD-88B13F9E9FF1}">
  <dimension ref="A1:AV27"/>
  <sheetViews>
    <sheetView workbookViewId="0">
      <selection activeCell="M21" sqref="M21"/>
    </sheetView>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509</v>
      </c>
    </row>
    <row r="2" spans="1:48" ht="15.75" customHeight="1" x14ac:dyDescent="0.3">
      <c r="A2" s="292"/>
    </row>
    <row r="3" spans="1:48" ht="15.75" customHeight="1" x14ac:dyDescent="0.3">
      <c r="A3" s="491" t="s">
        <v>230</v>
      </c>
      <c r="B3" s="493" t="s">
        <v>0</v>
      </c>
      <c r="C3" s="493" t="s">
        <v>264</v>
      </c>
      <c r="D3" s="493" t="s">
        <v>57</v>
      </c>
      <c r="E3" s="122"/>
      <c r="F3" s="114"/>
      <c r="G3" s="114"/>
      <c r="H3" s="114"/>
      <c r="I3" s="114"/>
      <c r="J3" s="114"/>
      <c r="K3" s="114"/>
      <c r="L3" s="120" t="s">
        <v>265</v>
      </c>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474" t="s">
        <v>1</v>
      </c>
    </row>
    <row r="4" spans="1:48" ht="15.75" customHeight="1" x14ac:dyDescent="0.3">
      <c r="A4" s="496"/>
      <c r="B4" s="495"/>
      <c r="C4" s="495"/>
      <c r="D4" s="498"/>
      <c r="E4" s="24">
        <v>2018</v>
      </c>
      <c r="F4" s="24">
        <f>E4+1</f>
        <v>2019</v>
      </c>
      <c r="G4" s="24">
        <f t="shared" ref="G4" si="0">F4+1</f>
        <v>2020</v>
      </c>
      <c r="H4" s="24">
        <f t="shared" ref="H4" si="1">G4+1</f>
        <v>2021</v>
      </c>
      <c r="I4" s="24">
        <f t="shared" ref="I4" si="2">H4+1</f>
        <v>2022</v>
      </c>
      <c r="J4" s="24">
        <f t="shared" ref="J4" si="3">I4+1</f>
        <v>2023</v>
      </c>
      <c r="K4" s="24">
        <f t="shared" ref="K4" si="4">J4+1</f>
        <v>2024</v>
      </c>
      <c r="L4" s="24">
        <f t="shared" ref="L4" si="5">K4+1</f>
        <v>2025</v>
      </c>
      <c r="M4" s="24">
        <f t="shared" ref="M4" si="6">L4+1</f>
        <v>2026</v>
      </c>
      <c r="N4" s="24">
        <f t="shared" ref="N4" si="7">M4+1</f>
        <v>2027</v>
      </c>
      <c r="O4" s="24">
        <f t="shared" ref="O4" si="8">N4+1</f>
        <v>2028</v>
      </c>
      <c r="P4" s="24">
        <f t="shared" ref="P4" si="9">O4+1</f>
        <v>2029</v>
      </c>
      <c r="Q4" s="24">
        <f t="shared" ref="Q4" si="10">P4+1</f>
        <v>2030</v>
      </c>
      <c r="R4" s="24">
        <f t="shared" ref="R4" si="11">Q4+1</f>
        <v>2031</v>
      </c>
      <c r="S4" s="24">
        <f t="shared" ref="S4" si="12">R4+1</f>
        <v>2032</v>
      </c>
      <c r="T4" s="24">
        <f t="shared" ref="T4" si="13">S4+1</f>
        <v>2033</v>
      </c>
      <c r="U4" s="24">
        <f t="shared" ref="U4" si="14">T4+1</f>
        <v>2034</v>
      </c>
      <c r="V4" s="24">
        <f t="shared" ref="V4" si="15">U4+1</f>
        <v>2035</v>
      </c>
      <c r="W4" s="24">
        <f t="shared" ref="W4" si="16">V4+1</f>
        <v>2036</v>
      </c>
      <c r="X4" s="24">
        <f t="shared" ref="X4" si="17">W4+1</f>
        <v>2037</v>
      </c>
      <c r="Y4" s="24">
        <f t="shared" ref="Y4" si="18">X4+1</f>
        <v>2038</v>
      </c>
      <c r="Z4" s="24">
        <f t="shared" ref="Z4" si="19">Y4+1</f>
        <v>2039</v>
      </c>
      <c r="AA4" s="24">
        <f t="shared" ref="AA4" si="20">Z4+1</f>
        <v>2040</v>
      </c>
      <c r="AB4" s="24">
        <f t="shared" ref="AB4" si="21">AA4+1</f>
        <v>2041</v>
      </c>
      <c r="AC4" s="24">
        <f t="shared" ref="AC4" si="22">AB4+1</f>
        <v>2042</v>
      </c>
      <c r="AD4" s="24">
        <f t="shared" ref="AD4" si="23">AC4+1</f>
        <v>2043</v>
      </c>
      <c r="AE4" s="24">
        <f t="shared" ref="AE4" si="24">AD4+1</f>
        <v>2044</v>
      </c>
      <c r="AF4" s="24">
        <f t="shared" ref="AF4" si="25">AE4+1</f>
        <v>2045</v>
      </c>
      <c r="AG4" s="24">
        <f t="shared" ref="AG4" si="26">AF4+1</f>
        <v>2046</v>
      </c>
      <c r="AH4" s="24">
        <f t="shared" ref="AH4" si="27">AG4+1</f>
        <v>2047</v>
      </c>
      <c r="AI4" s="24">
        <f t="shared" ref="AI4" si="28">AH4+1</f>
        <v>2048</v>
      </c>
      <c r="AJ4" s="24">
        <f t="shared" ref="AJ4" si="29">AI4+1</f>
        <v>2049</v>
      </c>
      <c r="AK4" s="24">
        <f t="shared" ref="AK4" si="30">AJ4+1</f>
        <v>2050</v>
      </c>
      <c r="AL4" s="24">
        <f t="shared" ref="AL4" si="31">AK4+1</f>
        <v>2051</v>
      </c>
      <c r="AM4" s="24">
        <f t="shared" ref="AM4" si="32">AL4+1</f>
        <v>2052</v>
      </c>
      <c r="AN4" s="24">
        <f t="shared" ref="AN4" si="33">AM4+1</f>
        <v>2053</v>
      </c>
      <c r="AO4" s="24">
        <f t="shared" ref="AO4" si="34">AN4+1</f>
        <v>2054</v>
      </c>
      <c r="AP4" s="24">
        <f t="shared" ref="AP4" si="35">AO4+1</f>
        <v>2055</v>
      </c>
      <c r="AQ4" s="24">
        <f t="shared" ref="AQ4" si="36">AP4+1</f>
        <v>2056</v>
      </c>
      <c r="AR4" s="24">
        <f t="shared" ref="AR4" si="37">AQ4+1</f>
        <v>2057</v>
      </c>
      <c r="AS4" s="24">
        <f t="shared" ref="AS4" si="38">AR4+1</f>
        <v>2058</v>
      </c>
      <c r="AT4" s="24">
        <f t="shared" ref="AT4:AU4" si="39">AS4+1</f>
        <v>2059</v>
      </c>
      <c r="AU4" s="24">
        <f t="shared" si="39"/>
        <v>2060</v>
      </c>
      <c r="AV4" s="476"/>
    </row>
    <row r="5" spans="1:48" ht="15.75" customHeight="1" x14ac:dyDescent="0.3">
      <c r="A5" s="199" t="s">
        <v>27</v>
      </c>
      <c r="B5" s="207">
        <v>11.000000000000146</v>
      </c>
      <c r="C5" s="209">
        <v>545.73111004481041</v>
      </c>
      <c r="D5" s="210">
        <f>L5/C5</f>
        <v>1.0000000000000193</v>
      </c>
      <c r="E5" s="211"/>
      <c r="F5" s="211"/>
      <c r="G5" s="211"/>
      <c r="H5" s="211"/>
      <c r="I5" s="211"/>
      <c r="J5" s="211"/>
      <c r="K5" s="211"/>
      <c r="L5" s="173">
        <v>545.73111004482098</v>
      </c>
      <c r="M5" s="177">
        <v>545.73111004482098</v>
      </c>
      <c r="N5" s="177">
        <v>545.73111004482098</v>
      </c>
      <c r="O5" s="177">
        <v>545.73111004482098</v>
      </c>
      <c r="P5" s="177">
        <v>545.73111004482098</v>
      </c>
      <c r="Q5" s="177">
        <v>545.73111004482098</v>
      </c>
      <c r="R5" s="177">
        <v>545.73111004482098</v>
      </c>
      <c r="S5" s="177">
        <v>545.73111004482098</v>
      </c>
      <c r="T5" s="177">
        <v>545.73111004482098</v>
      </c>
      <c r="U5" s="177">
        <v>545.73111004482098</v>
      </c>
      <c r="V5" s="177">
        <v>545.73111004482098</v>
      </c>
      <c r="W5" s="177">
        <v>0</v>
      </c>
      <c r="X5" s="177">
        <v>0</v>
      </c>
      <c r="Y5" s="177">
        <v>0</v>
      </c>
      <c r="Z5" s="177">
        <v>0</v>
      </c>
      <c r="AA5" s="177">
        <v>0</v>
      </c>
      <c r="AB5" s="177">
        <v>0</v>
      </c>
      <c r="AC5" s="177">
        <v>0</v>
      </c>
      <c r="AD5" s="177">
        <v>0</v>
      </c>
      <c r="AE5" s="177">
        <v>0</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208">
        <f>SUM(E5:AU5)</f>
        <v>6003.0422104930294</v>
      </c>
    </row>
    <row r="6" spans="1:48" ht="15.75" customHeight="1" x14ac:dyDescent="0.3">
      <c r="A6" s="180" t="s">
        <v>422</v>
      </c>
      <c r="B6" s="196"/>
      <c r="C6" s="182">
        <f>SUM(C5:C5)</f>
        <v>545.73111004481041</v>
      </c>
      <c r="D6" s="205">
        <f>L6/C6</f>
        <v>1.0000000000000193</v>
      </c>
      <c r="E6" s="74"/>
      <c r="F6" s="74"/>
      <c r="G6" s="74"/>
      <c r="H6" s="74"/>
      <c r="I6" s="74"/>
      <c r="J6" s="74"/>
      <c r="K6" s="74"/>
      <c r="L6" s="182">
        <f t="shared" ref="L6:AV6" si="40">SUM(L5:L5)</f>
        <v>545.73111004482098</v>
      </c>
      <c r="M6" s="182">
        <f t="shared" si="40"/>
        <v>545.73111004482098</v>
      </c>
      <c r="N6" s="182">
        <f t="shared" ref="N6:AP6" si="41">SUM(N5:N5)</f>
        <v>545.73111004482098</v>
      </c>
      <c r="O6" s="182">
        <f t="shared" si="41"/>
        <v>545.73111004482098</v>
      </c>
      <c r="P6" s="182">
        <f t="shared" si="41"/>
        <v>545.73111004482098</v>
      </c>
      <c r="Q6" s="182">
        <f t="shared" si="41"/>
        <v>545.73111004482098</v>
      </c>
      <c r="R6" s="182">
        <f t="shared" si="41"/>
        <v>545.73111004482098</v>
      </c>
      <c r="S6" s="182">
        <f t="shared" si="41"/>
        <v>545.73111004482098</v>
      </c>
      <c r="T6" s="182">
        <f t="shared" si="41"/>
        <v>545.73111004482098</v>
      </c>
      <c r="U6" s="182">
        <f t="shared" si="41"/>
        <v>545.73111004482098</v>
      </c>
      <c r="V6" s="182">
        <f t="shared" si="41"/>
        <v>545.73111004482098</v>
      </c>
      <c r="W6" s="182">
        <f t="shared" si="41"/>
        <v>0</v>
      </c>
      <c r="X6" s="182">
        <f t="shared" si="41"/>
        <v>0</v>
      </c>
      <c r="Y6" s="182">
        <f t="shared" si="41"/>
        <v>0</v>
      </c>
      <c r="Z6" s="182">
        <f t="shared" si="41"/>
        <v>0</v>
      </c>
      <c r="AA6" s="182">
        <f t="shared" si="41"/>
        <v>0</v>
      </c>
      <c r="AB6" s="182">
        <f t="shared" si="41"/>
        <v>0</v>
      </c>
      <c r="AC6" s="182">
        <f t="shared" si="41"/>
        <v>0</v>
      </c>
      <c r="AD6" s="182">
        <f t="shared" si="41"/>
        <v>0</v>
      </c>
      <c r="AE6" s="182">
        <f t="shared" si="41"/>
        <v>0</v>
      </c>
      <c r="AF6" s="182">
        <f t="shared" si="41"/>
        <v>0</v>
      </c>
      <c r="AG6" s="182">
        <f t="shared" si="41"/>
        <v>0</v>
      </c>
      <c r="AH6" s="182">
        <f t="shared" si="41"/>
        <v>0</v>
      </c>
      <c r="AI6" s="182">
        <f t="shared" si="41"/>
        <v>0</v>
      </c>
      <c r="AJ6" s="182">
        <f t="shared" si="41"/>
        <v>0</v>
      </c>
      <c r="AK6" s="182">
        <f t="shared" si="41"/>
        <v>0</v>
      </c>
      <c r="AL6" s="182">
        <f t="shared" si="41"/>
        <v>0</v>
      </c>
      <c r="AM6" s="182">
        <f t="shared" si="41"/>
        <v>0</v>
      </c>
      <c r="AN6" s="182">
        <f t="shared" si="41"/>
        <v>0</v>
      </c>
      <c r="AO6" s="182">
        <f t="shared" si="41"/>
        <v>0</v>
      </c>
      <c r="AP6" s="182">
        <f t="shared" si="41"/>
        <v>0</v>
      </c>
      <c r="AQ6" s="182">
        <f t="shared" ref="AQ6:AU6" si="42">SUM(AQ5:AQ5)</f>
        <v>0</v>
      </c>
      <c r="AR6" s="182">
        <f t="shared" si="42"/>
        <v>0</v>
      </c>
      <c r="AS6" s="182">
        <f t="shared" si="42"/>
        <v>0</v>
      </c>
      <c r="AT6" s="182">
        <f t="shared" si="42"/>
        <v>0</v>
      </c>
      <c r="AU6" s="182">
        <f t="shared" si="42"/>
        <v>0</v>
      </c>
      <c r="AV6" s="174">
        <f t="shared" si="40"/>
        <v>6003.0422104930294</v>
      </c>
    </row>
    <row r="7" spans="1:48" ht="15.75" customHeight="1" x14ac:dyDescent="0.3">
      <c r="A7" s="180" t="s">
        <v>423</v>
      </c>
      <c r="B7" s="185"/>
      <c r="C7" s="186"/>
      <c r="D7" s="197"/>
      <c r="E7" s="74"/>
      <c r="F7" s="74"/>
      <c r="G7" s="74"/>
      <c r="H7" s="74"/>
      <c r="I7" s="74"/>
      <c r="J7" s="74"/>
      <c r="K7" s="74"/>
      <c r="L7" s="174">
        <f>L6-L6</f>
        <v>0</v>
      </c>
      <c r="M7" s="174">
        <f>L6-M6</f>
        <v>0</v>
      </c>
      <c r="N7" s="174">
        <f t="shared" ref="N7:AP7" si="43">M6-N6</f>
        <v>0</v>
      </c>
      <c r="O7" s="174">
        <f t="shared" si="43"/>
        <v>0</v>
      </c>
      <c r="P7" s="174">
        <f t="shared" si="43"/>
        <v>0</v>
      </c>
      <c r="Q7" s="174">
        <f t="shared" si="43"/>
        <v>0</v>
      </c>
      <c r="R7" s="174">
        <f t="shared" si="43"/>
        <v>0</v>
      </c>
      <c r="S7" s="174">
        <f t="shared" si="43"/>
        <v>0</v>
      </c>
      <c r="T7" s="174">
        <f t="shared" si="43"/>
        <v>0</v>
      </c>
      <c r="U7" s="174">
        <f t="shared" si="43"/>
        <v>0</v>
      </c>
      <c r="V7" s="174">
        <f t="shared" si="43"/>
        <v>0</v>
      </c>
      <c r="W7" s="174">
        <f t="shared" si="43"/>
        <v>545.73111004482098</v>
      </c>
      <c r="X7" s="174">
        <f t="shared" si="43"/>
        <v>0</v>
      </c>
      <c r="Y7" s="174">
        <f t="shared" si="43"/>
        <v>0</v>
      </c>
      <c r="Z7" s="174">
        <f t="shared" si="43"/>
        <v>0</v>
      </c>
      <c r="AA7" s="174">
        <f t="shared" si="43"/>
        <v>0</v>
      </c>
      <c r="AB7" s="174">
        <f t="shared" si="43"/>
        <v>0</v>
      </c>
      <c r="AC7" s="174">
        <f t="shared" si="43"/>
        <v>0</v>
      </c>
      <c r="AD7" s="174">
        <f t="shared" si="43"/>
        <v>0</v>
      </c>
      <c r="AE7" s="174">
        <f t="shared" si="43"/>
        <v>0</v>
      </c>
      <c r="AF7" s="174">
        <f t="shared" si="43"/>
        <v>0</v>
      </c>
      <c r="AG7" s="174">
        <f t="shared" si="43"/>
        <v>0</v>
      </c>
      <c r="AH7" s="174">
        <f t="shared" si="43"/>
        <v>0</v>
      </c>
      <c r="AI7" s="174">
        <f t="shared" si="43"/>
        <v>0</v>
      </c>
      <c r="AJ7" s="174">
        <f t="shared" si="43"/>
        <v>0</v>
      </c>
      <c r="AK7" s="174">
        <f t="shared" si="43"/>
        <v>0</v>
      </c>
      <c r="AL7" s="174">
        <f t="shared" si="43"/>
        <v>0</v>
      </c>
      <c r="AM7" s="174">
        <f t="shared" si="43"/>
        <v>0</v>
      </c>
      <c r="AN7" s="174">
        <f t="shared" si="43"/>
        <v>0</v>
      </c>
      <c r="AO7" s="174">
        <f t="shared" si="43"/>
        <v>0</v>
      </c>
      <c r="AP7" s="174">
        <f t="shared" si="43"/>
        <v>0</v>
      </c>
      <c r="AQ7" s="174">
        <f t="shared" ref="AQ7" si="44">AP6-AQ6</f>
        <v>0</v>
      </c>
      <c r="AR7" s="174">
        <f t="shared" ref="AR7" si="45">AQ6-AR6</f>
        <v>0</v>
      </c>
      <c r="AS7" s="174">
        <f t="shared" ref="AS7" si="46">AR6-AS6</f>
        <v>0</v>
      </c>
      <c r="AT7" s="174">
        <f t="shared" ref="AT7" si="47">AS6-AT6</f>
        <v>0</v>
      </c>
      <c r="AU7" s="174">
        <f t="shared" ref="AU7" si="48">AT6-AU6</f>
        <v>0</v>
      </c>
      <c r="AV7" s="62"/>
    </row>
    <row r="8" spans="1:48" ht="15.75" customHeight="1" x14ac:dyDescent="0.3">
      <c r="A8" s="180" t="s">
        <v>424</v>
      </c>
      <c r="B8" s="185"/>
      <c r="C8" s="186"/>
      <c r="D8" s="186"/>
      <c r="E8" s="74"/>
      <c r="F8" s="74"/>
      <c r="G8" s="74"/>
      <c r="H8" s="74"/>
      <c r="I8" s="74"/>
      <c r="J8" s="74"/>
      <c r="K8" s="74"/>
      <c r="L8" s="174">
        <f>$L6-L6</f>
        <v>0</v>
      </c>
      <c r="M8" s="174">
        <f t="shared" ref="M8" si="49">$L6-M6</f>
        <v>0</v>
      </c>
      <c r="N8" s="174">
        <f t="shared" ref="N8:AP8" si="50">$L6-N6</f>
        <v>0</v>
      </c>
      <c r="O8" s="174">
        <f t="shared" si="50"/>
        <v>0</v>
      </c>
      <c r="P8" s="174">
        <f t="shared" si="50"/>
        <v>0</v>
      </c>
      <c r="Q8" s="174">
        <f t="shared" si="50"/>
        <v>0</v>
      </c>
      <c r="R8" s="174">
        <f t="shared" si="50"/>
        <v>0</v>
      </c>
      <c r="S8" s="174">
        <f t="shared" si="50"/>
        <v>0</v>
      </c>
      <c r="T8" s="174">
        <f t="shared" si="50"/>
        <v>0</v>
      </c>
      <c r="U8" s="174">
        <f t="shared" si="50"/>
        <v>0</v>
      </c>
      <c r="V8" s="174">
        <f t="shared" si="50"/>
        <v>0</v>
      </c>
      <c r="W8" s="174">
        <f t="shared" si="50"/>
        <v>545.73111004482098</v>
      </c>
      <c r="X8" s="174">
        <f t="shared" si="50"/>
        <v>545.73111004482098</v>
      </c>
      <c r="Y8" s="174">
        <f t="shared" si="50"/>
        <v>545.73111004482098</v>
      </c>
      <c r="Z8" s="174">
        <f t="shared" si="50"/>
        <v>545.73111004482098</v>
      </c>
      <c r="AA8" s="174">
        <f t="shared" si="50"/>
        <v>545.73111004482098</v>
      </c>
      <c r="AB8" s="174">
        <f t="shared" si="50"/>
        <v>545.73111004482098</v>
      </c>
      <c r="AC8" s="174">
        <f t="shared" si="50"/>
        <v>545.73111004482098</v>
      </c>
      <c r="AD8" s="174">
        <f t="shared" si="50"/>
        <v>545.73111004482098</v>
      </c>
      <c r="AE8" s="174">
        <f t="shared" si="50"/>
        <v>545.73111004482098</v>
      </c>
      <c r="AF8" s="174">
        <f t="shared" si="50"/>
        <v>545.73111004482098</v>
      </c>
      <c r="AG8" s="174">
        <f t="shared" si="50"/>
        <v>545.73111004482098</v>
      </c>
      <c r="AH8" s="174">
        <f t="shared" si="50"/>
        <v>545.73111004482098</v>
      </c>
      <c r="AI8" s="174">
        <f t="shared" si="50"/>
        <v>545.73111004482098</v>
      </c>
      <c r="AJ8" s="174">
        <f t="shared" si="50"/>
        <v>545.73111004482098</v>
      </c>
      <c r="AK8" s="174">
        <f t="shared" si="50"/>
        <v>545.73111004482098</v>
      </c>
      <c r="AL8" s="174">
        <f t="shared" si="50"/>
        <v>545.73111004482098</v>
      </c>
      <c r="AM8" s="174">
        <f t="shared" si="50"/>
        <v>545.73111004482098</v>
      </c>
      <c r="AN8" s="174">
        <f t="shared" si="50"/>
        <v>545.73111004482098</v>
      </c>
      <c r="AO8" s="174">
        <f t="shared" si="50"/>
        <v>545.73111004482098</v>
      </c>
      <c r="AP8" s="174">
        <f t="shared" si="50"/>
        <v>545.73111004482098</v>
      </c>
      <c r="AQ8" s="174">
        <f t="shared" ref="AQ8:AU8" si="51">$L6-AQ6</f>
        <v>545.73111004482098</v>
      </c>
      <c r="AR8" s="174">
        <f t="shared" si="51"/>
        <v>545.73111004482098</v>
      </c>
      <c r="AS8" s="174">
        <f t="shared" si="51"/>
        <v>545.73111004482098</v>
      </c>
      <c r="AT8" s="174">
        <f t="shared" si="51"/>
        <v>545.73111004482098</v>
      </c>
      <c r="AU8" s="174">
        <f t="shared" si="51"/>
        <v>545.73111004482098</v>
      </c>
      <c r="AV8" s="63"/>
    </row>
    <row r="9" spans="1:48" ht="15.75" customHeight="1" x14ac:dyDescent="0.3">
      <c r="A9" s="193" t="s">
        <v>66</v>
      </c>
      <c r="B9" s="206">
        <f>SUMPRODUCT(B5:B5,C5:C5)/C6</f>
        <v>11.000000000000146</v>
      </c>
      <c r="C9" s="54"/>
    </row>
    <row r="10" spans="1:48" ht="15.75" customHeight="1" x14ac:dyDescent="0.3">
      <c r="B10" s="75"/>
    </row>
    <row r="11" spans="1:48" ht="15.75" customHeight="1" x14ac:dyDescent="0.3">
      <c r="A11" s="501" t="s">
        <v>2</v>
      </c>
      <c r="B11" s="502"/>
      <c r="C11" s="502"/>
      <c r="D11" s="502"/>
    </row>
    <row r="12" spans="1:48" ht="15.75" customHeight="1" x14ac:dyDescent="0.3">
      <c r="A12" s="503" t="s">
        <v>341</v>
      </c>
      <c r="B12" s="504"/>
      <c r="C12" s="504"/>
      <c r="D12" s="505"/>
    </row>
    <row r="13" spans="1:48" ht="15.75" customHeight="1" x14ac:dyDescent="0.3"/>
    <row r="14" spans="1:48" ht="15.75" customHeight="1" x14ac:dyDescent="0.3"/>
    <row r="15" spans="1:48" ht="15.75" customHeight="1" x14ac:dyDescent="0.3"/>
    <row r="16" spans="1:48" ht="15.75" customHeight="1" x14ac:dyDescent="0.3"/>
    <row r="17" spans="2:2" ht="15.75" customHeight="1" x14ac:dyDescent="0.3"/>
    <row r="18" spans="2:2" ht="15.75" customHeight="1" x14ac:dyDescent="0.3"/>
    <row r="19" spans="2:2" ht="15.75" customHeight="1" x14ac:dyDescent="0.3"/>
    <row r="20" spans="2:2" ht="15.75" customHeight="1" x14ac:dyDescent="0.3"/>
    <row r="21" spans="2:2" ht="15.75" customHeight="1" x14ac:dyDescent="0.3"/>
    <row r="27" spans="2:2" x14ac:dyDescent="0.3">
      <c r="B27" s="75"/>
    </row>
  </sheetData>
  <mergeCells count="7">
    <mergeCell ref="A11:D11"/>
    <mergeCell ref="A12:D12"/>
    <mergeCell ref="AV3:AV4"/>
    <mergeCell ref="A3:A4"/>
    <mergeCell ref="B3:B4"/>
    <mergeCell ref="C3:C4"/>
    <mergeCell ref="D3:D4"/>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021F2-64C5-40B0-82D5-D6B0F84D48DA}">
  <dimension ref="A1:BH100"/>
  <sheetViews>
    <sheetView topLeftCell="A31" workbookViewId="0">
      <selection activeCell="K5" sqref="K5"/>
    </sheetView>
  </sheetViews>
  <sheetFormatPr defaultRowHeight="15.75" x14ac:dyDescent="0.3"/>
  <cols>
    <col min="1" max="1" width="36" bestFit="1" customWidth="1"/>
    <col min="2" max="15" width="8.77734375" customWidth="1"/>
  </cols>
  <sheetData>
    <row r="1" spans="1:60" ht="15.75" customHeight="1" x14ac:dyDescent="0.3">
      <c r="A1" s="7" t="s">
        <v>13</v>
      </c>
      <c r="B1" s="125"/>
      <c r="C1" s="125"/>
      <c r="D1" s="125"/>
      <c r="E1" s="125"/>
      <c r="F1" s="125"/>
      <c r="G1" s="125"/>
      <c r="H1" s="125"/>
      <c r="I1" s="125"/>
      <c r="J1" s="125"/>
      <c r="K1" s="125"/>
      <c r="L1" s="125"/>
      <c r="M1" s="125"/>
      <c r="N1" s="125"/>
      <c r="O1" s="21"/>
    </row>
    <row r="2" spans="1:60" s="21" customFormat="1" x14ac:dyDescent="0.3">
      <c r="B2" s="371" t="s">
        <v>336</v>
      </c>
      <c r="C2" s="446" t="s">
        <v>190</v>
      </c>
      <c r="D2" s="447"/>
      <c r="E2" s="447"/>
      <c r="F2" s="448"/>
      <c r="G2" s="446" t="s">
        <v>191</v>
      </c>
      <c r="H2" s="447"/>
      <c r="I2" s="447"/>
      <c r="J2" s="448"/>
      <c r="K2" s="446" t="s">
        <v>362</v>
      </c>
      <c r="L2" s="447"/>
      <c r="M2" s="447"/>
      <c r="N2" s="448"/>
    </row>
    <row r="3" spans="1:60" x14ac:dyDescent="0.3">
      <c r="B3" s="44">
        <v>2017</v>
      </c>
      <c r="C3" s="126">
        <v>2018</v>
      </c>
      <c r="D3" s="126">
        <v>2019</v>
      </c>
      <c r="E3" s="126">
        <v>2020</v>
      </c>
      <c r="F3" s="126">
        <v>2021</v>
      </c>
      <c r="G3" s="127">
        <v>2022</v>
      </c>
      <c r="H3" s="126">
        <v>2023</v>
      </c>
      <c r="I3" s="127">
        <v>2024</v>
      </c>
      <c r="J3" s="126">
        <v>2025</v>
      </c>
      <c r="K3" s="127">
        <v>2026</v>
      </c>
      <c r="L3" s="126">
        <v>2027</v>
      </c>
      <c r="M3" s="127">
        <v>2028</v>
      </c>
      <c r="N3" s="126">
        <v>2029</v>
      </c>
      <c r="O3" s="21"/>
    </row>
    <row r="4" spans="1:60" x14ac:dyDescent="0.3">
      <c r="A4" s="13" t="s">
        <v>187</v>
      </c>
      <c r="B4" s="225">
        <v>36900000</v>
      </c>
      <c r="C4" s="237">
        <v>36900000</v>
      </c>
      <c r="D4" s="237">
        <v>36900000</v>
      </c>
      <c r="E4" s="237">
        <v>36900000</v>
      </c>
      <c r="F4" s="237">
        <v>36900000</v>
      </c>
      <c r="G4" s="237">
        <v>36900000</v>
      </c>
      <c r="H4" s="241">
        <v>36900000</v>
      </c>
      <c r="I4" s="241">
        <v>36900000</v>
      </c>
      <c r="J4" s="241">
        <v>36900000</v>
      </c>
      <c r="K4" s="237">
        <v>36900000</v>
      </c>
      <c r="L4" s="241">
        <v>36900000</v>
      </c>
      <c r="M4" s="241">
        <v>36900000</v>
      </c>
      <c r="N4" s="241">
        <v>36900000</v>
      </c>
      <c r="O4" s="21"/>
    </row>
    <row r="5" spans="1:60" x14ac:dyDescent="0.3">
      <c r="A5" s="13" t="s">
        <v>189</v>
      </c>
      <c r="B5" s="225">
        <v>8989294</v>
      </c>
      <c r="C5" s="237">
        <v>8989294</v>
      </c>
      <c r="D5" s="237">
        <v>8989294</v>
      </c>
      <c r="E5" s="237">
        <v>8989294</v>
      </c>
      <c r="F5" s="237">
        <v>8989294</v>
      </c>
      <c r="G5" s="242">
        <v>7262727</v>
      </c>
      <c r="H5" s="241">
        <v>7477351</v>
      </c>
      <c r="I5" s="241">
        <v>7477351</v>
      </c>
      <c r="J5" s="241">
        <v>7477351</v>
      </c>
      <c r="K5" s="394">
        <v>7477351</v>
      </c>
      <c r="L5" s="395">
        <v>7477351</v>
      </c>
      <c r="M5" s="395">
        <v>7477351</v>
      </c>
      <c r="N5" s="395">
        <v>7477351</v>
      </c>
      <c r="O5" s="21"/>
    </row>
    <row r="6" spans="1:60" x14ac:dyDescent="0.3">
      <c r="A6" s="13" t="s">
        <v>188</v>
      </c>
      <c r="B6" s="225">
        <f t="shared" ref="B6:G6" si="0">B4-B5</f>
        <v>27910706</v>
      </c>
      <c r="C6" s="237">
        <f t="shared" si="0"/>
        <v>27910706</v>
      </c>
      <c r="D6" s="237">
        <f t="shared" si="0"/>
        <v>27910706</v>
      </c>
      <c r="E6" s="237">
        <f t="shared" si="0"/>
        <v>27910706</v>
      </c>
      <c r="F6" s="225">
        <f t="shared" si="0"/>
        <v>27910706</v>
      </c>
      <c r="G6" s="237">
        <f t="shared" si="0"/>
        <v>29637273</v>
      </c>
      <c r="H6" s="237">
        <f t="shared" ref="H6:K6" si="1">H4-H5</f>
        <v>29422649</v>
      </c>
      <c r="I6" s="237">
        <f t="shared" si="1"/>
        <v>29422649</v>
      </c>
      <c r="J6" s="237">
        <f t="shared" si="1"/>
        <v>29422649</v>
      </c>
      <c r="K6" s="391">
        <f t="shared" si="1"/>
        <v>29422649</v>
      </c>
      <c r="L6" s="391">
        <f t="shared" ref="L6:N6" si="2">L4-L5</f>
        <v>29422649</v>
      </c>
      <c r="M6" s="391">
        <f t="shared" si="2"/>
        <v>29422649</v>
      </c>
      <c r="N6" s="391">
        <f t="shared" si="2"/>
        <v>29422649</v>
      </c>
      <c r="O6" s="21"/>
    </row>
    <row r="7" spans="1:60" x14ac:dyDescent="0.3">
      <c r="E7" s="131"/>
      <c r="F7" s="132"/>
      <c r="G7" s="132"/>
      <c r="H7" s="132"/>
      <c r="K7" s="21"/>
      <c r="L7" s="21"/>
      <c r="M7" s="21"/>
      <c r="N7" s="21"/>
      <c r="O7" s="21"/>
    </row>
    <row r="8" spans="1:60" x14ac:dyDescent="0.3">
      <c r="A8" s="7" t="s">
        <v>19</v>
      </c>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row>
    <row r="9" spans="1:60" x14ac:dyDescent="0.3">
      <c r="K9" s="21"/>
      <c r="L9" s="21"/>
      <c r="M9" s="21"/>
      <c r="N9" s="21"/>
      <c r="O9" s="21"/>
    </row>
    <row r="10" spans="1:60" x14ac:dyDescent="0.3">
      <c r="A10" s="6"/>
      <c r="B10" s="9">
        <v>2017</v>
      </c>
      <c r="C10" s="10">
        <v>2018</v>
      </c>
      <c r="D10" s="10">
        <v>2019</v>
      </c>
      <c r="E10" s="10">
        <v>2020</v>
      </c>
      <c r="F10" s="10">
        <v>2021</v>
      </c>
      <c r="G10" s="10">
        <v>2022</v>
      </c>
      <c r="H10" s="10">
        <v>2023</v>
      </c>
      <c r="I10" s="10">
        <v>2024</v>
      </c>
      <c r="J10" s="10">
        <v>2025</v>
      </c>
      <c r="K10" s="10">
        <v>2026</v>
      </c>
      <c r="L10" s="10">
        <v>2027</v>
      </c>
      <c r="M10" s="10">
        <v>2028</v>
      </c>
      <c r="N10" s="10">
        <v>2029</v>
      </c>
      <c r="O10" s="21"/>
    </row>
    <row r="11" spans="1:60" x14ac:dyDescent="0.3">
      <c r="A11" s="4" t="s">
        <v>21</v>
      </c>
      <c r="B11" s="11"/>
      <c r="C11" s="243">
        <v>7.3999999999999996E-2</v>
      </c>
      <c r="D11" s="243">
        <v>8.0600000000000005E-2</v>
      </c>
      <c r="E11" s="243">
        <v>9.0399999999999994E-2</v>
      </c>
      <c r="F11" s="243">
        <v>9.9299999999999999E-2</v>
      </c>
      <c r="G11" s="243">
        <v>0.1082</v>
      </c>
      <c r="H11" s="243">
        <v>0.1171</v>
      </c>
      <c r="I11" s="243">
        <v>0.12609999999999999</v>
      </c>
      <c r="J11" s="243">
        <v>0.13500000000000001</v>
      </c>
      <c r="K11" s="392">
        <v>0.14099999999999999</v>
      </c>
      <c r="L11" s="392">
        <v>0.14699999999999999</v>
      </c>
      <c r="M11" s="392">
        <v>0.153</v>
      </c>
      <c r="N11" s="392">
        <v>0.159</v>
      </c>
      <c r="O11" s="21"/>
    </row>
    <row r="12" spans="1:60" x14ac:dyDescent="0.3">
      <c r="A12" s="6" t="s">
        <v>22</v>
      </c>
      <c r="B12" s="12"/>
      <c r="C12" s="237">
        <v>2065392</v>
      </c>
      <c r="D12" s="237">
        <v>2248796</v>
      </c>
      <c r="E12" s="237">
        <v>2524426</v>
      </c>
      <c r="F12" s="237">
        <v>2771415</v>
      </c>
      <c r="G12" s="237">
        <v>3206649</v>
      </c>
      <c r="H12" s="237">
        <v>3445709</v>
      </c>
      <c r="I12" s="237">
        <v>3710933</v>
      </c>
      <c r="J12" s="237">
        <v>3973215</v>
      </c>
      <c r="K12" s="391">
        <v>4149751</v>
      </c>
      <c r="L12" s="391">
        <v>4326287</v>
      </c>
      <c r="M12" s="391">
        <v>4502823</v>
      </c>
      <c r="N12" s="391">
        <v>4679358</v>
      </c>
      <c r="O12" s="21"/>
    </row>
    <row r="13" spans="1:60" x14ac:dyDescent="0.3">
      <c r="A13" s="4" t="s">
        <v>23</v>
      </c>
      <c r="B13" s="11"/>
      <c r="C13" s="243">
        <v>7.0800000000000002E-2</v>
      </c>
      <c r="D13" s="243">
        <v>7.7399999999999997E-2</v>
      </c>
      <c r="E13" s="243">
        <v>8.3500000000000005E-2</v>
      </c>
      <c r="F13" s="243">
        <v>9.11E-2</v>
      </c>
      <c r="G13" s="243">
        <v>9.4700000000000006E-2</v>
      </c>
      <c r="H13" s="243">
        <v>0.10349999999999999</v>
      </c>
      <c r="I13" s="243">
        <v>0.1125</v>
      </c>
      <c r="J13" s="243">
        <v>0.12139999999999999</v>
      </c>
      <c r="K13" s="243">
        <v>0.13739999999999999</v>
      </c>
      <c r="L13" s="243">
        <v>0.1434</v>
      </c>
      <c r="M13" s="243">
        <v>0.14380000000000001</v>
      </c>
      <c r="N13" s="243">
        <v>0.1482</v>
      </c>
      <c r="O13" s="21"/>
    </row>
    <row r="14" spans="1:60" x14ac:dyDescent="0.3">
      <c r="A14" s="6" t="s">
        <v>24</v>
      </c>
      <c r="B14" s="12"/>
      <c r="C14" s="237">
        <v>1976966</v>
      </c>
      <c r="D14" s="237">
        <v>2159180</v>
      </c>
      <c r="E14" s="237">
        <v>2331191</v>
      </c>
      <c r="F14" s="237">
        <v>2542522</v>
      </c>
      <c r="G14" s="237">
        <v>2806315</v>
      </c>
      <c r="H14" s="237">
        <v>3045376</v>
      </c>
      <c r="I14" s="237">
        <v>3310600</v>
      </c>
      <c r="J14" s="237">
        <v>3572881</v>
      </c>
      <c r="K14" s="391">
        <v>4041725</v>
      </c>
      <c r="L14" s="391">
        <v>4218261</v>
      </c>
      <c r="M14" s="391">
        <v>4230288</v>
      </c>
      <c r="N14" s="391">
        <v>4359665</v>
      </c>
      <c r="O14" s="21"/>
    </row>
    <row r="15" spans="1:60" x14ac:dyDescent="0.3">
      <c r="K15" s="424"/>
      <c r="L15" s="21"/>
      <c r="M15" s="21"/>
      <c r="N15" s="21"/>
      <c r="O15" s="21"/>
    </row>
    <row r="16" spans="1:60" x14ac:dyDescent="0.3">
      <c r="A16" s="7" t="s">
        <v>16</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row>
    <row r="17" spans="1:60" x14ac:dyDescent="0.3">
      <c r="K17" s="21"/>
      <c r="L17" s="21"/>
      <c r="M17" s="21"/>
      <c r="N17" s="21"/>
      <c r="O17" s="21"/>
    </row>
    <row r="18" spans="1:60" x14ac:dyDescent="0.3">
      <c r="A18" s="6"/>
      <c r="B18" s="9">
        <v>2017</v>
      </c>
      <c r="C18" s="10">
        <v>2018</v>
      </c>
      <c r="D18" s="10">
        <v>2019</v>
      </c>
      <c r="E18" s="10">
        <v>2020</v>
      </c>
      <c r="F18" s="10">
        <v>2021</v>
      </c>
      <c r="G18" s="10">
        <v>2022</v>
      </c>
      <c r="H18" s="10">
        <v>2023</v>
      </c>
      <c r="I18" s="10">
        <v>2024</v>
      </c>
      <c r="J18" s="10">
        <v>2025</v>
      </c>
      <c r="K18" s="10">
        <v>2026</v>
      </c>
      <c r="L18" s="10">
        <v>2027</v>
      </c>
      <c r="M18" s="10">
        <v>2028</v>
      </c>
      <c r="N18" s="10">
        <v>2029</v>
      </c>
      <c r="O18" s="21"/>
    </row>
    <row r="19" spans="1:60" x14ac:dyDescent="0.3">
      <c r="A19" s="13" t="s">
        <v>26</v>
      </c>
      <c r="B19" s="14"/>
      <c r="C19" s="239">
        <v>223286</v>
      </c>
      <c r="D19" s="239">
        <v>183404</v>
      </c>
      <c r="E19" s="239">
        <v>275630</v>
      </c>
      <c r="F19" s="239">
        <v>246989</v>
      </c>
      <c r="G19" s="240">
        <v>263793</v>
      </c>
      <c r="H19" s="240">
        <v>239060</v>
      </c>
      <c r="I19" s="240">
        <v>265224</v>
      </c>
      <c r="J19" s="240">
        <v>262282</v>
      </c>
      <c r="K19" s="240">
        <v>176536</v>
      </c>
      <c r="L19" s="240">
        <v>176536</v>
      </c>
      <c r="M19" s="240">
        <v>176536</v>
      </c>
      <c r="N19" s="240">
        <v>176536</v>
      </c>
      <c r="O19" s="21"/>
    </row>
    <row r="20" spans="1:60" x14ac:dyDescent="0.3">
      <c r="A20" s="13" t="s">
        <v>25</v>
      </c>
      <c r="B20" s="14"/>
      <c r="C20" s="239">
        <v>134859</v>
      </c>
      <c r="D20" s="239">
        <v>182214</v>
      </c>
      <c r="E20" s="239">
        <v>172011</v>
      </c>
      <c r="F20" s="239">
        <v>211331</v>
      </c>
      <c r="G20" s="240">
        <v>263793</v>
      </c>
      <c r="H20" s="240">
        <v>239060</v>
      </c>
      <c r="I20" s="240">
        <v>265224</v>
      </c>
      <c r="J20" s="240">
        <v>262282</v>
      </c>
      <c r="K20" s="396">
        <f>K19</f>
        <v>176536</v>
      </c>
      <c r="L20" s="396">
        <f>L19</f>
        <v>176536</v>
      </c>
      <c r="M20" s="396">
        <v>12027</v>
      </c>
      <c r="N20" s="396">
        <v>129376</v>
      </c>
      <c r="O20" s="21"/>
    </row>
    <row r="21" spans="1:60" x14ac:dyDescent="0.3">
      <c r="K21" s="21"/>
      <c r="L21" s="21"/>
      <c r="M21" s="21"/>
      <c r="N21" s="21"/>
      <c r="O21" s="21"/>
    </row>
    <row r="22" spans="1:60" x14ac:dyDescent="0.3">
      <c r="A22" s="7" t="s">
        <v>197</v>
      </c>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row>
    <row r="23" spans="1:60" x14ac:dyDescent="0.3">
      <c r="K23" s="21"/>
      <c r="L23" s="21"/>
      <c r="M23" s="21"/>
      <c r="N23" s="21"/>
      <c r="O23" s="21"/>
    </row>
    <row r="24" spans="1:60" x14ac:dyDescent="0.3">
      <c r="A24" s="6"/>
      <c r="B24" s="9">
        <v>2017</v>
      </c>
      <c r="C24" s="10">
        <v>2018</v>
      </c>
      <c r="D24" s="10">
        <v>2019</v>
      </c>
      <c r="E24" s="10">
        <v>2020</v>
      </c>
      <c r="F24" s="10">
        <v>2021</v>
      </c>
      <c r="G24" s="10">
        <v>2022</v>
      </c>
      <c r="H24" s="10">
        <v>2023</v>
      </c>
      <c r="I24" s="10">
        <v>2024</v>
      </c>
      <c r="J24" s="10">
        <v>2025</v>
      </c>
      <c r="K24" s="10">
        <v>2026</v>
      </c>
      <c r="L24" s="10">
        <v>2027</v>
      </c>
      <c r="M24" s="10">
        <v>2028</v>
      </c>
      <c r="N24" s="10">
        <v>2029</v>
      </c>
      <c r="O24" s="21"/>
    </row>
    <row r="25" spans="1:60" x14ac:dyDescent="0.3">
      <c r="A25" s="13" t="s">
        <v>198</v>
      </c>
      <c r="B25" s="14"/>
      <c r="C25" s="239">
        <f>C20+C44+C51+C58+C65+C72</f>
        <v>358145</v>
      </c>
      <c r="D25" s="239">
        <f>D20+D44+D51+D58+D65+D72</f>
        <v>356662.1362998343</v>
      </c>
      <c r="E25" s="239">
        <f>E20+E44+E51+E58+E65+E72</f>
        <v>377702.81677991647</v>
      </c>
      <c r="F25" s="239">
        <f>F20+F44+F51+F58+F65+F72</f>
        <v>457081.66849088325</v>
      </c>
      <c r="G25" s="239">
        <f>G20+G44+G50+G57+G64+G71</f>
        <v>419203.4757856006</v>
      </c>
      <c r="H25" s="239">
        <f>H20+H44+H50+H57+H64+H71+H78</f>
        <v>381110.88797129405</v>
      </c>
      <c r="I25" s="239">
        <f>I20+I44+I50+I57+I64+I71+I78+I85</f>
        <v>424283.89916920406</v>
      </c>
      <c r="J25" s="239">
        <f>J20+J44+J50+J57+J64+J71+J78+J85+J92</f>
        <v>394679.21308767761</v>
      </c>
      <c r="K25" s="393">
        <f t="shared" ref="K25:N25" si="3">K20+K44+K50+K57+K64+K71+K78+K85</f>
        <v>290121.40633866395</v>
      </c>
      <c r="L25" s="393">
        <f t="shared" si="3"/>
        <v>297500.89897917799</v>
      </c>
      <c r="M25" s="393">
        <f t="shared" si="3"/>
        <v>264075.79755716189</v>
      </c>
      <c r="N25" s="393">
        <f t="shared" si="3"/>
        <v>249431.03997575384</v>
      </c>
      <c r="O25" s="21"/>
    </row>
    <row r="26" spans="1:60" x14ac:dyDescent="0.3">
      <c r="K26" s="21"/>
      <c r="L26" s="21"/>
      <c r="M26" s="21"/>
      <c r="N26" s="21"/>
      <c r="O26" s="21"/>
    </row>
    <row r="27" spans="1:60" x14ac:dyDescent="0.3">
      <c r="A27" s="7" t="s">
        <v>194</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row>
    <row r="28" spans="1:60" x14ac:dyDescent="0.3">
      <c r="K28" s="21"/>
      <c r="L28" s="21"/>
      <c r="M28" s="21"/>
      <c r="N28" s="21"/>
      <c r="O28" s="21"/>
    </row>
    <row r="29" spans="1:60" x14ac:dyDescent="0.3">
      <c r="A29" s="6"/>
      <c r="B29" s="9">
        <v>2017</v>
      </c>
      <c r="C29" s="10">
        <v>2018</v>
      </c>
      <c r="D29" s="10">
        <v>2019</v>
      </c>
      <c r="E29" s="10">
        <v>2020</v>
      </c>
      <c r="F29" s="10">
        <v>2021</v>
      </c>
      <c r="G29" s="10">
        <v>2022</v>
      </c>
      <c r="H29" s="10">
        <v>2023</v>
      </c>
      <c r="I29" s="10">
        <v>2024</v>
      </c>
      <c r="J29" s="10">
        <v>2025</v>
      </c>
      <c r="K29" s="10">
        <v>2026</v>
      </c>
      <c r="L29" s="10">
        <v>2027</v>
      </c>
      <c r="M29" s="10">
        <v>2028</v>
      </c>
      <c r="N29" s="10">
        <v>2029</v>
      </c>
      <c r="O29" s="21"/>
    </row>
    <row r="30" spans="1:60" x14ac:dyDescent="0.3">
      <c r="A30" s="13" t="s">
        <v>199</v>
      </c>
      <c r="B30" s="67"/>
      <c r="C30" s="239">
        <f>C20*0.1</f>
        <v>13485.900000000001</v>
      </c>
      <c r="D30" s="239">
        <f>D20*0.1</f>
        <v>18221.400000000001</v>
      </c>
      <c r="E30" s="239">
        <f>E20*0.1</f>
        <v>17201.100000000002</v>
      </c>
      <c r="F30" s="239">
        <f>F20*0.1</f>
        <v>21133.100000000002</v>
      </c>
      <c r="G30" s="240">
        <f>G25*0.1</f>
        <v>41920.34757856006</v>
      </c>
      <c r="H30" s="240">
        <f t="shared" ref="H30:J30" si="4">H25*0.1</f>
        <v>38111.088797129407</v>
      </c>
      <c r="I30" s="240">
        <f t="shared" ref="I30" si="5">I25*0.1</f>
        <v>42428.389916920409</v>
      </c>
      <c r="J30" s="240">
        <f t="shared" si="4"/>
        <v>39467.921308767764</v>
      </c>
      <c r="K30" s="393">
        <f>K25*0.1</f>
        <v>29012.140633866395</v>
      </c>
      <c r="L30" s="393">
        <f t="shared" ref="L30:N30" si="6">L25*0.1</f>
        <v>29750.089897917802</v>
      </c>
      <c r="M30" s="393">
        <f t="shared" si="6"/>
        <v>26407.57975571619</v>
      </c>
      <c r="N30" s="393">
        <f t="shared" si="6"/>
        <v>24943.103997575385</v>
      </c>
      <c r="O30" s="21"/>
    </row>
    <row r="31" spans="1:60" x14ac:dyDescent="0.3">
      <c r="A31" s="13" t="s">
        <v>200</v>
      </c>
      <c r="B31" s="67"/>
      <c r="C31" s="239">
        <f>C30*1000/29.31</f>
        <v>460112.58955987723</v>
      </c>
      <c r="D31" s="239">
        <f>D30*1000/29.3</f>
        <v>621890.78498293518</v>
      </c>
      <c r="E31" s="239">
        <f>E30*1000/29.3</f>
        <v>587068.25938566565</v>
      </c>
      <c r="F31" s="239">
        <f>F30*1000/29.3</f>
        <v>721266.21160409565</v>
      </c>
      <c r="G31" s="240">
        <f>G30*1000/29.3</f>
        <v>1430728.5862989782</v>
      </c>
      <c r="H31" s="240">
        <f t="shared" ref="H31:J31" si="7">H30*1000/29.3</f>
        <v>1300719.7541682392</v>
      </c>
      <c r="I31" s="240">
        <f t="shared" ref="I31" si="8">I30*1000/29.3</f>
        <v>1448067.9152532562</v>
      </c>
      <c r="J31" s="240">
        <f t="shared" si="7"/>
        <v>1347028.0310159647</v>
      </c>
      <c r="K31" s="393">
        <f>K30*1000/29.3</f>
        <v>990175.44825482578</v>
      </c>
      <c r="L31" s="393">
        <f t="shared" ref="L31:N31" si="9">L30*1000/29.3</f>
        <v>1015361.429963065</v>
      </c>
      <c r="M31" s="393">
        <f t="shared" si="9"/>
        <v>901282.58551932382</v>
      </c>
      <c r="N31" s="393">
        <f t="shared" si="9"/>
        <v>851300.47773294826</v>
      </c>
      <c r="O31" s="21"/>
    </row>
    <row r="32" spans="1:60" x14ac:dyDescent="0.3">
      <c r="K32" s="21"/>
      <c r="L32" s="21"/>
      <c r="M32" s="21"/>
      <c r="N32" s="21"/>
      <c r="O32" s="21"/>
    </row>
    <row r="33" spans="1:60" x14ac:dyDescent="0.3">
      <c r="A33" s="7" t="s">
        <v>196</v>
      </c>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row>
    <row r="34" spans="1:60" x14ac:dyDescent="0.3">
      <c r="K34" s="21"/>
      <c r="L34" s="21"/>
      <c r="M34" s="21"/>
      <c r="N34" s="21"/>
      <c r="O34" s="21"/>
    </row>
    <row r="35" spans="1:60" x14ac:dyDescent="0.3">
      <c r="A35" s="6"/>
      <c r="B35" s="9">
        <v>2017</v>
      </c>
      <c r="C35" s="10">
        <v>2018</v>
      </c>
      <c r="D35" s="10">
        <v>2019</v>
      </c>
      <c r="E35" s="10">
        <v>2020</v>
      </c>
      <c r="F35" s="10">
        <v>2021</v>
      </c>
      <c r="G35" s="10">
        <v>2022</v>
      </c>
      <c r="H35" s="10">
        <v>2023</v>
      </c>
      <c r="I35" s="10">
        <v>2024</v>
      </c>
      <c r="J35" s="44">
        <v>2025</v>
      </c>
      <c r="K35" s="10">
        <v>2026</v>
      </c>
      <c r="L35" s="10">
        <v>2027</v>
      </c>
      <c r="M35" s="10">
        <v>2028</v>
      </c>
      <c r="N35" s="44">
        <v>2029</v>
      </c>
      <c r="O35" s="10">
        <v>2030</v>
      </c>
      <c r="P35" s="10">
        <v>2031</v>
      </c>
      <c r="Q35" s="10">
        <v>2032</v>
      </c>
      <c r="R35" s="44">
        <v>2033</v>
      </c>
      <c r="S35" s="10">
        <v>2034</v>
      </c>
      <c r="T35" s="10">
        <v>2035</v>
      </c>
      <c r="U35" s="10">
        <v>2036</v>
      </c>
      <c r="V35" s="44">
        <v>2037</v>
      </c>
      <c r="W35" s="10">
        <v>2038</v>
      </c>
      <c r="X35" s="10">
        <v>2039</v>
      </c>
      <c r="Y35" s="10">
        <v>2040</v>
      </c>
      <c r="Z35" s="44">
        <v>2041</v>
      </c>
      <c r="AA35" s="10">
        <v>2042</v>
      </c>
      <c r="AB35" s="10">
        <v>2043</v>
      </c>
      <c r="AC35" s="10">
        <v>2044</v>
      </c>
      <c r="AD35" s="44">
        <v>2045</v>
      </c>
      <c r="AE35" s="10">
        <v>2046</v>
      </c>
      <c r="AF35" s="10">
        <v>2047</v>
      </c>
      <c r="AG35" s="10">
        <v>2048</v>
      </c>
      <c r="AH35" s="44">
        <v>2049</v>
      </c>
      <c r="AI35" s="10">
        <v>2050</v>
      </c>
      <c r="AJ35" s="10">
        <v>2051</v>
      </c>
      <c r="AK35" s="10">
        <v>2052</v>
      </c>
      <c r="AL35" s="44">
        <v>2053</v>
      </c>
      <c r="AM35" s="10">
        <v>2054</v>
      </c>
      <c r="AN35" s="10">
        <v>2055</v>
      </c>
      <c r="AO35" s="10">
        <v>2056</v>
      </c>
      <c r="AP35" s="44">
        <v>2057</v>
      </c>
      <c r="AQ35" s="10">
        <v>2058</v>
      </c>
      <c r="AR35" s="10">
        <v>2059</v>
      </c>
      <c r="AS35" s="10">
        <v>2060</v>
      </c>
      <c r="AT35" s="44">
        <v>2061</v>
      </c>
      <c r="AU35" s="10">
        <v>2062</v>
      </c>
      <c r="AV35" s="10">
        <v>2063</v>
      </c>
      <c r="AW35" s="10">
        <v>2064</v>
      </c>
      <c r="AX35" s="44">
        <v>2065</v>
      </c>
      <c r="AY35" s="10">
        <v>2066</v>
      </c>
      <c r="AZ35" s="10">
        <v>2067</v>
      </c>
      <c r="BA35" s="10">
        <v>2068</v>
      </c>
      <c r="BB35" s="44">
        <v>2069</v>
      </c>
      <c r="BC35" s="10">
        <v>2070</v>
      </c>
      <c r="BD35" s="10">
        <v>2071</v>
      </c>
      <c r="BE35" s="10">
        <v>2072</v>
      </c>
      <c r="BF35" s="44">
        <v>2073</v>
      </c>
      <c r="BG35" s="10">
        <v>2074</v>
      </c>
      <c r="BH35" s="10">
        <v>2075</v>
      </c>
    </row>
    <row r="36" spans="1:60" x14ac:dyDescent="0.3">
      <c r="A36" s="128" t="s">
        <v>195</v>
      </c>
      <c r="B36" s="129"/>
      <c r="C36" s="129"/>
      <c r="D36" s="129"/>
      <c r="E36" s="129"/>
      <c r="F36" s="129"/>
      <c r="G36" s="244">
        <v>0.05</v>
      </c>
      <c r="H36" s="244">
        <v>0.05</v>
      </c>
      <c r="I36" s="244">
        <v>0.05</v>
      </c>
      <c r="J36" s="244">
        <v>0.05</v>
      </c>
      <c r="K36" s="244">
        <v>0.1</v>
      </c>
      <c r="L36" s="244">
        <v>0.1</v>
      </c>
      <c r="M36" s="244">
        <v>0.1</v>
      </c>
      <c r="N36" s="244">
        <v>0.1</v>
      </c>
      <c r="O36" s="244">
        <v>0.15</v>
      </c>
      <c r="P36" s="244">
        <v>0.15</v>
      </c>
      <c r="Q36" s="244">
        <v>0.15</v>
      </c>
      <c r="R36" s="244">
        <v>0.15</v>
      </c>
      <c r="S36" s="244">
        <v>0.15</v>
      </c>
      <c r="T36" s="244">
        <v>0.15</v>
      </c>
      <c r="U36" s="244">
        <v>0.15</v>
      </c>
      <c r="V36" s="244">
        <v>0.15</v>
      </c>
      <c r="W36" s="244">
        <v>0.15</v>
      </c>
      <c r="X36" s="244">
        <v>0.15</v>
      </c>
      <c r="Y36" s="244">
        <v>0.15</v>
      </c>
      <c r="Z36" s="244">
        <v>0.15</v>
      </c>
      <c r="AA36" s="244">
        <v>0.15</v>
      </c>
      <c r="AB36" s="244">
        <v>0.15</v>
      </c>
      <c r="AC36" s="244">
        <v>0.15</v>
      </c>
      <c r="AD36" s="244">
        <v>0.15</v>
      </c>
      <c r="AE36" s="244">
        <v>0.15</v>
      </c>
      <c r="AF36" s="244">
        <v>0.15</v>
      </c>
      <c r="AG36" s="244">
        <v>0.15</v>
      </c>
      <c r="AH36" s="244">
        <v>0.15</v>
      </c>
      <c r="AI36" s="244">
        <v>0.15</v>
      </c>
      <c r="AJ36" s="244">
        <v>0.15</v>
      </c>
      <c r="AK36" s="244">
        <v>0.15</v>
      </c>
      <c r="AL36" s="244">
        <v>0.15</v>
      </c>
      <c r="AM36" s="244">
        <v>0.15</v>
      </c>
      <c r="AN36" s="244">
        <v>0.15</v>
      </c>
      <c r="AO36" s="244">
        <v>0.15</v>
      </c>
      <c r="AP36" s="244">
        <v>0.15</v>
      </c>
      <c r="AQ36" s="244">
        <v>0.15</v>
      </c>
      <c r="AR36" s="244">
        <v>0.15</v>
      </c>
      <c r="AS36" s="244">
        <v>0.15</v>
      </c>
      <c r="AT36" s="244">
        <v>0.15</v>
      </c>
      <c r="AU36" s="244">
        <v>0.15</v>
      </c>
      <c r="AV36" s="244">
        <v>0.15</v>
      </c>
      <c r="AW36" s="244">
        <v>0.15</v>
      </c>
      <c r="AX36" s="244">
        <v>0.15</v>
      </c>
      <c r="AY36" s="244">
        <v>0.15</v>
      </c>
      <c r="AZ36" s="244">
        <v>0.15</v>
      </c>
      <c r="BA36" s="244">
        <v>0.15</v>
      </c>
      <c r="BB36" s="244">
        <v>0.15</v>
      </c>
      <c r="BC36" s="244">
        <v>0.15</v>
      </c>
      <c r="BD36" s="244">
        <v>0.15</v>
      </c>
      <c r="BE36" s="244">
        <v>0.15</v>
      </c>
      <c r="BF36" s="244">
        <v>0.15</v>
      </c>
      <c r="BG36" s="244">
        <v>0.15</v>
      </c>
      <c r="BH36" s="244">
        <v>0.15</v>
      </c>
    </row>
    <row r="37" spans="1:60" x14ac:dyDescent="0.3">
      <c r="A37" s="13" t="s">
        <v>201</v>
      </c>
      <c r="B37" s="67"/>
      <c r="C37" s="67"/>
      <c r="D37" s="67"/>
      <c r="E37" s="67"/>
      <c r="F37" s="67"/>
      <c r="G37" s="240">
        <f>G25*G36</f>
        <v>20960.17378928003</v>
      </c>
      <c r="H37" s="240">
        <f>H25*H36</f>
        <v>19055.544398564703</v>
      </c>
      <c r="I37" s="240">
        <f t="shared" ref="I37" si="10">I25*I36</f>
        <v>21214.194958460204</v>
      </c>
      <c r="J37" s="240">
        <f>J25*J36</f>
        <v>19733.960654383882</v>
      </c>
      <c r="K37" s="393">
        <f t="shared" ref="K37:N37" si="11">K25*K36</f>
        <v>29012.140633866395</v>
      </c>
      <c r="L37" s="393">
        <f t="shared" si="11"/>
        <v>29750.089897917802</v>
      </c>
      <c r="M37" s="393">
        <f t="shared" si="11"/>
        <v>26407.57975571619</v>
      </c>
      <c r="N37" s="393">
        <f t="shared" si="11"/>
        <v>24943.103997575385</v>
      </c>
      <c r="O37" s="68"/>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row>
    <row r="38" spans="1:60" x14ac:dyDescent="0.3">
      <c r="K38" s="21"/>
      <c r="L38" s="21"/>
      <c r="M38" s="21"/>
      <c r="N38" s="21"/>
      <c r="O38" s="21"/>
    </row>
    <row r="39" spans="1:60" x14ac:dyDescent="0.3">
      <c r="A39" s="7" t="s">
        <v>20</v>
      </c>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row>
    <row r="40" spans="1:60" x14ac:dyDescent="0.3">
      <c r="K40" s="21"/>
      <c r="L40" s="21"/>
      <c r="M40" s="21"/>
      <c r="N40" s="21"/>
      <c r="O40" s="21"/>
    </row>
    <row r="41" spans="1:60" x14ac:dyDescent="0.3">
      <c r="A41" s="6"/>
      <c r="B41" s="9">
        <v>2017</v>
      </c>
      <c r="C41" s="10">
        <v>2018</v>
      </c>
      <c r="D41" s="10">
        <v>2019</v>
      </c>
      <c r="E41" s="10">
        <v>2020</v>
      </c>
      <c r="F41" s="10">
        <v>2021</v>
      </c>
      <c r="G41" s="10">
        <v>2022</v>
      </c>
      <c r="H41" s="10">
        <v>2023</v>
      </c>
      <c r="I41" s="10">
        <v>2024</v>
      </c>
      <c r="J41" s="44">
        <v>2025</v>
      </c>
      <c r="K41" s="9">
        <v>2026</v>
      </c>
      <c r="L41" s="10">
        <v>2027</v>
      </c>
      <c r="M41" s="10">
        <v>2028</v>
      </c>
      <c r="N41" s="10">
        <v>2029</v>
      </c>
      <c r="O41" s="10">
        <v>2030</v>
      </c>
      <c r="P41" s="10">
        <v>2031</v>
      </c>
      <c r="Q41" s="10">
        <v>2032</v>
      </c>
      <c r="R41" s="10">
        <v>2033</v>
      </c>
      <c r="S41" s="44">
        <v>2034</v>
      </c>
      <c r="T41" s="9">
        <v>2035</v>
      </c>
      <c r="U41" s="10">
        <v>2036</v>
      </c>
      <c r="V41" s="10">
        <v>2037</v>
      </c>
      <c r="W41" s="10">
        <v>2038</v>
      </c>
      <c r="X41" s="10">
        <v>2039</v>
      </c>
      <c r="Y41" s="10">
        <v>2040</v>
      </c>
      <c r="Z41" s="10">
        <v>2041</v>
      </c>
      <c r="AA41" s="10">
        <v>2042</v>
      </c>
      <c r="AB41" s="44">
        <v>2043</v>
      </c>
      <c r="AC41" s="9">
        <v>2044</v>
      </c>
      <c r="AD41" s="10">
        <v>2045</v>
      </c>
      <c r="AE41" s="10">
        <v>2046</v>
      </c>
      <c r="AF41" s="10">
        <v>2047</v>
      </c>
      <c r="AG41" s="10">
        <v>2048</v>
      </c>
      <c r="AH41" s="10">
        <v>2049</v>
      </c>
      <c r="AI41" s="10">
        <v>2050</v>
      </c>
      <c r="AJ41" s="10">
        <v>2051</v>
      </c>
      <c r="AK41" s="44">
        <v>2052</v>
      </c>
      <c r="AL41" s="9">
        <v>2053</v>
      </c>
      <c r="AM41" s="10">
        <v>2054</v>
      </c>
      <c r="AN41" s="10">
        <v>2055</v>
      </c>
      <c r="AO41" s="10">
        <v>2056</v>
      </c>
      <c r="AP41" s="10">
        <v>2057</v>
      </c>
      <c r="AQ41" s="10">
        <v>2058</v>
      </c>
      <c r="AR41" s="10">
        <v>2059</v>
      </c>
      <c r="AS41" s="10">
        <v>2060</v>
      </c>
      <c r="AT41" s="44">
        <v>2061</v>
      </c>
      <c r="AU41" s="9">
        <v>2062</v>
      </c>
      <c r="AV41" s="10">
        <v>2063</v>
      </c>
      <c r="AW41" s="10">
        <v>2064</v>
      </c>
      <c r="AX41" s="10">
        <v>2065</v>
      </c>
      <c r="AY41" s="10">
        <v>2066</v>
      </c>
      <c r="AZ41" s="10">
        <v>2067</v>
      </c>
      <c r="BA41" s="10">
        <v>2068</v>
      </c>
      <c r="BB41" s="10">
        <v>2069</v>
      </c>
      <c r="BC41" s="44">
        <v>2070</v>
      </c>
      <c r="BD41" s="9">
        <v>2071</v>
      </c>
      <c r="BE41" s="10">
        <v>2072</v>
      </c>
      <c r="BF41" s="10">
        <v>2073</v>
      </c>
      <c r="BG41" s="10">
        <v>2074</v>
      </c>
      <c r="BH41" s="10">
        <v>2075</v>
      </c>
    </row>
    <row r="42" spans="1:60" x14ac:dyDescent="0.3">
      <c r="A42" s="4" t="s">
        <v>14</v>
      </c>
      <c r="B42" s="245">
        <v>6.6000000000000003E-2</v>
      </c>
      <c r="C42" s="246">
        <v>5.8000000000000003E-2</v>
      </c>
      <c r="D42" s="246">
        <v>5.1999999999999998E-2</v>
      </c>
      <c r="E42" s="246">
        <v>4.4999999999999998E-2</v>
      </c>
      <c r="F42" s="246">
        <v>0.04</v>
      </c>
      <c r="G42" s="246">
        <v>3.5000000000000003E-2</v>
      </c>
      <c r="H42" s="246">
        <v>3.1E-2</v>
      </c>
      <c r="I42" s="246">
        <v>2.8000000000000001E-2</v>
      </c>
      <c r="J42" s="246">
        <v>2.5000000000000001E-2</v>
      </c>
      <c r="K42" s="246">
        <v>2.3E-2</v>
      </c>
      <c r="L42" s="246">
        <v>2.1000000000000001E-2</v>
      </c>
      <c r="M42" s="246">
        <v>1.7999999999999999E-2</v>
      </c>
      <c r="N42" s="246">
        <v>1.7000000000000001E-2</v>
      </c>
      <c r="O42" s="246">
        <v>1.4999999999999999E-2</v>
      </c>
      <c r="P42" s="246">
        <v>1.2999999999999999E-2</v>
      </c>
      <c r="Q42" s="246">
        <v>1.0999999999999999E-2</v>
      </c>
      <c r="R42" s="246">
        <v>8.9999999999999993E-3</v>
      </c>
      <c r="S42" s="246">
        <v>7.0000000000000001E-3</v>
      </c>
      <c r="T42" s="246">
        <v>5.0000000000000001E-3</v>
      </c>
      <c r="U42" s="246">
        <v>4.0000000000000001E-3</v>
      </c>
      <c r="V42" s="246">
        <v>3.0000000000000001E-3</v>
      </c>
      <c r="W42" s="246">
        <v>2E-3</v>
      </c>
      <c r="X42" s="246">
        <v>1E-3</v>
      </c>
      <c r="Y42" s="246">
        <v>0</v>
      </c>
      <c r="Z42" s="246">
        <v>0</v>
      </c>
      <c r="AA42" s="246">
        <v>0</v>
      </c>
      <c r="AB42" s="246">
        <v>0</v>
      </c>
      <c r="AC42" s="246">
        <v>0</v>
      </c>
      <c r="AD42" s="246">
        <v>0</v>
      </c>
      <c r="AE42" s="246">
        <v>0</v>
      </c>
      <c r="AF42" s="246">
        <v>0</v>
      </c>
      <c r="AG42" s="246">
        <v>0</v>
      </c>
      <c r="AH42" s="246">
        <v>0</v>
      </c>
      <c r="AI42" s="246">
        <v>0</v>
      </c>
      <c r="AJ42" s="246">
        <v>0</v>
      </c>
      <c r="AK42" s="246">
        <v>0</v>
      </c>
      <c r="AL42" s="246">
        <v>0</v>
      </c>
      <c r="AM42" s="246">
        <v>0</v>
      </c>
      <c r="AN42" s="246">
        <v>0</v>
      </c>
      <c r="AO42" s="246">
        <v>0</v>
      </c>
      <c r="AP42" s="246">
        <v>0</v>
      </c>
      <c r="AQ42" s="246">
        <v>0</v>
      </c>
      <c r="AR42" s="246">
        <v>0</v>
      </c>
      <c r="AS42" s="246">
        <v>0</v>
      </c>
      <c r="AT42" s="246">
        <v>0</v>
      </c>
      <c r="AU42" s="246">
        <v>0</v>
      </c>
      <c r="AV42" s="246">
        <v>0</v>
      </c>
      <c r="AW42" s="246">
        <v>0</v>
      </c>
      <c r="AX42" s="246">
        <v>0</v>
      </c>
      <c r="AY42" s="246">
        <v>0</v>
      </c>
      <c r="AZ42" s="246">
        <v>0</v>
      </c>
      <c r="BA42" s="246">
        <v>0</v>
      </c>
      <c r="BB42" s="246">
        <v>0</v>
      </c>
      <c r="BC42" s="246">
        <v>0</v>
      </c>
      <c r="BD42" s="246">
        <v>0</v>
      </c>
      <c r="BE42" s="246">
        <v>0</v>
      </c>
      <c r="BF42" s="246">
        <v>0</v>
      </c>
      <c r="BG42" s="246">
        <v>0</v>
      </c>
      <c r="BH42" s="246">
        <v>0</v>
      </c>
    </row>
    <row r="43" spans="1:60" x14ac:dyDescent="0.3">
      <c r="A43" s="6" t="s">
        <v>15</v>
      </c>
      <c r="B43" s="239">
        <f>B42*B$6</f>
        <v>1842106.5960000001</v>
      </c>
      <c r="C43" s="239">
        <f t="shared" ref="C43:F43" si="12">C42*C$6</f>
        <v>1618820.9480000001</v>
      </c>
      <c r="D43" s="239">
        <f t="shared" si="12"/>
        <v>1451356.7119999998</v>
      </c>
      <c r="E43" s="239">
        <f t="shared" si="12"/>
        <v>1255981.77</v>
      </c>
      <c r="F43" s="239">
        <f t="shared" si="12"/>
        <v>1116428.24</v>
      </c>
      <c r="G43" s="239">
        <f>G42*G$6</f>
        <v>1037304.5550000001</v>
      </c>
      <c r="H43" s="239">
        <f t="shared" ref="H43:N43" si="13">H42*H$6</f>
        <v>912102.11899999995</v>
      </c>
      <c r="I43" s="239">
        <f t="shared" si="13"/>
        <v>823834.17200000002</v>
      </c>
      <c r="J43" s="239">
        <f t="shared" si="13"/>
        <v>735566.22500000009</v>
      </c>
      <c r="K43" s="393">
        <f t="shared" si="13"/>
        <v>676720.92700000003</v>
      </c>
      <c r="L43" s="393">
        <f t="shared" si="13"/>
        <v>617875.62900000007</v>
      </c>
      <c r="M43" s="393">
        <f t="shared" si="13"/>
        <v>529607.68199999991</v>
      </c>
      <c r="N43" s="393">
        <f t="shared" si="13"/>
        <v>500185.03300000005</v>
      </c>
      <c r="O43" s="130"/>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6"/>
    </row>
    <row r="44" spans="1:60" ht="16.5" customHeight="1" x14ac:dyDescent="0.3">
      <c r="A44" s="6" t="s">
        <v>81</v>
      </c>
      <c r="B44" s="247"/>
      <c r="C44" s="239">
        <v>223286</v>
      </c>
      <c r="D44" s="239">
        <v>167464</v>
      </c>
      <c r="E44" s="239">
        <v>195375</v>
      </c>
      <c r="F44" s="239">
        <v>139554</v>
      </c>
      <c r="G44" s="240">
        <v>148186</v>
      </c>
      <c r="H44" s="240">
        <f>G43-H43</f>
        <v>125202.4360000001</v>
      </c>
      <c r="I44" s="240">
        <f t="shared" ref="I44:J44" si="14">H43-I43</f>
        <v>88267.946999999927</v>
      </c>
      <c r="J44" s="240">
        <f t="shared" si="14"/>
        <v>88267.946999999927</v>
      </c>
      <c r="K44" s="393">
        <f>J43-K43</f>
        <v>58845.298000000068</v>
      </c>
      <c r="L44" s="393">
        <f t="shared" ref="L44:N44" si="15">K43-L43</f>
        <v>58845.297999999952</v>
      </c>
      <c r="M44" s="393">
        <f t="shared" si="15"/>
        <v>88267.94700000016</v>
      </c>
      <c r="N44" s="393">
        <f t="shared" si="15"/>
        <v>29422.648999999859</v>
      </c>
      <c r="O44" s="130"/>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row>
    <row r="45" spans="1:60" x14ac:dyDescent="0.3">
      <c r="C45" s="21"/>
      <c r="D45" s="21"/>
      <c r="E45" s="21"/>
      <c r="F45" s="21"/>
      <c r="G45" s="21"/>
      <c r="H45" s="21"/>
      <c r="I45" s="21"/>
      <c r="J45" s="21"/>
      <c r="K45" s="21"/>
    </row>
    <row r="46" spans="1:60" x14ac:dyDescent="0.3">
      <c r="A46" s="7" t="s">
        <v>84</v>
      </c>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row>
    <row r="48" spans="1:60" x14ac:dyDescent="0.3">
      <c r="A48" s="6"/>
      <c r="B48" s="9">
        <v>2017</v>
      </c>
      <c r="C48" s="10">
        <v>2018</v>
      </c>
      <c r="D48" s="10">
        <v>2019</v>
      </c>
      <c r="E48" s="10">
        <v>2020</v>
      </c>
      <c r="F48" s="10">
        <v>2021</v>
      </c>
      <c r="G48" s="10">
        <v>2022</v>
      </c>
      <c r="H48" s="10">
        <v>2023</v>
      </c>
      <c r="I48" s="10">
        <v>2024</v>
      </c>
      <c r="J48" s="10">
        <v>2025</v>
      </c>
      <c r="K48" s="10">
        <v>2026</v>
      </c>
      <c r="L48" s="10">
        <v>2027</v>
      </c>
      <c r="M48" s="10">
        <v>2028</v>
      </c>
      <c r="N48" s="10">
        <v>2029</v>
      </c>
      <c r="O48" s="10">
        <v>2030</v>
      </c>
      <c r="P48" s="10">
        <v>2031</v>
      </c>
      <c r="Q48" s="10">
        <v>2032</v>
      </c>
      <c r="R48" s="10">
        <v>2033</v>
      </c>
      <c r="S48" s="10">
        <v>2034</v>
      </c>
      <c r="T48" s="10">
        <v>2035</v>
      </c>
      <c r="U48" s="10">
        <v>2036</v>
      </c>
      <c r="V48" s="10">
        <v>2037</v>
      </c>
      <c r="W48" s="10">
        <v>2038</v>
      </c>
      <c r="X48" s="10">
        <v>2039</v>
      </c>
      <c r="Y48" s="10">
        <v>2040</v>
      </c>
      <c r="Z48" s="10">
        <v>2041</v>
      </c>
      <c r="AA48" s="10">
        <v>2042</v>
      </c>
      <c r="AB48" s="44">
        <v>2043</v>
      </c>
      <c r="AC48" s="24">
        <v>2044</v>
      </c>
      <c r="AD48" s="24">
        <v>2045</v>
      </c>
      <c r="AE48" s="45">
        <v>2046</v>
      </c>
      <c r="AF48" s="45">
        <v>2047</v>
      </c>
      <c r="AG48" s="45">
        <v>2048</v>
      </c>
      <c r="AH48" s="45">
        <v>2049</v>
      </c>
      <c r="AI48" s="45">
        <v>2050</v>
      </c>
      <c r="AJ48" s="45">
        <v>2051</v>
      </c>
      <c r="AK48" s="45">
        <v>2052</v>
      </c>
      <c r="AL48" s="45">
        <v>2053</v>
      </c>
      <c r="AM48" s="45">
        <v>2054</v>
      </c>
      <c r="AN48" s="45">
        <v>2055</v>
      </c>
      <c r="AO48" s="45">
        <v>2056</v>
      </c>
      <c r="AP48" s="45">
        <v>2057</v>
      </c>
      <c r="AQ48" s="45">
        <v>2058</v>
      </c>
      <c r="AR48" s="45">
        <v>2059</v>
      </c>
      <c r="AS48" s="45">
        <v>2060</v>
      </c>
      <c r="AT48" s="45">
        <v>2061</v>
      </c>
      <c r="AU48" s="45">
        <v>2062</v>
      </c>
      <c r="AV48" s="45">
        <v>2063</v>
      </c>
      <c r="AW48" s="45">
        <v>2064</v>
      </c>
      <c r="AX48" s="45">
        <v>2065</v>
      </c>
      <c r="AY48" s="45">
        <v>2066</v>
      </c>
      <c r="AZ48" s="45">
        <v>2067</v>
      </c>
      <c r="BA48" s="45">
        <v>2068</v>
      </c>
      <c r="BB48" s="45">
        <v>2069</v>
      </c>
      <c r="BC48" s="45">
        <v>2070</v>
      </c>
      <c r="BD48" s="45">
        <v>2071</v>
      </c>
      <c r="BE48" s="45">
        <v>2072</v>
      </c>
      <c r="BF48" s="45">
        <v>2073</v>
      </c>
      <c r="BG48" s="45">
        <v>2074</v>
      </c>
      <c r="BH48" s="45">
        <v>2075</v>
      </c>
    </row>
    <row r="49" spans="1:60" x14ac:dyDescent="0.3">
      <c r="A49" s="13" t="s">
        <v>93</v>
      </c>
      <c r="B49" s="67"/>
      <c r="C49" s="239">
        <v>377775.42499021278</v>
      </c>
      <c r="D49" s="239">
        <v>370791.28869037848</v>
      </c>
      <c r="E49" s="239">
        <v>367671.52550070599</v>
      </c>
      <c r="F49" s="239">
        <v>310006.66287474718</v>
      </c>
      <c r="G49" s="239">
        <v>307402.16361478367</v>
      </c>
      <c r="H49" s="239">
        <v>303799.58402341546</v>
      </c>
      <c r="I49" s="239">
        <v>294061.78909877565</v>
      </c>
      <c r="J49" s="239">
        <v>287495.93222235976</v>
      </c>
      <c r="K49" s="239">
        <v>280866.21332983678</v>
      </c>
      <c r="L49" s="239">
        <v>264184.33651623508</v>
      </c>
      <c r="M49" s="239">
        <v>136354.43461888403</v>
      </c>
      <c r="N49" s="239">
        <v>106013.22744250399</v>
      </c>
      <c r="O49" s="239">
        <v>96964.853166462184</v>
      </c>
      <c r="P49" s="239">
        <v>88311.253995996172</v>
      </c>
      <c r="Q49" s="239">
        <v>68115.393758561011</v>
      </c>
      <c r="R49" s="239">
        <v>16518.476094158985</v>
      </c>
      <c r="S49" s="239">
        <v>14255.818569812978</v>
      </c>
      <c r="T49" s="239">
        <v>12716.994530153841</v>
      </c>
      <c r="U49" s="239">
        <v>9655.7016416181777</v>
      </c>
      <c r="V49" s="239">
        <v>9490.5320533347422</v>
      </c>
      <c r="W49" s="239">
        <v>5319.4603217142894</v>
      </c>
      <c r="X49" s="239">
        <v>5286.6768710839251</v>
      </c>
      <c r="Y49" s="239">
        <v>5277.4782910237809</v>
      </c>
      <c r="Z49" s="239">
        <v>5269.8985630883099</v>
      </c>
      <c r="AA49" s="239">
        <v>5265.9638062623771</v>
      </c>
      <c r="AB49" s="248">
        <v>0</v>
      </c>
      <c r="AC49" s="248">
        <v>0</v>
      </c>
      <c r="AD49" s="248">
        <v>0</v>
      </c>
      <c r="AE49" s="239">
        <v>0</v>
      </c>
      <c r="AF49" s="239">
        <v>0</v>
      </c>
      <c r="AG49" s="239">
        <v>0</v>
      </c>
      <c r="AH49" s="239">
        <v>0</v>
      </c>
      <c r="AI49" s="239">
        <v>0</v>
      </c>
      <c r="AJ49" s="239">
        <v>0</v>
      </c>
      <c r="AK49" s="239">
        <v>0</v>
      </c>
      <c r="AL49" s="239">
        <v>0</v>
      </c>
      <c r="AM49" s="239">
        <v>0</v>
      </c>
      <c r="AN49" s="239">
        <v>0</v>
      </c>
      <c r="AO49" s="239">
        <v>0</v>
      </c>
      <c r="AP49" s="239">
        <v>0</v>
      </c>
      <c r="AQ49" s="239">
        <v>0</v>
      </c>
      <c r="AR49" s="239">
        <v>0</v>
      </c>
      <c r="AS49" s="239">
        <v>0</v>
      </c>
      <c r="AT49" s="239">
        <v>0</v>
      </c>
      <c r="AU49" s="239">
        <v>0</v>
      </c>
      <c r="AV49" s="239">
        <v>0</v>
      </c>
      <c r="AW49" s="239">
        <v>0</v>
      </c>
      <c r="AX49" s="239">
        <v>0</v>
      </c>
      <c r="AY49" s="239">
        <v>0</v>
      </c>
      <c r="AZ49" s="239">
        <v>0</v>
      </c>
      <c r="BA49" s="239">
        <v>0</v>
      </c>
      <c r="BB49" s="239">
        <v>0</v>
      </c>
      <c r="BC49" s="239">
        <v>0</v>
      </c>
      <c r="BD49" s="239">
        <v>0</v>
      </c>
      <c r="BE49" s="239">
        <v>0</v>
      </c>
      <c r="BF49" s="239">
        <v>0</v>
      </c>
      <c r="BG49" s="239">
        <v>0</v>
      </c>
      <c r="BH49" s="239">
        <v>0</v>
      </c>
    </row>
    <row r="50" spans="1:60" x14ac:dyDescent="0.3">
      <c r="A50" s="13" t="s">
        <v>94</v>
      </c>
      <c r="B50" s="67"/>
      <c r="C50" s="239">
        <v>0</v>
      </c>
      <c r="D50" s="239">
        <f>C49-D49</f>
        <v>6984.1362998342956</v>
      </c>
      <c r="E50" s="239">
        <f t="shared" ref="E50:AB50" si="16">D49-E49</f>
        <v>3119.7631896724924</v>
      </c>
      <c r="F50" s="239">
        <f t="shared" si="16"/>
        <v>57664.862625958805</v>
      </c>
      <c r="G50" s="239">
        <f t="shared" si="16"/>
        <v>2604.4992599635152</v>
      </c>
      <c r="H50" s="239">
        <f t="shared" si="16"/>
        <v>3602.5795913682086</v>
      </c>
      <c r="I50" s="239">
        <f t="shared" si="16"/>
        <v>9737.7949246398057</v>
      </c>
      <c r="J50" s="239">
        <f t="shared" si="16"/>
        <v>6565.856876415899</v>
      </c>
      <c r="K50" s="239">
        <f t="shared" si="16"/>
        <v>6629.7188925229711</v>
      </c>
      <c r="L50" s="239">
        <f t="shared" si="16"/>
        <v>16681.876813601702</v>
      </c>
      <c r="M50" s="239">
        <f t="shared" si="16"/>
        <v>127829.90189735105</v>
      </c>
      <c r="N50" s="239">
        <f t="shared" si="16"/>
        <v>30341.207176380034</v>
      </c>
      <c r="O50" s="239">
        <f t="shared" si="16"/>
        <v>9048.3742760418099</v>
      </c>
      <c r="P50" s="239">
        <f t="shared" si="16"/>
        <v>8653.5991704660119</v>
      </c>
      <c r="Q50" s="239">
        <f t="shared" si="16"/>
        <v>20195.860237435161</v>
      </c>
      <c r="R50" s="239">
        <f t="shared" si="16"/>
        <v>51596.917664402026</v>
      </c>
      <c r="S50" s="239">
        <f t="shared" si="16"/>
        <v>2262.6575243460065</v>
      </c>
      <c r="T50" s="239">
        <f t="shared" si="16"/>
        <v>1538.8240396591373</v>
      </c>
      <c r="U50" s="239">
        <f t="shared" si="16"/>
        <v>3061.2928885356632</v>
      </c>
      <c r="V50" s="239">
        <f t="shared" si="16"/>
        <v>165.16958828343559</v>
      </c>
      <c r="W50" s="239">
        <f t="shared" si="16"/>
        <v>4171.0717316204527</v>
      </c>
      <c r="X50" s="239">
        <f t="shared" si="16"/>
        <v>32.783450630364314</v>
      </c>
      <c r="Y50" s="239">
        <f t="shared" si="16"/>
        <v>9.1985800601441952</v>
      </c>
      <c r="Z50" s="239">
        <f t="shared" si="16"/>
        <v>7.5797279354710554</v>
      </c>
      <c r="AA50" s="239">
        <f t="shared" si="16"/>
        <v>3.934756825932709</v>
      </c>
      <c r="AB50" s="248">
        <f t="shared" si="16"/>
        <v>5265.9638062623771</v>
      </c>
      <c r="AC50" s="248">
        <f t="shared" ref="AC50" si="17">AB49-AC49</f>
        <v>0</v>
      </c>
      <c r="AD50" s="248">
        <f t="shared" ref="AD50" si="18">AC49-AD49</f>
        <v>0</v>
      </c>
      <c r="AE50" s="239">
        <f t="shared" ref="AE50" si="19">AD49-AE49</f>
        <v>0</v>
      </c>
      <c r="AF50" s="239">
        <f t="shared" ref="AF50" si="20">AE49-AF49</f>
        <v>0</v>
      </c>
      <c r="AG50" s="239">
        <f t="shared" ref="AG50" si="21">AF49-AG49</f>
        <v>0</v>
      </c>
      <c r="AH50" s="239">
        <f t="shared" ref="AH50" si="22">AG49-AH49</f>
        <v>0</v>
      </c>
      <c r="AI50" s="239">
        <f t="shared" ref="AI50" si="23">AH49-AI49</f>
        <v>0</v>
      </c>
      <c r="AJ50" s="239">
        <f t="shared" ref="AJ50" si="24">AI49-AJ49</f>
        <v>0</v>
      </c>
      <c r="AK50" s="239">
        <f t="shared" ref="AK50" si="25">AJ49-AK49</f>
        <v>0</v>
      </c>
      <c r="AL50" s="239">
        <f t="shared" ref="AL50" si="26">AK49-AL49</f>
        <v>0</v>
      </c>
      <c r="AM50" s="239">
        <f t="shared" ref="AM50" si="27">AL49-AM49</f>
        <v>0</v>
      </c>
      <c r="AN50" s="239">
        <f t="shared" ref="AN50" si="28">AM49-AN49</f>
        <v>0</v>
      </c>
      <c r="AO50" s="239">
        <f t="shared" ref="AO50" si="29">AN49-AO49</f>
        <v>0</v>
      </c>
      <c r="AP50" s="239">
        <f t="shared" ref="AP50" si="30">AO49-AP49</f>
        <v>0</v>
      </c>
      <c r="AQ50" s="239">
        <f t="shared" ref="AQ50" si="31">AP49-AQ49</f>
        <v>0</v>
      </c>
      <c r="AR50" s="239">
        <f t="shared" ref="AR50" si="32">AQ49-AR49</f>
        <v>0</v>
      </c>
      <c r="AS50" s="239">
        <f t="shared" ref="AS50" si="33">AR49-AS49</f>
        <v>0</v>
      </c>
      <c r="AT50" s="239">
        <f t="shared" ref="AT50" si="34">AS49-AT49</f>
        <v>0</v>
      </c>
      <c r="AU50" s="239">
        <f t="shared" ref="AU50" si="35">AT49-AU49</f>
        <v>0</v>
      </c>
      <c r="AV50" s="239">
        <f t="shared" ref="AV50" si="36">AU49-AV49</f>
        <v>0</v>
      </c>
      <c r="AW50" s="239">
        <f t="shared" ref="AW50" si="37">AV49-AW49</f>
        <v>0</v>
      </c>
      <c r="AX50" s="239">
        <f t="shared" ref="AX50" si="38">AW49-AX49</f>
        <v>0</v>
      </c>
      <c r="AY50" s="239">
        <f t="shared" ref="AY50" si="39">AX49-AY49</f>
        <v>0</v>
      </c>
      <c r="AZ50" s="239">
        <f t="shared" ref="AZ50" si="40">AY49-AZ49</f>
        <v>0</v>
      </c>
      <c r="BA50" s="239">
        <f t="shared" ref="BA50" si="41">AZ49-BA49</f>
        <v>0</v>
      </c>
      <c r="BB50" s="239">
        <f t="shared" ref="BB50" si="42">BA49-BB49</f>
        <v>0</v>
      </c>
      <c r="BC50" s="239">
        <f t="shared" ref="BC50" si="43">BB49-BC49</f>
        <v>0</v>
      </c>
      <c r="BD50" s="239">
        <f t="shared" ref="BD50" si="44">BC49-BD49</f>
        <v>0</v>
      </c>
      <c r="BE50" s="239">
        <f t="shared" ref="BE50" si="45">BD49-BE49</f>
        <v>0</v>
      </c>
      <c r="BF50" s="239">
        <f t="shared" ref="BF50" si="46">BE49-BF49</f>
        <v>0</v>
      </c>
      <c r="BG50" s="239">
        <f t="shared" ref="BG50" si="47">BF49-BG49</f>
        <v>0</v>
      </c>
      <c r="BH50" s="239">
        <f t="shared" ref="BH50" si="48">BG49-BH49</f>
        <v>0</v>
      </c>
    </row>
    <row r="51" spans="1:60" x14ac:dyDescent="0.3">
      <c r="A51" s="13" t="s">
        <v>95</v>
      </c>
      <c r="B51" s="67"/>
      <c r="C51" s="239">
        <v>0</v>
      </c>
      <c r="D51" s="239">
        <f>$C$49-D49</f>
        <v>6984.1362998342956</v>
      </c>
      <c r="E51" s="239">
        <f t="shared" ref="E51:AB51" si="49">$C$49-E49</f>
        <v>10103.899489506788</v>
      </c>
      <c r="F51" s="239">
        <f t="shared" si="49"/>
        <v>67768.762115465594</v>
      </c>
      <c r="G51" s="239">
        <f t="shared" si="49"/>
        <v>70373.261375429109</v>
      </c>
      <c r="H51" s="239">
        <f t="shared" si="49"/>
        <v>73975.840966797317</v>
      </c>
      <c r="I51" s="239">
        <f t="shared" si="49"/>
        <v>83713.635891437123</v>
      </c>
      <c r="J51" s="239">
        <f t="shared" si="49"/>
        <v>90279.492767853022</v>
      </c>
      <c r="K51" s="239">
        <f t="shared" si="49"/>
        <v>96909.211660375993</v>
      </c>
      <c r="L51" s="239">
        <f t="shared" si="49"/>
        <v>113591.0884739777</v>
      </c>
      <c r="M51" s="239">
        <f t="shared" si="49"/>
        <v>241420.99037132875</v>
      </c>
      <c r="N51" s="239">
        <f t="shared" si="49"/>
        <v>271762.19754770875</v>
      </c>
      <c r="O51" s="239">
        <f t="shared" si="49"/>
        <v>280810.57182375062</v>
      </c>
      <c r="P51" s="239">
        <f t="shared" si="49"/>
        <v>289464.17099421658</v>
      </c>
      <c r="Q51" s="239">
        <f t="shared" si="49"/>
        <v>309660.03123165178</v>
      </c>
      <c r="R51" s="239">
        <f t="shared" si="49"/>
        <v>361256.94889605377</v>
      </c>
      <c r="S51" s="239">
        <f t="shared" si="49"/>
        <v>363519.6064203998</v>
      </c>
      <c r="T51" s="239">
        <f t="shared" si="49"/>
        <v>365058.43046005891</v>
      </c>
      <c r="U51" s="239">
        <f t="shared" si="49"/>
        <v>368119.72334859462</v>
      </c>
      <c r="V51" s="239">
        <f t="shared" si="49"/>
        <v>368284.89293687802</v>
      </c>
      <c r="W51" s="239">
        <f t="shared" si="49"/>
        <v>372455.96466849849</v>
      </c>
      <c r="X51" s="239">
        <f t="shared" si="49"/>
        <v>372488.74811912887</v>
      </c>
      <c r="Y51" s="239">
        <f t="shared" si="49"/>
        <v>372497.94669918902</v>
      </c>
      <c r="Z51" s="239">
        <f t="shared" si="49"/>
        <v>372505.52642712445</v>
      </c>
      <c r="AA51" s="239">
        <f t="shared" si="49"/>
        <v>372509.46118395042</v>
      </c>
      <c r="AB51" s="248">
        <f t="shared" si="49"/>
        <v>377775.42499021278</v>
      </c>
      <c r="AC51" s="248">
        <f t="shared" ref="AC51:AE51" si="50">$C$49-AC49</f>
        <v>377775.42499021278</v>
      </c>
      <c r="AD51" s="248">
        <f t="shared" si="50"/>
        <v>377775.42499021278</v>
      </c>
      <c r="AE51" s="239">
        <f t="shared" si="50"/>
        <v>377775.42499021278</v>
      </c>
      <c r="AF51" s="239">
        <f t="shared" ref="AF51:BH51" si="51">$C$49-AF49</f>
        <v>377775.42499021278</v>
      </c>
      <c r="AG51" s="239">
        <f t="shared" si="51"/>
        <v>377775.42499021278</v>
      </c>
      <c r="AH51" s="239">
        <f t="shared" si="51"/>
        <v>377775.42499021278</v>
      </c>
      <c r="AI51" s="239">
        <f t="shared" si="51"/>
        <v>377775.42499021278</v>
      </c>
      <c r="AJ51" s="239">
        <f t="shared" si="51"/>
        <v>377775.42499021278</v>
      </c>
      <c r="AK51" s="239">
        <f t="shared" si="51"/>
        <v>377775.42499021278</v>
      </c>
      <c r="AL51" s="239">
        <f t="shared" si="51"/>
        <v>377775.42499021278</v>
      </c>
      <c r="AM51" s="239">
        <f t="shared" si="51"/>
        <v>377775.42499021278</v>
      </c>
      <c r="AN51" s="239">
        <f t="shared" si="51"/>
        <v>377775.42499021278</v>
      </c>
      <c r="AO51" s="239">
        <f t="shared" si="51"/>
        <v>377775.42499021278</v>
      </c>
      <c r="AP51" s="239">
        <f t="shared" si="51"/>
        <v>377775.42499021278</v>
      </c>
      <c r="AQ51" s="239">
        <f t="shared" si="51"/>
        <v>377775.42499021278</v>
      </c>
      <c r="AR51" s="239">
        <f t="shared" si="51"/>
        <v>377775.42499021278</v>
      </c>
      <c r="AS51" s="239">
        <f t="shared" si="51"/>
        <v>377775.42499021278</v>
      </c>
      <c r="AT51" s="239">
        <f t="shared" si="51"/>
        <v>377775.42499021278</v>
      </c>
      <c r="AU51" s="239">
        <f t="shared" si="51"/>
        <v>377775.42499021278</v>
      </c>
      <c r="AV51" s="239">
        <f t="shared" si="51"/>
        <v>377775.42499021278</v>
      </c>
      <c r="AW51" s="239">
        <f t="shared" si="51"/>
        <v>377775.42499021278</v>
      </c>
      <c r="AX51" s="239">
        <f t="shared" si="51"/>
        <v>377775.42499021278</v>
      </c>
      <c r="AY51" s="239">
        <f t="shared" si="51"/>
        <v>377775.42499021278</v>
      </c>
      <c r="AZ51" s="239">
        <f t="shared" si="51"/>
        <v>377775.42499021278</v>
      </c>
      <c r="BA51" s="239">
        <f t="shared" si="51"/>
        <v>377775.42499021278</v>
      </c>
      <c r="BB51" s="239">
        <f t="shared" si="51"/>
        <v>377775.42499021278</v>
      </c>
      <c r="BC51" s="239">
        <f t="shared" si="51"/>
        <v>377775.42499021278</v>
      </c>
      <c r="BD51" s="239">
        <f t="shared" si="51"/>
        <v>377775.42499021278</v>
      </c>
      <c r="BE51" s="239">
        <f t="shared" si="51"/>
        <v>377775.42499021278</v>
      </c>
      <c r="BF51" s="239">
        <f t="shared" si="51"/>
        <v>377775.42499021278</v>
      </c>
      <c r="BG51" s="239">
        <f t="shared" si="51"/>
        <v>377775.42499021278</v>
      </c>
      <c r="BH51" s="239">
        <f t="shared" si="51"/>
        <v>377775.42499021278</v>
      </c>
    </row>
    <row r="53" spans="1:60" x14ac:dyDescent="0.3">
      <c r="A53" s="7" t="s">
        <v>60</v>
      </c>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row>
    <row r="55" spans="1:60" x14ac:dyDescent="0.3">
      <c r="A55" s="6"/>
      <c r="B55" s="9">
        <v>2017</v>
      </c>
      <c r="C55" s="10">
        <v>2018</v>
      </c>
      <c r="D55" s="10">
        <v>2019</v>
      </c>
      <c r="E55" s="10">
        <v>2020</v>
      </c>
      <c r="F55" s="10">
        <v>2021</v>
      </c>
      <c r="G55" s="10">
        <v>2022</v>
      </c>
      <c r="H55" s="10">
        <v>2023</v>
      </c>
      <c r="I55" s="10">
        <v>2024</v>
      </c>
      <c r="J55" s="10">
        <v>2025</v>
      </c>
      <c r="K55" s="10">
        <v>2026</v>
      </c>
      <c r="L55" s="10">
        <v>2027</v>
      </c>
      <c r="M55" s="10">
        <v>2028</v>
      </c>
      <c r="N55" s="10">
        <v>2029</v>
      </c>
      <c r="O55" s="10">
        <v>2030</v>
      </c>
      <c r="P55" s="10">
        <v>2031</v>
      </c>
      <c r="Q55" s="10">
        <v>2032</v>
      </c>
      <c r="R55" s="10">
        <v>2033</v>
      </c>
      <c r="S55" s="10">
        <v>2034</v>
      </c>
      <c r="T55" s="10">
        <v>2035</v>
      </c>
      <c r="U55" s="10">
        <v>2036</v>
      </c>
      <c r="V55" s="10">
        <v>2037</v>
      </c>
      <c r="W55" s="10">
        <v>2038</v>
      </c>
      <c r="X55" s="10">
        <v>2039</v>
      </c>
      <c r="Y55" s="10">
        <v>2040</v>
      </c>
      <c r="Z55" s="10">
        <v>2041</v>
      </c>
      <c r="AA55" s="10">
        <v>2042</v>
      </c>
      <c r="AB55" s="44">
        <v>2043</v>
      </c>
      <c r="AC55" s="24">
        <v>2044</v>
      </c>
      <c r="AD55" s="24">
        <v>2045</v>
      </c>
      <c r="AE55" s="24">
        <v>2046</v>
      </c>
      <c r="AF55" s="24">
        <v>2047</v>
      </c>
      <c r="AG55" s="24">
        <v>2048</v>
      </c>
      <c r="AH55" s="24">
        <v>2049</v>
      </c>
      <c r="AI55" s="24">
        <v>2050</v>
      </c>
      <c r="AJ55" s="24">
        <v>2051</v>
      </c>
      <c r="AK55" s="24">
        <v>2052</v>
      </c>
      <c r="AL55" s="24">
        <v>2053</v>
      </c>
      <c r="AM55" s="24">
        <v>2054</v>
      </c>
      <c r="AN55" s="24">
        <v>2055</v>
      </c>
      <c r="AO55" s="24">
        <v>2056</v>
      </c>
      <c r="AP55" s="24">
        <v>2057</v>
      </c>
      <c r="AQ55" s="24">
        <v>2058</v>
      </c>
      <c r="AR55" s="24">
        <v>2059</v>
      </c>
      <c r="AS55" s="24">
        <v>2060</v>
      </c>
      <c r="AT55" s="24">
        <v>2061</v>
      </c>
      <c r="AU55" s="24">
        <v>2062</v>
      </c>
      <c r="AV55" s="24">
        <v>2063</v>
      </c>
      <c r="AW55" s="24">
        <v>2064</v>
      </c>
      <c r="AX55" s="24">
        <v>2065</v>
      </c>
      <c r="AY55" s="24">
        <v>2066</v>
      </c>
      <c r="AZ55" s="24">
        <v>2067</v>
      </c>
      <c r="BA55" s="24">
        <v>2068</v>
      </c>
      <c r="BB55" s="24">
        <v>2069</v>
      </c>
      <c r="BC55" s="24">
        <v>2070</v>
      </c>
      <c r="BD55" s="24">
        <v>2071</v>
      </c>
      <c r="BE55" s="24">
        <v>2072</v>
      </c>
      <c r="BF55" s="24">
        <v>2073</v>
      </c>
      <c r="BG55" s="24">
        <v>2074</v>
      </c>
      <c r="BH55" s="24">
        <v>2075</v>
      </c>
    </row>
    <row r="56" spans="1:60" x14ac:dyDescent="0.3">
      <c r="A56" s="13" t="s">
        <v>96</v>
      </c>
      <c r="B56" s="67"/>
      <c r="C56" s="67"/>
      <c r="D56" s="239">
        <v>344447.29330421542</v>
      </c>
      <c r="E56" s="239">
        <v>344234.37601380574</v>
      </c>
      <c r="F56" s="239">
        <v>306056.75633237744</v>
      </c>
      <c r="G56" s="239">
        <v>302895.03440344665</v>
      </c>
      <c r="H56" s="239">
        <v>295406.22134403244</v>
      </c>
      <c r="I56" s="239">
        <v>264586.07656681456</v>
      </c>
      <c r="J56" s="239">
        <v>254655.82950831208</v>
      </c>
      <c r="K56" s="239">
        <v>244736.00407606177</v>
      </c>
      <c r="L56" s="239">
        <v>240120.18912336702</v>
      </c>
      <c r="M56" s="239">
        <v>237728.91468210236</v>
      </c>
      <c r="N56" s="239">
        <v>218450.51757458854</v>
      </c>
      <c r="O56" s="239">
        <v>173322.05366615046</v>
      </c>
      <c r="P56" s="239">
        <v>131160.34513540022</v>
      </c>
      <c r="Q56" s="239">
        <v>122560.01785052243</v>
      </c>
      <c r="R56" s="239">
        <v>108602.75289353236</v>
      </c>
      <c r="S56" s="239">
        <v>21658.686577271055</v>
      </c>
      <c r="T56" s="239">
        <v>16299.225831606233</v>
      </c>
      <c r="U56" s="239">
        <v>14788.101548346986</v>
      </c>
      <c r="V56" s="239">
        <v>11581.222728483806</v>
      </c>
      <c r="W56" s="239">
        <v>11369.59167797521</v>
      </c>
      <c r="X56" s="239">
        <v>2127.9653630480861</v>
      </c>
      <c r="Y56" s="239">
        <v>2092.363789829762</v>
      </c>
      <c r="Z56" s="239">
        <v>1665.5245835190988</v>
      </c>
      <c r="AA56" s="239">
        <v>919.13991239275992</v>
      </c>
      <c r="AB56" s="248">
        <v>733.25763185844926</v>
      </c>
      <c r="AC56" s="239">
        <v>52.6656660916154</v>
      </c>
      <c r="AD56" s="239">
        <v>49.045454219740066</v>
      </c>
      <c r="AE56" s="249">
        <v>0</v>
      </c>
      <c r="AF56" s="249">
        <v>0</v>
      </c>
      <c r="AG56" s="249">
        <v>0</v>
      </c>
      <c r="AH56" s="249">
        <v>0</v>
      </c>
      <c r="AI56" s="249">
        <v>0</v>
      </c>
      <c r="AJ56" s="249">
        <v>0</v>
      </c>
      <c r="AK56" s="249">
        <v>0</v>
      </c>
      <c r="AL56" s="249">
        <v>0</v>
      </c>
      <c r="AM56" s="249">
        <v>0</v>
      </c>
      <c r="AN56" s="249">
        <v>0</v>
      </c>
      <c r="AO56" s="249">
        <v>0</v>
      </c>
      <c r="AP56" s="249">
        <v>0</v>
      </c>
      <c r="AQ56" s="249">
        <v>0</v>
      </c>
      <c r="AR56" s="249">
        <v>0</v>
      </c>
      <c r="AS56" s="249">
        <v>0</v>
      </c>
      <c r="AT56" s="249">
        <v>0</v>
      </c>
      <c r="AU56" s="249">
        <v>0</v>
      </c>
      <c r="AV56" s="249">
        <v>0</v>
      </c>
      <c r="AW56" s="249">
        <v>0</v>
      </c>
      <c r="AX56" s="249">
        <v>0</v>
      </c>
      <c r="AY56" s="249">
        <v>0</v>
      </c>
      <c r="AZ56" s="249">
        <v>0</v>
      </c>
      <c r="BA56" s="249">
        <v>0</v>
      </c>
      <c r="BB56" s="249">
        <v>0</v>
      </c>
      <c r="BC56" s="249">
        <v>0</v>
      </c>
      <c r="BD56" s="249">
        <v>0</v>
      </c>
      <c r="BE56" s="249">
        <v>0</v>
      </c>
      <c r="BF56" s="249">
        <v>0</v>
      </c>
      <c r="BG56" s="249">
        <v>0</v>
      </c>
      <c r="BH56" s="249">
        <v>0</v>
      </c>
    </row>
    <row r="57" spans="1:60" x14ac:dyDescent="0.3">
      <c r="A57" s="13" t="s">
        <v>97</v>
      </c>
      <c r="B57" s="67"/>
      <c r="C57" s="67"/>
      <c r="D57" s="239">
        <v>0</v>
      </c>
      <c r="E57" s="239">
        <f t="shared" ref="E57" si="52">D56-E56</f>
        <v>212.91729040967766</v>
      </c>
      <c r="F57" s="239">
        <f t="shared" ref="F57" si="53">E56-F56</f>
        <v>38177.619681428303</v>
      </c>
      <c r="G57" s="239">
        <f t="shared" ref="G57" si="54">F56-G56</f>
        <v>3161.7219289307832</v>
      </c>
      <c r="H57" s="239">
        <f t="shared" ref="H57" si="55">G56-H56</f>
        <v>7488.8130594142131</v>
      </c>
      <c r="I57" s="239">
        <f t="shared" ref="I57" si="56">H56-I56</f>
        <v>30820.14477721788</v>
      </c>
      <c r="J57" s="239">
        <f t="shared" ref="J57" si="57">I56-J56</f>
        <v>9930.2470585024857</v>
      </c>
      <c r="K57" s="239">
        <f t="shared" ref="K57" si="58">J56-K56</f>
        <v>9919.8254322503053</v>
      </c>
      <c r="L57" s="239">
        <f t="shared" ref="L57" si="59">K56-L56</f>
        <v>4615.8149526947527</v>
      </c>
      <c r="M57" s="239">
        <f t="shared" ref="M57" si="60">L56-M56</f>
        <v>2391.2744412646571</v>
      </c>
      <c r="N57" s="239">
        <f t="shared" ref="N57" si="61">M56-N56</f>
        <v>19278.397107513825</v>
      </c>
      <c r="O57" s="239">
        <f t="shared" ref="O57" si="62">N56-O56</f>
        <v>45128.463908438076</v>
      </c>
      <c r="P57" s="239">
        <f t="shared" ref="P57" si="63">O56-P56</f>
        <v>42161.708530750242</v>
      </c>
      <c r="Q57" s="239">
        <f t="shared" ref="Q57" si="64">P56-Q56</f>
        <v>8600.3272848777851</v>
      </c>
      <c r="R57" s="239">
        <f t="shared" ref="R57" si="65">Q56-R56</f>
        <v>13957.264956990068</v>
      </c>
      <c r="S57" s="239">
        <f t="shared" ref="S57" si="66">R56-S56</f>
        <v>86944.066316261305</v>
      </c>
      <c r="T57" s="239">
        <f t="shared" ref="T57" si="67">S56-T56</f>
        <v>5359.4607456648228</v>
      </c>
      <c r="U57" s="239">
        <f t="shared" ref="U57" si="68">T56-U56</f>
        <v>1511.124283259247</v>
      </c>
      <c r="V57" s="239">
        <f t="shared" ref="V57" si="69">U56-V56</f>
        <v>3206.8788198631792</v>
      </c>
      <c r="W57" s="239">
        <f t="shared" ref="W57" si="70">V56-W56</f>
        <v>211.63105050859667</v>
      </c>
      <c r="X57" s="239">
        <f t="shared" ref="X57" si="71">W56-X56</f>
        <v>9241.6263149271235</v>
      </c>
      <c r="Y57" s="239">
        <f t="shared" ref="Y57" si="72">X56-Y56</f>
        <v>35.60157321832412</v>
      </c>
      <c r="Z57" s="239">
        <f t="shared" ref="Z57" si="73">Y56-Z56</f>
        <v>426.83920631066326</v>
      </c>
      <c r="AA57" s="239">
        <f t="shared" ref="AA57" si="74">Z56-AA56</f>
        <v>746.38467112633884</v>
      </c>
      <c r="AB57" s="248">
        <f t="shared" ref="AB57" si="75">AA56-AB56</f>
        <v>185.88228053431067</v>
      </c>
      <c r="AC57" s="248">
        <f t="shared" ref="AC57" si="76">AB56-AC56</f>
        <v>680.59196576683382</v>
      </c>
      <c r="AD57" s="248">
        <f t="shared" ref="AD57" si="77">AC56-AD56</f>
        <v>3.620211871875334</v>
      </c>
      <c r="AE57" s="239">
        <f t="shared" ref="AE57:AF57" si="78">AD56-AE56</f>
        <v>49.045454219740066</v>
      </c>
      <c r="AF57" s="239">
        <f t="shared" si="78"/>
        <v>0</v>
      </c>
      <c r="AG57" s="239">
        <f t="shared" ref="AG57" si="79">AF56-AG56</f>
        <v>0</v>
      </c>
      <c r="AH57" s="239">
        <f t="shared" ref="AH57" si="80">AG56-AH56</f>
        <v>0</v>
      </c>
      <c r="AI57" s="239">
        <f t="shared" ref="AI57" si="81">AH56-AI56</f>
        <v>0</v>
      </c>
      <c r="AJ57" s="239">
        <f t="shared" ref="AJ57" si="82">AI56-AJ56</f>
        <v>0</v>
      </c>
      <c r="AK57" s="239">
        <f t="shared" ref="AK57" si="83">AJ56-AK56</f>
        <v>0</v>
      </c>
      <c r="AL57" s="239">
        <f t="shared" ref="AL57" si="84">AK56-AL56</f>
        <v>0</v>
      </c>
      <c r="AM57" s="239">
        <f t="shared" ref="AM57" si="85">AL56-AM56</f>
        <v>0</v>
      </c>
      <c r="AN57" s="239">
        <f t="shared" ref="AN57" si="86">AM56-AN56</f>
        <v>0</v>
      </c>
      <c r="AO57" s="239">
        <f t="shared" ref="AO57" si="87">AN56-AO56</f>
        <v>0</v>
      </c>
      <c r="AP57" s="239">
        <f t="shared" ref="AP57" si="88">AO56-AP56</f>
        <v>0</v>
      </c>
      <c r="AQ57" s="239">
        <f t="shared" ref="AQ57" si="89">AP56-AQ56</f>
        <v>0</v>
      </c>
      <c r="AR57" s="239">
        <f t="shared" ref="AR57" si="90">AQ56-AR56</f>
        <v>0</v>
      </c>
      <c r="AS57" s="239">
        <f t="shared" ref="AS57" si="91">AR56-AS56</f>
        <v>0</v>
      </c>
      <c r="AT57" s="239">
        <f t="shared" ref="AT57" si="92">AS56-AT56</f>
        <v>0</v>
      </c>
      <c r="AU57" s="239">
        <f t="shared" ref="AU57" si="93">AT56-AU56</f>
        <v>0</v>
      </c>
      <c r="AV57" s="239">
        <f t="shared" ref="AV57" si="94">AU56-AV56</f>
        <v>0</v>
      </c>
      <c r="AW57" s="239">
        <f t="shared" ref="AW57" si="95">AV56-AW56</f>
        <v>0</v>
      </c>
      <c r="AX57" s="239">
        <f t="shared" ref="AX57" si="96">AW56-AX56</f>
        <v>0</v>
      </c>
      <c r="AY57" s="239">
        <f t="shared" ref="AY57" si="97">AX56-AY56</f>
        <v>0</v>
      </c>
      <c r="AZ57" s="239">
        <f t="shared" ref="AZ57" si="98">AY56-AZ56</f>
        <v>0</v>
      </c>
      <c r="BA57" s="239">
        <f t="shared" ref="BA57" si="99">AZ56-BA56</f>
        <v>0</v>
      </c>
      <c r="BB57" s="239">
        <f t="shared" ref="BB57" si="100">BA56-BB56</f>
        <v>0</v>
      </c>
      <c r="BC57" s="239">
        <f t="shared" ref="BC57" si="101">BB56-BC56</f>
        <v>0</v>
      </c>
      <c r="BD57" s="239">
        <f t="shared" ref="BD57" si="102">BC56-BD56</f>
        <v>0</v>
      </c>
      <c r="BE57" s="239">
        <f t="shared" ref="BE57" si="103">BD56-BE56</f>
        <v>0</v>
      </c>
      <c r="BF57" s="239">
        <f t="shared" ref="BF57" si="104">BE56-BF56</f>
        <v>0</v>
      </c>
      <c r="BG57" s="239">
        <f t="shared" ref="BG57" si="105">BF56-BG56</f>
        <v>0</v>
      </c>
      <c r="BH57" s="239">
        <f t="shared" ref="BH57" si="106">BG56-BH56</f>
        <v>0</v>
      </c>
    </row>
    <row r="58" spans="1:60" x14ac:dyDescent="0.3">
      <c r="A58" s="13" t="s">
        <v>98</v>
      </c>
      <c r="B58" s="67"/>
      <c r="C58" s="67"/>
      <c r="D58" s="239">
        <v>0</v>
      </c>
      <c r="E58" s="239">
        <f>$D$56-E56</f>
        <v>212.91729040967766</v>
      </c>
      <c r="F58" s="239">
        <f t="shared" ref="F58:AE58" si="107">$D$56-F56</f>
        <v>38390.536971837981</v>
      </c>
      <c r="G58" s="239">
        <f t="shared" si="107"/>
        <v>41552.258900768764</v>
      </c>
      <c r="H58" s="239">
        <f t="shared" si="107"/>
        <v>49041.071960182977</v>
      </c>
      <c r="I58" s="239">
        <f t="shared" si="107"/>
        <v>79861.216737400857</v>
      </c>
      <c r="J58" s="239">
        <f t="shared" si="107"/>
        <v>89791.463795903343</v>
      </c>
      <c r="K58" s="239">
        <f t="shared" si="107"/>
        <v>99711.289228153648</v>
      </c>
      <c r="L58" s="239">
        <f t="shared" si="107"/>
        <v>104327.1041808484</v>
      </c>
      <c r="M58" s="239">
        <f t="shared" si="107"/>
        <v>106718.37862211306</v>
      </c>
      <c r="N58" s="239">
        <f t="shared" si="107"/>
        <v>125996.77572962688</v>
      </c>
      <c r="O58" s="239">
        <f t="shared" si="107"/>
        <v>171125.23963806496</v>
      </c>
      <c r="P58" s="239">
        <f t="shared" si="107"/>
        <v>213286.9481688152</v>
      </c>
      <c r="Q58" s="239">
        <f t="shared" si="107"/>
        <v>221887.275453693</v>
      </c>
      <c r="R58" s="239">
        <f t="shared" si="107"/>
        <v>235844.54041068305</v>
      </c>
      <c r="S58" s="239">
        <f t="shared" si="107"/>
        <v>322788.60672694439</v>
      </c>
      <c r="T58" s="239">
        <f t="shared" si="107"/>
        <v>328148.06747260917</v>
      </c>
      <c r="U58" s="239">
        <f t="shared" si="107"/>
        <v>329659.19175586844</v>
      </c>
      <c r="V58" s="239">
        <f t="shared" si="107"/>
        <v>332866.07057573163</v>
      </c>
      <c r="W58" s="239">
        <f t="shared" si="107"/>
        <v>333077.70162624022</v>
      </c>
      <c r="X58" s="239">
        <f t="shared" si="107"/>
        <v>342319.32794116734</v>
      </c>
      <c r="Y58" s="239">
        <f t="shared" si="107"/>
        <v>342354.92951438564</v>
      </c>
      <c r="Z58" s="239">
        <f t="shared" si="107"/>
        <v>342781.76872069633</v>
      </c>
      <c r="AA58" s="239">
        <f t="shared" si="107"/>
        <v>343528.15339182265</v>
      </c>
      <c r="AB58" s="248">
        <f t="shared" si="107"/>
        <v>343714.03567235696</v>
      </c>
      <c r="AC58" s="248">
        <f t="shared" si="107"/>
        <v>344394.62763812381</v>
      </c>
      <c r="AD58" s="248">
        <f t="shared" si="107"/>
        <v>344398.24784999568</v>
      </c>
      <c r="AE58" s="239">
        <f t="shared" si="107"/>
        <v>344447.29330421542</v>
      </c>
      <c r="AF58" s="239">
        <f t="shared" ref="AF58:AG58" si="108">$D$56-AF56</f>
        <v>344447.29330421542</v>
      </c>
      <c r="AG58" s="239">
        <f t="shared" si="108"/>
        <v>344447.29330421542</v>
      </c>
      <c r="AH58" s="239">
        <f t="shared" ref="AH58:BH58" si="109">$D$56-AH56</f>
        <v>344447.29330421542</v>
      </c>
      <c r="AI58" s="239">
        <f t="shared" si="109"/>
        <v>344447.29330421542</v>
      </c>
      <c r="AJ58" s="239">
        <f t="shared" si="109"/>
        <v>344447.29330421542</v>
      </c>
      <c r="AK58" s="239">
        <f t="shared" si="109"/>
        <v>344447.29330421542</v>
      </c>
      <c r="AL58" s="239">
        <f t="shared" si="109"/>
        <v>344447.29330421542</v>
      </c>
      <c r="AM58" s="239">
        <f t="shared" si="109"/>
        <v>344447.29330421542</v>
      </c>
      <c r="AN58" s="239">
        <f t="shared" si="109"/>
        <v>344447.29330421542</v>
      </c>
      <c r="AO58" s="239">
        <f t="shared" si="109"/>
        <v>344447.29330421542</v>
      </c>
      <c r="AP58" s="239">
        <f t="shared" si="109"/>
        <v>344447.29330421542</v>
      </c>
      <c r="AQ58" s="239">
        <f t="shared" si="109"/>
        <v>344447.29330421542</v>
      </c>
      <c r="AR58" s="239">
        <f t="shared" si="109"/>
        <v>344447.29330421542</v>
      </c>
      <c r="AS58" s="239">
        <f t="shared" si="109"/>
        <v>344447.29330421542</v>
      </c>
      <c r="AT58" s="239">
        <f t="shared" si="109"/>
        <v>344447.29330421542</v>
      </c>
      <c r="AU58" s="239">
        <f t="shared" si="109"/>
        <v>344447.29330421542</v>
      </c>
      <c r="AV58" s="239">
        <f t="shared" si="109"/>
        <v>344447.29330421542</v>
      </c>
      <c r="AW58" s="239">
        <f t="shared" si="109"/>
        <v>344447.29330421542</v>
      </c>
      <c r="AX58" s="239">
        <f t="shared" si="109"/>
        <v>344447.29330421542</v>
      </c>
      <c r="AY58" s="239">
        <f t="shared" si="109"/>
        <v>344447.29330421542</v>
      </c>
      <c r="AZ58" s="239">
        <f t="shared" si="109"/>
        <v>344447.29330421542</v>
      </c>
      <c r="BA58" s="239">
        <f t="shared" si="109"/>
        <v>344447.29330421542</v>
      </c>
      <c r="BB58" s="239">
        <f t="shared" si="109"/>
        <v>344447.29330421542</v>
      </c>
      <c r="BC58" s="239">
        <f t="shared" si="109"/>
        <v>344447.29330421542</v>
      </c>
      <c r="BD58" s="239">
        <f t="shared" si="109"/>
        <v>344447.29330421542</v>
      </c>
      <c r="BE58" s="239">
        <f t="shared" si="109"/>
        <v>344447.29330421542</v>
      </c>
      <c r="BF58" s="239">
        <f t="shared" si="109"/>
        <v>344447.29330421542</v>
      </c>
      <c r="BG58" s="239">
        <f t="shared" si="109"/>
        <v>344447.29330421542</v>
      </c>
      <c r="BH58" s="239">
        <f t="shared" si="109"/>
        <v>344447.29330421542</v>
      </c>
    </row>
    <row r="60" spans="1:60" x14ac:dyDescent="0.3">
      <c r="A60" s="7" t="s">
        <v>99</v>
      </c>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row>
    <row r="62" spans="1:60" x14ac:dyDescent="0.3">
      <c r="A62" s="6"/>
      <c r="B62" s="9">
        <v>2017</v>
      </c>
      <c r="C62" s="10">
        <v>2018</v>
      </c>
      <c r="D62" s="10">
        <v>2019</v>
      </c>
      <c r="E62" s="10">
        <v>2020</v>
      </c>
      <c r="F62" s="10">
        <v>2021</v>
      </c>
      <c r="G62" s="10">
        <v>2022</v>
      </c>
      <c r="H62" s="10">
        <v>2023</v>
      </c>
      <c r="I62" s="10">
        <v>2024</v>
      </c>
      <c r="J62" s="10">
        <v>2025</v>
      </c>
      <c r="K62" s="10">
        <v>2026</v>
      </c>
      <c r="L62" s="10">
        <v>2027</v>
      </c>
      <c r="M62" s="10">
        <v>2028</v>
      </c>
      <c r="N62" s="10">
        <v>2029</v>
      </c>
      <c r="O62" s="10">
        <v>2030</v>
      </c>
      <c r="P62" s="10">
        <v>2031</v>
      </c>
      <c r="Q62" s="10">
        <v>2032</v>
      </c>
      <c r="R62" s="10">
        <v>2033</v>
      </c>
      <c r="S62" s="10">
        <v>2034</v>
      </c>
      <c r="T62" s="10">
        <v>2035</v>
      </c>
      <c r="U62" s="10">
        <v>2036</v>
      </c>
      <c r="V62" s="10">
        <v>2037</v>
      </c>
      <c r="W62" s="10">
        <v>2038</v>
      </c>
      <c r="X62" s="10">
        <v>2039</v>
      </c>
      <c r="Y62" s="10">
        <v>2040</v>
      </c>
      <c r="Z62" s="10">
        <v>2041</v>
      </c>
      <c r="AA62" s="10">
        <v>2042</v>
      </c>
      <c r="AB62" s="44">
        <v>2043</v>
      </c>
      <c r="AC62" s="24">
        <v>2044</v>
      </c>
      <c r="AD62" s="24">
        <v>2045</v>
      </c>
      <c r="AE62" s="24">
        <v>2046</v>
      </c>
      <c r="AF62" s="24">
        <v>2047</v>
      </c>
      <c r="AG62" s="24">
        <v>2048</v>
      </c>
      <c r="AH62" s="24">
        <v>2049</v>
      </c>
      <c r="AI62" s="24">
        <v>2050</v>
      </c>
      <c r="AJ62" s="24">
        <v>2051</v>
      </c>
      <c r="AK62" s="24">
        <v>2052</v>
      </c>
      <c r="AL62" s="24">
        <v>2053</v>
      </c>
      <c r="AM62" s="24">
        <v>2054</v>
      </c>
      <c r="AN62" s="24">
        <v>2055</v>
      </c>
      <c r="AO62" s="24">
        <v>2056</v>
      </c>
      <c r="AP62" s="24">
        <v>2057</v>
      </c>
      <c r="AQ62" s="24">
        <v>2058</v>
      </c>
      <c r="AR62" s="24">
        <v>2059</v>
      </c>
      <c r="AS62" s="24">
        <v>2060</v>
      </c>
      <c r="AT62" s="24">
        <v>2061</v>
      </c>
      <c r="AU62" s="24">
        <v>2062</v>
      </c>
      <c r="AV62" s="24">
        <v>2063</v>
      </c>
      <c r="AW62" s="24">
        <v>2064</v>
      </c>
      <c r="AX62" s="24">
        <v>2065</v>
      </c>
      <c r="AY62" s="24">
        <v>2066</v>
      </c>
      <c r="AZ62" s="24">
        <v>2067</v>
      </c>
      <c r="BA62" s="24">
        <v>2068</v>
      </c>
      <c r="BB62" s="24">
        <v>2069</v>
      </c>
      <c r="BC62" s="24">
        <v>2070</v>
      </c>
      <c r="BD62" s="24">
        <v>2071</v>
      </c>
      <c r="BE62" s="24">
        <v>2072</v>
      </c>
      <c r="BF62" s="24">
        <v>2073</v>
      </c>
      <c r="BG62" s="24">
        <v>2074</v>
      </c>
      <c r="BH62" s="24">
        <v>2075</v>
      </c>
    </row>
    <row r="63" spans="1:60" x14ac:dyDescent="0.3">
      <c r="A63" s="13" t="s">
        <v>115</v>
      </c>
      <c r="B63" s="67"/>
      <c r="C63" s="67"/>
      <c r="D63" s="67"/>
      <c r="E63" s="239">
        <v>442516.92329084937</v>
      </c>
      <c r="F63" s="239">
        <v>442479.55388726969</v>
      </c>
      <c r="G63" s="239">
        <v>441021.29929056339</v>
      </c>
      <c r="H63" s="239">
        <v>436172.68832548423</v>
      </c>
      <c r="I63" s="239">
        <v>411417.80436341529</v>
      </c>
      <c r="J63" s="239">
        <v>405627.1456977335</v>
      </c>
      <c r="K63" s="239">
        <v>398671.34038554953</v>
      </c>
      <c r="L63" s="239">
        <v>370732.71930054633</v>
      </c>
      <c r="M63" s="239">
        <v>367891.31596252171</v>
      </c>
      <c r="N63" s="239">
        <v>362909.58976331842</v>
      </c>
      <c r="O63" s="239">
        <v>326072.51314200705</v>
      </c>
      <c r="P63" s="239">
        <v>261880.36482268851</v>
      </c>
      <c r="Q63" s="239">
        <v>185314.40091294283</v>
      </c>
      <c r="R63" s="239">
        <v>174993.30552019947</v>
      </c>
      <c r="S63" s="239">
        <v>159886.25434380613</v>
      </c>
      <c r="T63" s="239">
        <v>11120.848033785856</v>
      </c>
      <c r="U63" s="239">
        <v>7224.8209757331115</v>
      </c>
      <c r="V63" s="239">
        <v>6592.2061283881194</v>
      </c>
      <c r="W63" s="239">
        <v>5032.9159972157722</v>
      </c>
      <c r="X63" s="239">
        <v>4804.7682543587453</v>
      </c>
      <c r="Y63" s="239">
        <v>1352.1190778177317</v>
      </c>
      <c r="Z63" s="239">
        <v>755.44479730190073</v>
      </c>
      <c r="AA63" s="239">
        <v>630.63107967115729</v>
      </c>
      <c r="AB63" s="239">
        <v>59.043306667266322</v>
      </c>
      <c r="AC63" s="239">
        <v>59.043306667266322</v>
      </c>
      <c r="AD63" s="239">
        <v>59.043306667266322</v>
      </c>
      <c r="AE63" s="239">
        <v>59.043306667266322</v>
      </c>
      <c r="AF63" s="239">
        <v>59.043306667266322</v>
      </c>
      <c r="AG63" s="239">
        <v>59.043306667266322</v>
      </c>
      <c r="AH63" s="239">
        <v>59.043306667266322</v>
      </c>
      <c r="AI63" s="239">
        <v>59.043306667266322</v>
      </c>
      <c r="AJ63" s="239">
        <v>59.043306667266322</v>
      </c>
      <c r="AK63" s="239">
        <v>59.043306667266322</v>
      </c>
      <c r="AL63" s="239">
        <v>59.043306667266322</v>
      </c>
      <c r="AM63" s="239">
        <v>59.043306667266322</v>
      </c>
      <c r="AN63" s="239">
        <v>59.043306667266322</v>
      </c>
      <c r="AO63" s="239">
        <v>59.043306667266322</v>
      </c>
      <c r="AP63" s="239">
        <v>59.043306667266322</v>
      </c>
      <c r="AQ63" s="239">
        <v>59.043306667266322</v>
      </c>
      <c r="AR63" s="239">
        <v>59.043306667266322</v>
      </c>
      <c r="AS63" s="239">
        <v>59.043306667266322</v>
      </c>
      <c r="AT63" s="239">
        <v>59.043306667266322</v>
      </c>
      <c r="AU63" s="239">
        <v>59.043306667266322</v>
      </c>
      <c r="AV63" s="239">
        <v>59.043306667266322</v>
      </c>
      <c r="AW63" s="239">
        <v>59.043306667266322</v>
      </c>
      <c r="AX63" s="239">
        <v>59.043306667266322</v>
      </c>
      <c r="AY63" s="239">
        <v>59.043306667266322</v>
      </c>
      <c r="AZ63" s="239">
        <v>59.043306667266322</v>
      </c>
      <c r="BA63" s="239">
        <v>59.043306667266322</v>
      </c>
      <c r="BB63" s="239">
        <v>59.043306667266322</v>
      </c>
      <c r="BC63" s="239">
        <v>59.043306667266322</v>
      </c>
      <c r="BD63" s="239">
        <v>59.043306667266322</v>
      </c>
      <c r="BE63" s="239">
        <v>59.043306667266322</v>
      </c>
      <c r="BF63" s="239">
        <v>59.043306667266322</v>
      </c>
      <c r="BG63" s="239">
        <v>7.9872170549564308</v>
      </c>
      <c r="BH63" s="239">
        <v>0</v>
      </c>
    </row>
    <row r="64" spans="1:60" x14ac:dyDescent="0.3">
      <c r="A64" s="13" t="s">
        <v>116</v>
      </c>
      <c r="B64" s="67"/>
      <c r="C64" s="67"/>
      <c r="D64" s="67"/>
      <c r="E64" s="239">
        <v>0</v>
      </c>
      <c r="F64" s="239">
        <v>37.369403579679783</v>
      </c>
      <c r="G64" s="239">
        <v>1458.2545967063052</v>
      </c>
      <c r="H64" s="239">
        <v>4848.6109650791623</v>
      </c>
      <c r="I64" s="239">
        <v>24754.88396206894</v>
      </c>
      <c r="J64" s="239">
        <v>5790.6586656817817</v>
      </c>
      <c r="K64" s="239">
        <v>6955.8053121839766</v>
      </c>
      <c r="L64" s="239">
        <v>27938.621085003193</v>
      </c>
      <c r="M64" s="239">
        <v>2841.4033380246256</v>
      </c>
      <c r="N64" s="239">
        <v>4981.7261992032873</v>
      </c>
      <c r="O64" s="239">
        <v>36837.076621311367</v>
      </c>
      <c r="P64" s="239">
        <v>64192.148319318541</v>
      </c>
      <c r="Q64" s="239">
        <v>76565.963909745682</v>
      </c>
      <c r="R64" s="239">
        <v>10321.095392743358</v>
      </c>
      <c r="S64" s="239">
        <v>15107.051176393346</v>
      </c>
      <c r="T64" s="239">
        <v>148765.40631002028</v>
      </c>
      <c r="U64" s="239">
        <v>3896.0270580527449</v>
      </c>
      <c r="V64" s="239">
        <v>632.61484734499209</v>
      </c>
      <c r="W64" s="239">
        <v>1559.2901311723472</v>
      </c>
      <c r="X64" s="239">
        <v>228.14774285702697</v>
      </c>
      <c r="Y64" s="239">
        <v>3452.6491765410137</v>
      </c>
      <c r="Z64" s="239">
        <v>596.67428051583101</v>
      </c>
      <c r="AA64" s="239">
        <v>124.81371763074344</v>
      </c>
      <c r="AB64" s="239">
        <v>571.58777300389102</v>
      </c>
      <c r="AC64" s="239">
        <v>0</v>
      </c>
      <c r="AD64" s="239">
        <v>0</v>
      </c>
      <c r="AE64" s="239">
        <v>0</v>
      </c>
      <c r="AF64" s="239">
        <v>0</v>
      </c>
      <c r="AG64" s="239">
        <v>0</v>
      </c>
      <c r="AH64" s="239">
        <v>0</v>
      </c>
      <c r="AI64" s="239">
        <v>0</v>
      </c>
      <c r="AJ64" s="239">
        <v>0</v>
      </c>
      <c r="AK64" s="239">
        <v>0</v>
      </c>
      <c r="AL64" s="239">
        <v>0</v>
      </c>
      <c r="AM64" s="239">
        <v>0</v>
      </c>
      <c r="AN64" s="239">
        <v>0</v>
      </c>
      <c r="AO64" s="239">
        <v>0</v>
      </c>
      <c r="AP64" s="239">
        <v>0</v>
      </c>
      <c r="AQ64" s="239">
        <v>0</v>
      </c>
      <c r="AR64" s="239">
        <v>0</v>
      </c>
      <c r="AS64" s="239">
        <v>0</v>
      </c>
      <c r="AT64" s="239">
        <v>0</v>
      </c>
      <c r="AU64" s="239">
        <v>0</v>
      </c>
      <c r="AV64" s="239">
        <v>0</v>
      </c>
      <c r="AW64" s="239">
        <v>0</v>
      </c>
      <c r="AX64" s="239">
        <v>0</v>
      </c>
      <c r="AY64" s="239">
        <v>0</v>
      </c>
      <c r="AZ64" s="239">
        <v>0</v>
      </c>
      <c r="BA64" s="239">
        <v>0</v>
      </c>
      <c r="BB64" s="239">
        <v>0</v>
      </c>
      <c r="BC64" s="239">
        <v>0</v>
      </c>
      <c r="BD64" s="239">
        <v>0</v>
      </c>
      <c r="BE64" s="239">
        <v>0</v>
      </c>
      <c r="BF64" s="239">
        <v>0</v>
      </c>
      <c r="BG64" s="239">
        <v>51.05608961230989</v>
      </c>
      <c r="BH64" s="239">
        <v>7.9872170549564308</v>
      </c>
    </row>
    <row r="65" spans="1:60" x14ac:dyDescent="0.3">
      <c r="A65" s="13" t="s">
        <v>117</v>
      </c>
      <c r="B65" s="67"/>
      <c r="C65" s="67"/>
      <c r="D65" s="67"/>
      <c r="E65" s="239">
        <v>0</v>
      </c>
      <c r="F65" s="239">
        <v>37.369403579679783</v>
      </c>
      <c r="G65" s="239">
        <v>1495.6240002859849</v>
      </c>
      <c r="H65" s="239">
        <v>6344.2349653651472</v>
      </c>
      <c r="I65" s="239">
        <v>31099.118927434087</v>
      </c>
      <c r="J65" s="239">
        <v>36889.777593115869</v>
      </c>
      <c r="K65" s="239">
        <v>43845.582905299845</v>
      </c>
      <c r="L65" s="239">
        <v>71784.203990303038</v>
      </c>
      <c r="M65" s="239">
        <v>74625.607328327664</v>
      </c>
      <c r="N65" s="239">
        <v>79607.333527530951</v>
      </c>
      <c r="O65" s="239">
        <v>116444.41014884232</v>
      </c>
      <c r="P65" s="239">
        <v>180636.55846816086</v>
      </c>
      <c r="Q65" s="239">
        <v>257202.52237790654</v>
      </c>
      <c r="R65" s="239">
        <v>267523.6177706499</v>
      </c>
      <c r="S65" s="239">
        <v>282630.66894704325</v>
      </c>
      <c r="T65" s="239">
        <v>431396.07525706349</v>
      </c>
      <c r="U65" s="239">
        <v>435292.10231511627</v>
      </c>
      <c r="V65" s="239">
        <v>435924.71716246125</v>
      </c>
      <c r="W65" s="239">
        <v>437484.00729363359</v>
      </c>
      <c r="X65" s="239">
        <v>437712.15503649064</v>
      </c>
      <c r="Y65" s="239">
        <v>441164.80421303166</v>
      </c>
      <c r="Z65" s="239">
        <v>441761.47849354747</v>
      </c>
      <c r="AA65" s="239">
        <v>441886.29221117822</v>
      </c>
      <c r="AB65" s="239">
        <v>442457.87998418213</v>
      </c>
      <c r="AC65" s="239">
        <v>442457.87998418213</v>
      </c>
      <c r="AD65" s="239">
        <v>442457.87998418213</v>
      </c>
      <c r="AE65" s="239">
        <v>442457.87998418213</v>
      </c>
      <c r="AF65" s="239">
        <v>442457.87998418213</v>
      </c>
      <c r="AG65" s="239">
        <v>442457.87998418213</v>
      </c>
      <c r="AH65" s="239">
        <v>442457.87998418213</v>
      </c>
      <c r="AI65" s="239">
        <v>442457.87998418213</v>
      </c>
      <c r="AJ65" s="239">
        <v>442457.87998418213</v>
      </c>
      <c r="AK65" s="239">
        <v>442457.87998418213</v>
      </c>
      <c r="AL65" s="239">
        <v>442457.87998418213</v>
      </c>
      <c r="AM65" s="239">
        <v>442457.87998418213</v>
      </c>
      <c r="AN65" s="239">
        <v>442457.87998418213</v>
      </c>
      <c r="AO65" s="239">
        <v>442457.87998418213</v>
      </c>
      <c r="AP65" s="239">
        <v>442457.87998418213</v>
      </c>
      <c r="AQ65" s="239">
        <v>442457.87998418213</v>
      </c>
      <c r="AR65" s="239">
        <v>442457.87998418213</v>
      </c>
      <c r="AS65" s="239">
        <v>442457.87998418213</v>
      </c>
      <c r="AT65" s="239">
        <v>442457.87998418213</v>
      </c>
      <c r="AU65" s="239">
        <v>442457.87998418213</v>
      </c>
      <c r="AV65" s="239">
        <v>442457.87998418213</v>
      </c>
      <c r="AW65" s="239">
        <v>442457.87998418213</v>
      </c>
      <c r="AX65" s="239">
        <v>442457.87998418213</v>
      </c>
      <c r="AY65" s="239">
        <v>442457.87998418213</v>
      </c>
      <c r="AZ65" s="239">
        <v>442457.87998418213</v>
      </c>
      <c r="BA65" s="239">
        <v>442457.87998418213</v>
      </c>
      <c r="BB65" s="239">
        <v>442457.87998418213</v>
      </c>
      <c r="BC65" s="239">
        <v>442457.87998418213</v>
      </c>
      <c r="BD65" s="239">
        <v>442457.87998418213</v>
      </c>
      <c r="BE65" s="239">
        <v>442457.87998418213</v>
      </c>
      <c r="BF65" s="239">
        <v>442457.87998418213</v>
      </c>
      <c r="BG65" s="239">
        <v>442508.93607379444</v>
      </c>
      <c r="BH65" s="239">
        <v>442516.92329084937</v>
      </c>
    </row>
    <row r="67" spans="1:60" x14ac:dyDescent="0.3">
      <c r="A67" s="7" t="s">
        <v>118</v>
      </c>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row>
    <row r="69" spans="1:60" x14ac:dyDescent="0.3">
      <c r="A69" s="6"/>
      <c r="B69" s="9">
        <v>2017</v>
      </c>
      <c r="C69" s="10">
        <v>2018</v>
      </c>
      <c r="D69" s="10">
        <v>2019</v>
      </c>
      <c r="E69" s="10">
        <v>2020</v>
      </c>
      <c r="F69" s="10">
        <v>2021</v>
      </c>
      <c r="G69" s="10">
        <v>2022</v>
      </c>
      <c r="H69" s="10">
        <v>2023</v>
      </c>
      <c r="I69" s="10">
        <v>2024</v>
      </c>
      <c r="J69" s="10">
        <v>2025</v>
      </c>
      <c r="K69" s="10">
        <v>2026</v>
      </c>
      <c r="L69" s="10">
        <v>2027</v>
      </c>
      <c r="M69" s="10">
        <v>2028</v>
      </c>
      <c r="N69" s="10">
        <v>2029</v>
      </c>
      <c r="O69" s="10">
        <v>2030</v>
      </c>
      <c r="P69" s="10">
        <v>2031</v>
      </c>
      <c r="Q69" s="10">
        <v>2032</v>
      </c>
      <c r="R69" s="10">
        <v>2033</v>
      </c>
      <c r="S69" s="10">
        <v>2034</v>
      </c>
      <c r="T69" s="10">
        <v>2035</v>
      </c>
      <c r="U69" s="10">
        <v>2036</v>
      </c>
      <c r="V69" s="10">
        <v>2037</v>
      </c>
      <c r="W69" s="10">
        <v>2038</v>
      </c>
      <c r="X69" s="10">
        <v>2039</v>
      </c>
      <c r="Y69" s="10">
        <v>2040</v>
      </c>
      <c r="Z69" s="10">
        <v>2041</v>
      </c>
      <c r="AA69" s="10">
        <v>2042</v>
      </c>
      <c r="AB69" s="44">
        <v>2043</v>
      </c>
      <c r="AC69" s="24">
        <v>2044</v>
      </c>
      <c r="AD69" s="24">
        <v>2045</v>
      </c>
      <c r="AE69" s="24">
        <v>2046</v>
      </c>
      <c r="AF69" s="24">
        <v>2047</v>
      </c>
      <c r="AG69" s="24">
        <v>2048</v>
      </c>
      <c r="AH69" s="24">
        <v>2049</v>
      </c>
      <c r="AI69" s="24">
        <v>2050</v>
      </c>
      <c r="AJ69" s="24">
        <v>2051</v>
      </c>
      <c r="AK69" s="24">
        <v>2052</v>
      </c>
      <c r="AL69" s="24">
        <v>2053</v>
      </c>
      <c r="AM69" s="24">
        <v>2054</v>
      </c>
      <c r="AN69" s="24">
        <v>2055</v>
      </c>
      <c r="AO69" s="24">
        <v>2056</v>
      </c>
      <c r="AP69" s="24">
        <v>2057</v>
      </c>
      <c r="AQ69" s="24">
        <v>2058</v>
      </c>
      <c r="AR69" s="24">
        <v>2059</v>
      </c>
      <c r="AS69" s="24">
        <v>2060</v>
      </c>
      <c r="AT69" s="24">
        <v>2061</v>
      </c>
      <c r="AU69" s="24">
        <v>2062</v>
      </c>
      <c r="AV69" s="24">
        <v>2063</v>
      </c>
      <c r="AW69" s="24">
        <v>2064</v>
      </c>
      <c r="AX69" s="24">
        <v>2065</v>
      </c>
      <c r="AY69" s="24">
        <v>2066</v>
      </c>
      <c r="AZ69" s="24">
        <v>2067</v>
      </c>
      <c r="BA69" s="24">
        <v>2068</v>
      </c>
      <c r="BB69" s="24">
        <v>2069</v>
      </c>
      <c r="BC69" s="24">
        <v>2070</v>
      </c>
      <c r="BD69" s="24">
        <v>2071</v>
      </c>
      <c r="BE69" s="24">
        <v>2072</v>
      </c>
      <c r="BF69" s="24">
        <v>2073</v>
      </c>
      <c r="BG69" s="24">
        <v>2074</v>
      </c>
      <c r="BH69" s="24">
        <v>2075</v>
      </c>
    </row>
    <row r="70" spans="1:60" x14ac:dyDescent="0.3">
      <c r="A70" s="13" t="s">
        <v>147</v>
      </c>
      <c r="B70" s="67"/>
      <c r="C70" s="67"/>
      <c r="D70" s="67"/>
      <c r="E70" s="67"/>
      <c r="F70" s="239">
        <v>451994.83497866412</v>
      </c>
      <c r="G70" s="239">
        <v>451994.83497866412</v>
      </c>
      <c r="H70" s="239">
        <v>451086.38662323175</v>
      </c>
      <c r="I70" s="239">
        <v>446328.550429678</v>
      </c>
      <c r="J70" s="239">
        <v>429028.42039571574</v>
      </c>
      <c r="K70" s="239">
        <v>425993.50361692428</v>
      </c>
      <c r="L70" s="239">
        <v>421642.68725046568</v>
      </c>
      <c r="M70" s="239">
        <v>397489.28636399837</v>
      </c>
      <c r="N70" s="239">
        <v>394439.30040316441</v>
      </c>
      <c r="O70" s="239">
        <v>388631.34472602903</v>
      </c>
      <c r="P70" s="239">
        <v>337168.71033996216</v>
      </c>
      <c r="Q70" s="239">
        <v>278234.15446773835</v>
      </c>
      <c r="R70" s="239">
        <v>242787.02762801724</v>
      </c>
      <c r="S70" s="239">
        <v>234651.85039292031</v>
      </c>
      <c r="T70" s="239">
        <v>214219.93266502518</v>
      </c>
      <c r="U70" s="239">
        <v>41274.140982409997</v>
      </c>
      <c r="V70" s="239">
        <v>38158.932568714859</v>
      </c>
      <c r="W70" s="239">
        <v>37287.578595079292</v>
      </c>
      <c r="X70" s="239">
        <v>36277.060247986279</v>
      </c>
      <c r="Y70" s="239">
        <v>29824.666948463422</v>
      </c>
      <c r="Z70" s="239">
        <v>1041.4435013359005</v>
      </c>
      <c r="AA70" s="239">
        <v>1028.7275878154362</v>
      </c>
      <c r="AB70" s="239">
        <v>351.09105038241916</v>
      </c>
      <c r="AC70" s="239">
        <v>35.498737198237706</v>
      </c>
      <c r="AD70" s="239">
        <v>26.574089557448723</v>
      </c>
      <c r="AE70" s="239">
        <v>0</v>
      </c>
      <c r="AF70" s="239">
        <v>0</v>
      </c>
      <c r="AG70" s="239">
        <v>0</v>
      </c>
      <c r="AH70" s="239">
        <v>0</v>
      </c>
      <c r="AI70" s="239">
        <v>0</v>
      </c>
      <c r="AJ70" s="239">
        <v>0</v>
      </c>
      <c r="AK70" s="239">
        <v>0</v>
      </c>
      <c r="AL70" s="239">
        <v>0</v>
      </c>
      <c r="AM70" s="239">
        <v>0</v>
      </c>
      <c r="AN70" s="239">
        <v>0</v>
      </c>
      <c r="AO70" s="239">
        <v>0</v>
      </c>
      <c r="AP70" s="239">
        <v>0</v>
      </c>
      <c r="AQ70" s="239">
        <v>0</v>
      </c>
      <c r="AR70" s="239">
        <v>0</v>
      </c>
      <c r="AS70" s="239">
        <v>0</v>
      </c>
      <c r="AT70" s="239">
        <v>0</v>
      </c>
      <c r="AU70" s="239">
        <v>0</v>
      </c>
      <c r="AV70" s="239">
        <v>0</v>
      </c>
      <c r="AW70" s="239">
        <v>0</v>
      </c>
      <c r="AX70" s="239">
        <v>0</v>
      </c>
      <c r="AY70" s="239">
        <v>0</v>
      </c>
      <c r="AZ70" s="239">
        <v>0</v>
      </c>
      <c r="BA70" s="239">
        <v>0</v>
      </c>
      <c r="BB70" s="239">
        <v>0</v>
      </c>
      <c r="BC70" s="239">
        <v>0</v>
      </c>
      <c r="BD70" s="239">
        <v>0</v>
      </c>
      <c r="BE70" s="239">
        <v>0</v>
      </c>
      <c r="BF70" s="239">
        <v>0</v>
      </c>
      <c r="BG70" s="239">
        <v>0</v>
      </c>
      <c r="BH70" s="239">
        <v>0</v>
      </c>
    </row>
    <row r="71" spans="1:60" x14ac:dyDescent="0.3">
      <c r="A71" s="13" t="s">
        <v>148</v>
      </c>
      <c r="B71" s="67"/>
      <c r="C71" s="67"/>
      <c r="D71" s="67"/>
      <c r="E71" s="67"/>
      <c r="F71" s="239">
        <v>0</v>
      </c>
      <c r="G71" s="239">
        <v>0</v>
      </c>
      <c r="H71" s="239">
        <v>908.44835543236695</v>
      </c>
      <c r="I71" s="239">
        <v>4757.8361935537541</v>
      </c>
      <c r="J71" s="239">
        <v>17300.130033962254</v>
      </c>
      <c r="K71" s="239">
        <v>3034.916778791463</v>
      </c>
      <c r="L71" s="239">
        <v>4350.8163664586027</v>
      </c>
      <c r="M71" s="239">
        <v>24153.400886467309</v>
      </c>
      <c r="N71" s="239">
        <v>3049.9859608339611</v>
      </c>
      <c r="O71" s="239">
        <v>5807.9556771353818</v>
      </c>
      <c r="P71" s="239">
        <v>51462.634386066871</v>
      </c>
      <c r="Q71" s="239">
        <v>58934.555872223806</v>
      </c>
      <c r="R71" s="239">
        <v>35447.12683972111</v>
      </c>
      <c r="S71" s="239">
        <v>8135.1772350969259</v>
      </c>
      <c r="T71" s="239">
        <v>20431.917727895139</v>
      </c>
      <c r="U71" s="239">
        <v>172945.79168261518</v>
      </c>
      <c r="V71" s="239">
        <v>3115.208413695138</v>
      </c>
      <c r="W71" s="239">
        <v>871.35397363556694</v>
      </c>
      <c r="X71" s="239">
        <v>1010.5183470930133</v>
      </c>
      <c r="Y71" s="239">
        <v>6452.393299522857</v>
      </c>
      <c r="Z71" s="239">
        <v>28783.223447127522</v>
      </c>
      <c r="AA71" s="239">
        <v>12.715913520464255</v>
      </c>
      <c r="AB71" s="239">
        <v>677.63653743301711</v>
      </c>
      <c r="AC71" s="239">
        <v>315.59231318418142</v>
      </c>
      <c r="AD71" s="239">
        <v>8.924647640788983</v>
      </c>
      <c r="AE71" s="239">
        <v>26.574089557448723</v>
      </c>
      <c r="AF71" s="239">
        <v>0</v>
      </c>
      <c r="AG71" s="239">
        <v>0</v>
      </c>
      <c r="AH71" s="239">
        <v>0</v>
      </c>
      <c r="AI71" s="239">
        <v>0</v>
      </c>
      <c r="AJ71" s="239">
        <v>0</v>
      </c>
      <c r="AK71" s="239">
        <v>0</v>
      </c>
      <c r="AL71" s="239">
        <v>0</v>
      </c>
      <c r="AM71" s="239">
        <v>0</v>
      </c>
      <c r="AN71" s="239">
        <v>0</v>
      </c>
      <c r="AO71" s="239">
        <v>0</v>
      </c>
      <c r="AP71" s="239">
        <v>0</v>
      </c>
      <c r="AQ71" s="239">
        <v>0</v>
      </c>
      <c r="AR71" s="239">
        <v>0</v>
      </c>
      <c r="AS71" s="239">
        <v>0</v>
      </c>
      <c r="AT71" s="239">
        <v>0</v>
      </c>
      <c r="AU71" s="239">
        <v>0</v>
      </c>
      <c r="AV71" s="239">
        <v>0</v>
      </c>
      <c r="AW71" s="239">
        <v>0</v>
      </c>
      <c r="AX71" s="239">
        <v>0</v>
      </c>
      <c r="AY71" s="239">
        <v>0</v>
      </c>
      <c r="AZ71" s="239">
        <v>0</v>
      </c>
      <c r="BA71" s="239">
        <v>0</v>
      </c>
      <c r="BB71" s="239">
        <v>0</v>
      </c>
      <c r="BC71" s="239">
        <v>0</v>
      </c>
      <c r="BD71" s="239">
        <v>0</v>
      </c>
      <c r="BE71" s="239">
        <v>0</v>
      </c>
      <c r="BF71" s="239">
        <v>0</v>
      </c>
      <c r="BG71" s="239">
        <v>0</v>
      </c>
      <c r="BH71" s="239">
        <v>0</v>
      </c>
    </row>
    <row r="72" spans="1:60" x14ac:dyDescent="0.3">
      <c r="A72" s="13" t="s">
        <v>149</v>
      </c>
      <c r="B72" s="67"/>
      <c r="C72" s="67"/>
      <c r="D72" s="67"/>
      <c r="E72" s="67"/>
      <c r="F72" s="239">
        <v>0</v>
      </c>
      <c r="G72" s="239">
        <v>0</v>
      </c>
      <c r="H72" s="239">
        <v>908.44835543236695</v>
      </c>
      <c r="I72" s="239">
        <v>5666.2845489861211</v>
      </c>
      <c r="J72" s="239">
        <v>22966.414582948375</v>
      </c>
      <c r="K72" s="239">
        <v>26001.331361739838</v>
      </c>
      <c r="L72" s="239">
        <v>30352.147728198441</v>
      </c>
      <c r="M72" s="239">
        <v>54505.548614665749</v>
      </c>
      <c r="N72" s="239">
        <v>57555.534575499711</v>
      </c>
      <c r="O72" s="239">
        <v>63363.490252635092</v>
      </c>
      <c r="P72" s="239">
        <v>114826.12463870196</v>
      </c>
      <c r="Q72" s="239">
        <v>173760.68051092577</v>
      </c>
      <c r="R72" s="239">
        <v>209207.80735064688</v>
      </c>
      <c r="S72" s="239">
        <v>217342.9845857438</v>
      </c>
      <c r="T72" s="239">
        <v>237774.90231363894</v>
      </c>
      <c r="U72" s="239">
        <v>410720.69399625412</v>
      </c>
      <c r="V72" s="239">
        <v>413835.90240994928</v>
      </c>
      <c r="W72" s="239">
        <v>414707.25638358481</v>
      </c>
      <c r="X72" s="239">
        <v>415717.77473067783</v>
      </c>
      <c r="Y72" s="239">
        <v>422170.1680302007</v>
      </c>
      <c r="Z72" s="239">
        <v>450953.3914773282</v>
      </c>
      <c r="AA72" s="239">
        <v>450966.10739084869</v>
      </c>
      <c r="AB72" s="239">
        <v>451643.74392828171</v>
      </c>
      <c r="AC72" s="239">
        <v>451959.33624146588</v>
      </c>
      <c r="AD72" s="239">
        <v>451968.26088910666</v>
      </c>
      <c r="AE72" s="239">
        <v>451994.83497866412</v>
      </c>
      <c r="AF72" s="239">
        <v>451994.83497866412</v>
      </c>
      <c r="AG72" s="239">
        <v>451994.83497866412</v>
      </c>
      <c r="AH72" s="239">
        <v>451994.83497866412</v>
      </c>
      <c r="AI72" s="239">
        <v>451994.83497866412</v>
      </c>
      <c r="AJ72" s="239">
        <v>451994.83497866412</v>
      </c>
      <c r="AK72" s="239">
        <v>451994.83497866412</v>
      </c>
      <c r="AL72" s="239">
        <v>451994.83497866412</v>
      </c>
      <c r="AM72" s="239">
        <v>451994.83497866412</v>
      </c>
      <c r="AN72" s="239">
        <v>451994.83497866412</v>
      </c>
      <c r="AO72" s="239">
        <v>451994.83497866412</v>
      </c>
      <c r="AP72" s="239">
        <v>451994.83497866412</v>
      </c>
      <c r="AQ72" s="239">
        <v>451994.83497866412</v>
      </c>
      <c r="AR72" s="239">
        <v>451994.83497866412</v>
      </c>
      <c r="AS72" s="239">
        <v>451994.83497866412</v>
      </c>
      <c r="AT72" s="239">
        <v>451994.83497866412</v>
      </c>
      <c r="AU72" s="239">
        <v>451994.83497866412</v>
      </c>
      <c r="AV72" s="239">
        <v>451994.83497866412</v>
      </c>
      <c r="AW72" s="239">
        <v>451994.83497866412</v>
      </c>
      <c r="AX72" s="239">
        <v>451994.83497866412</v>
      </c>
      <c r="AY72" s="239">
        <v>451994.83497866412</v>
      </c>
      <c r="AZ72" s="239">
        <v>451994.83497866412</v>
      </c>
      <c r="BA72" s="239">
        <v>451994.83497866412</v>
      </c>
      <c r="BB72" s="239">
        <v>451994.83497866412</v>
      </c>
      <c r="BC72" s="239">
        <v>451994.83497866412</v>
      </c>
      <c r="BD72" s="239">
        <v>451994.83497866412</v>
      </c>
      <c r="BE72" s="239">
        <v>451994.83497866412</v>
      </c>
      <c r="BF72" s="239">
        <v>451994.83497866412</v>
      </c>
      <c r="BG72" s="239">
        <v>451994.83497866412</v>
      </c>
      <c r="BH72" s="239">
        <v>451994.83497866412</v>
      </c>
    </row>
    <row r="73" spans="1:60" x14ac:dyDescent="0.3">
      <c r="G73" s="21"/>
    </row>
    <row r="74" spans="1:60" x14ac:dyDescent="0.3">
      <c r="A74" s="7" t="s">
        <v>150</v>
      </c>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row>
    <row r="76" spans="1:60" x14ac:dyDescent="0.3">
      <c r="A76" s="6"/>
      <c r="B76" s="9">
        <v>2017</v>
      </c>
      <c r="C76" s="10">
        <v>2018</v>
      </c>
      <c r="D76" s="10">
        <v>2019</v>
      </c>
      <c r="E76" s="10">
        <v>2020</v>
      </c>
      <c r="F76" s="10">
        <v>2021</v>
      </c>
      <c r="G76" s="10">
        <v>2022</v>
      </c>
      <c r="H76" s="10">
        <v>2023</v>
      </c>
      <c r="I76" s="10">
        <v>2024</v>
      </c>
      <c r="J76" s="10">
        <v>2025</v>
      </c>
      <c r="K76" s="10">
        <v>2026</v>
      </c>
      <c r="L76" s="10">
        <v>2027</v>
      </c>
      <c r="M76" s="10">
        <v>2028</v>
      </c>
      <c r="N76" s="10">
        <v>2029</v>
      </c>
      <c r="O76" s="10">
        <v>2030</v>
      </c>
      <c r="P76" s="10">
        <v>2031</v>
      </c>
      <c r="Q76" s="10">
        <v>2032</v>
      </c>
      <c r="R76" s="10">
        <v>2033</v>
      </c>
      <c r="S76" s="10">
        <v>2034</v>
      </c>
      <c r="T76" s="10">
        <v>2035</v>
      </c>
      <c r="U76" s="10">
        <v>2036</v>
      </c>
      <c r="V76" s="10">
        <v>2037</v>
      </c>
      <c r="W76" s="10">
        <v>2038</v>
      </c>
      <c r="X76" s="10">
        <v>2039</v>
      </c>
      <c r="Y76" s="10">
        <v>2040</v>
      </c>
      <c r="Z76" s="10">
        <v>2041</v>
      </c>
      <c r="AA76" s="10">
        <v>2042</v>
      </c>
      <c r="AB76" s="44">
        <v>2043</v>
      </c>
      <c r="AC76" s="24">
        <v>2044</v>
      </c>
      <c r="AD76" s="24">
        <v>2045</v>
      </c>
      <c r="AE76" s="24">
        <v>2046</v>
      </c>
      <c r="AF76" s="24">
        <v>2047</v>
      </c>
      <c r="AG76" s="24">
        <v>2048</v>
      </c>
      <c r="AH76" s="24">
        <v>2049</v>
      </c>
      <c r="AI76" s="24">
        <v>2050</v>
      </c>
      <c r="AJ76" s="24">
        <v>2051</v>
      </c>
      <c r="AK76" s="24">
        <v>2052</v>
      </c>
      <c r="AL76" s="24">
        <v>2053</v>
      </c>
      <c r="AM76" s="24">
        <v>2054</v>
      </c>
      <c r="AN76" s="24">
        <v>2055</v>
      </c>
      <c r="AO76" s="24">
        <v>2056</v>
      </c>
      <c r="AP76" s="24">
        <v>2057</v>
      </c>
      <c r="AQ76" s="24">
        <v>2058</v>
      </c>
      <c r="AR76" s="24">
        <v>2059</v>
      </c>
      <c r="AS76" s="24">
        <v>2060</v>
      </c>
      <c r="AT76" s="24">
        <v>2061</v>
      </c>
      <c r="AU76" s="24">
        <v>2062</v>
      </c>
      <c r="AV76" s="24">
        <v>2063</v>
      </c>
      <c r="AW76" s="24">
        <v>2064</v>
      </c>
      <c r="AX76" s="24">
        <v>2065</v>
      </c>
      <c r="AY76" s="24">
        <v>2066</v>
      </c>
      <c r="AZ76" s="24">
        <v>2067</v>
      </c>
      <c r="BA76" s="24">
        <v>2068</v>
      </c>
      <c r="BB76" s="24">
        <v>2069</v>
      </c>
      <c r="BC76" s="24">
        <v>2070</v>
      </c>
      <c r="BD76" s="24">
        <v>2071</v>
      </c>
      <c r="BE76" s="24">
        <v>2072</v>
      </c>
      <c r="BF76" s="24">
        <v>2073</v>
      </c>
      <c r="BG76" s="24">
        <v>2074</v>
      </c>
      <c r="BH76" s="24">
        <v>2075</v>
      </c>
    </row>
    <row r="77" spans="1:60" x14ac:dyDescent="0.3">
      <c r="A77" s="13" t="s">
        <v>206</v>
      </c>
      <c r="B77" s="67"/>
      <c r="C77" s="67"/>
      <c r="D77" s="67"/>
      <c r="E77" s="67"/>
      <c r="F77" s="67"/>
      <c r="G77" s="239">
        <v>457406.38910046394</v>
      </c>
      <c r="H77" s="239">
        <v>457406.38910046394</v>
      </c>
      <c r="I77" s="239">
        <v>456685.09678874019</v>
      </c>
      <c r="J77" s="239">
        <v>453050.36311487906</v>
      </c>
      <c r="K77" s="239">
        <v>428152.79513143847</v>
      </c>
      <c r="L77" s="239">
        <v>424590.71753918345</v>
      </c>
      <c r="M77" s="239">
        <v>419288.73377882934</v>
      </c>
      <c r="N77" s="239">
        <v>393005.53403204255</v>
      </c>
      <c r="O77" s="239">
        <v>389191.32307825354</v>
      </c>
      <c r="P77" s="239">
        <v>380268.56744797743</v>
      </c>
      <c r="Q77" s="239">
        <v>316946.90493273753</v>
      </c>
      <c r="R77" s="239">
        <v>276886.15418988245</v>
      </c>
      <c r="S77" s="239">
        <v>250575.00848426792</v>
      </c>
      <c r="T77" s="239">
        <v>230181.51685953198</v>
      </c>
      <c r="U77" s="239">
        <v>211309.13838499028</v>
      </c>
      <c r="V77" s="239">
        <v>37508.638328225403</v>
      </c>
      <c r="W77" s="239">
        <v>29494.732891412357</v>
      </c>
      <c r="X77" s="239">
        <v>29353.893930125432</v>
      </c>
      <c r="Y77" s="239">
        <v>28336.050622382161</v>
      </c>
      <c r="Z77" s="239">
        <v>27897.565347286331</v>
      </c>
      <c r="AA77" s="239">
        <v>2765.0639615918112</v>
      </c>
      <c r="AB77" s="239">
        <v>2552.8816542182171</v>
      </c>
      <c r="AC77" s="239">
        <v>1871.3332499285159</v>
      </c>
      <c r="AD77" s="239">
        <v>445.67371473492449</v>
      </c>
      <c r="AE77" s="239">
        <v>273.02468843815149</v>
      </c>
      <c r="AF77" s="239">
        <v>97.411357862988126</v>
      </c>
      <c r="AG77" s="239">
        <v>0</v>
      </c>
      <c r="AH77" s="239">
        <v>0</v>
      </c>
      <c r="AI77" s="239">
        <v>0</v>
      </c>
      <c r="AJ77" s="239">
        <v>0</v>
      </c>
      <c r="AK77" s="239">
        <v>0</v>
      </c>
      <c r="AL77" s="239">
        <v>0</v>
      </c>
      <c r="AM77" s="239">
        <v>0</v>
      </c>
      <c r="AN77" s="239">
        <v>0</v>
      </c>
      <c r="AO77" s="239">
        <v>0</v>
      </c>
      <c r="AP77" s="239">
        <v>0</v>
      </c>
      <c r="AQ77" s="239">
        <v>0</v>
      </c>
      <c r="AR77" s="239">
        <v>0</v>
      </c>
      <c r="AS77" s="239">
        <v>0</v>
      </c>
      <c r="AT77" s="239">
        <v>0</v>
      </c>
      <c r="AU77" s="239">
        <v>0</v>
      </c>
      <c r="AV77" s="239">
        <v>0</v>
      </c>
      <c r="AW77" s="239">
        <v>0</v>
      </c>
      <c r="AX77" s="239">
        <v>0</v>
      </c>
      <c r="AY77" s="239">
        <v>0</v>
      </c>
      <c r="AZ77" s="239">
        <v>0</v>
      </c>
      <c r="BA77" s="239">
        <v>0</v>
      </c>
      <c r="BB77" s="239">
        <v>0</v>
      </c>
      <c r="BC77" s="239">
        <v>0</v>
      </c>
      <c r="BD77" s="239">
        <v>0</v>
      </c>
      <c r="BE77" s="239">
        <v>0</v>
      </c>
      <c r="BF77" s="239">
        <v>0</v>
      </c>
      <c r="BG77" s="239">
        <v>0</v>
      </c>
      <c r="BH77" s="239">
        <v>0</v>
      </c>
    </row>
    <row r="78" spans="1:60" x14ac:dyDescent="0.3">
      <c r="A78" s="13" t="s">
        <v>207</v>
      </c>
      <c r="B78" s="67"/>
      <c r="C78" s="67"/>
      <c r="D78" s="67"/>
      <c r="E78" s="67"/>
      <c r="F78" s="67"/>
      <c r="G78" s="239">
        <v>0</v>
      </c>
      <c r="H78" s="239">
        <v>0</v>
      </c>
      <c r="I78" s="239">
        <v>721.29231172375148</v>
      </c>
      <c r="J78" s="239">
        <v>3634.7336738611339</v>
      </c>
      <c r="K78" s="239">
        <v>24897.567983440589</v>
      </c>
      <c r="L78" s="239">
        <v>3562.0775922550238</v>
      </c>
      <c r="M78" s="239">
        <v>5301.9837603541091</v>
      </c>
      <c r="N78" s="239">
        <v>26283.199746786791</v>
      </c>
      <c r="O78" s="239">
        <v>3814.2109537890065</v>
      </c>
      <c r="P78" s="239">
        <v>8922.7556302761077</v>
      </c>
      <c r="Q78" s="239">
        <v>63321.662515239906</v>
      </c>
      <c r="R78" s="239">
        <v>40060.750742855074</v>
      </c>
      <c r="S78" s="239">
        <v>26311.14570561453</v>
      </c>
      <c r="T78" s="239">
        <v>20393.491624735936</v>
      </c>
      <c r="U78" s="239">
        <v>18872.378474541707</v>
      </c>
      <c r="V78" s="239">
        <v>173800.50005676487</v>
      </c>
      <c r="W78" s="239">
        <v>8013.9054368130455</v>
      </c>
      <c r="X78" s="239">
        <v>140.83896128692504</v>
      </c>
      <c r="Y78" s="239">
        <v>1017.843307743271</v>
      </c>
      <c r="Z78" s="239">
        <v>438.48527509583073</v>
      </c>
      <c r="AA78" s="239">
        <v>25132.501385694519</v>
      </c>
      <c r="AB78" s="239">
        <v>212.18230737359409</v>
      </c>
      <c r="AC78" s="239">
        <v>681.54840428970124</v>
      </c>
      <c r="AD78" s="239">
        <v>1425.6595351935914</v>
      </c>
      <c r="AE78" s="239">
        <v>172.649026296773</v>
      </c>
      <c r="AF78" s="239">
        <v>175.61333057516336</v>
      </c>
      <c r="AG78" s="239">
        <v>97.411357862988126</v>
      </c>
      <c r="AH78" s="239">
        <v>0</v>
      </c>
      <c r="AI78" s="239">
        <v>0</v>
      </c>
      <c r="AJ78" s="239">
        <v>0</v>
      </c>
      <c r="AK78" s="239">
        <v>0</v>
      </c>
      <c r="AL78" s="239">
        <v>0</v>
      </c>
      <c r="AM78" s="239">
        <v>0</v>
      </c>
      <c r="AN78" s="239">
        <v>0</v>
      </c>
      <c r="AO78" s="239">
        <v>0</v>
      </c>
      <c r="AP78" s="239">
        <v>0</v>
      </c>
      <c r="AQ78" s="239">
        <v>0</v>
      </c>
      <c r="AR78" s="239">
        <v>0</v>
      </c>
      <c r="AS78" s="239">
        <v>0</v>
      </c>
      <c r="AT78" s="239">
        <v>0</v>
      </c>
      <c r="AU78" s="239">
        <v>0</v>
      </c>
      <c r="AV78" s="239">
        <v>0</v>
      </c>
      <c r="AW78" s="239">
        <v>0</v>
      </c>
      <c r="AX78" s="239">
        <v>0</v>
      </c>
      <c r="AY78" s="239">
        <v>0</v>
      </c>
      <c r="AZ78" s="239">
        <v>0</v>
      </c>
      <c r="BA78" s="239">
        <v>0</v>
      </c>
      <c r="BB78" s="239">
        <v>0</v>
      </c>
      <c r="BC78" s="239">
        <v>0</v>
      </c>
      <c r="BD78" s="239">
        <v>0</v>
      </c>
      <c r="BE78" s="239">
        <v>0</v>
      </c>
      <c r="BF78" s="239">
        <v>0</v>
      </c>
      <c r="BG78" s="239">
        <v>0</v>
      </c>
      <c r="BH78" s="239">
        <v>0</v>
      </c>
    </row>
    <row r="79" spans="1:60" x14ac:dyDescent="0.3">
      <c r="A79" s="13" t="s">
        <v>208</v>
      </c>
      <c r="B79" s="67"/>
      <c r="C79" s="67"/>
      <c r="D79" s="67"/>
      <c r="E79" s="67"/>
      <c r="F79" s="67"/>
      <c r="G79" s="239">
        <v>0</v>
      </c>
      <c r="H79" s="239">
        <v>0</v>
      </c>
      <c r="I79" s="239">
        <v>721.29231172375148</v>
      </c>
      <c r="J79" s="239">
        <v>4356.0259855848853</v>
      </c>
      <c r="K79" s="239">
        <v>29253.593969025475</v>
      </c>
      <c r="L79" s="239">
        <v>32815.671561280498</v>
      </c>
      <c r="M79" s="239">
        <v>38117.655321634607</v>
      </c>
      <c r="N79" s="239">
        <v>64400.855068421399</v>
      </c>
      <c r="O79" s="239">
        <v>68215.066022210405</v>
      </c>
      <c r="P79" s="239">
        <v>77137.821652486513</v>
      </c>
      <c r="Q79" s="239">
        <v>140459.48416772642</v>
      </c>
      <c r="R79" s="239">
        <v>180520.23491058149</v>
      </c>
      <c r="S79" s="239">
        <v>206831.38061619602</v>
      </c>
      <c r="T79" s="239">
        <v>227224.87224093196</v>
      </c>
      <c r="U79" s="239">
        <v>246097.25071547367</v>
      </c>
      <c r="V79" s="239">
        <v>419897.75077223853</v>
      </c>
      <c r="W79" s="239">
        <v>427911.65620905161</v>
      </c>
      <c r="X79" s="239">
        <v>428052.49517033849</v>
      </c>
      <c r="Y79" s="239">
        <v>429070.3384780818</v>
      </c>
      <c r="Z79" s="239">
        <v>429508.8237531776</v>
      </c>
      <c r="AA79" s="239">
        <v>454641.32513887214</v>
      </c>
      <c r="AB79" s="239">
        <v>454853.50744624576</v>
      </c>
      <c r="AC79" s="239">
        <v>455535.05585053546</v>
      </c>
      <c r="AD79" s="239">
        <v>456960.71538572904</v>
      </c>
      <c r="AE79" s="239">
        <v>457133.36441202578</v>
      </c>
      <c r="AF79" s="239">
        <v>457308.97774260095</v>
      </c>
      <c r="AG79" s="239">
        <v>457406.38910046394</v>
      </c>
      <c r="AH79" s="239">
        <v>457406.38910046394</v>
      </c>
      <c r="AI79" s="239">
        <v>457406.38910046394</v>
      </c>
      <c r="AJ79" s="239">
        <v>457406.38910046394</v>
      </c>
      <c r="AK79" s="239">
        <v>457406.38910046394</v>
      </c>
      <c r="AL79" s="239">
        <v>457406.38910046394</v>
      </c>
      <c r="AM79" s="239">
        <v>457406.38910046394</v>
      </c>
      <c r="AN79" s="239">
        <v>457406.38910046394</v>
      </c>
      <c r="AO79" s="239">
        <v>457406.38910046394</v>
      </c>
      <c r="AP79" s="239">
        <v>457406.38910046394</v>
      </c>
      <c r="AQ79" s="239">
        <v>457406.38910046394</v>
      </c>
      <c r="AR79" s="239">
        <v>457406.38910046394</v>
      </c>
      <c r="AS79" s="239">
        <v>457406.38910046394</v>
      </c>
      <c r="AT79" s="239">
        <v>457406.38910046394</v>
      </c>
      <c r="AU79" s="239">
        <v>457406.38910046394</v>
      </c>
      <c r="AV79" s="239">
        <v>457406.38910046394</v>
      </c>
      <c r="AW79" s="239">
        <v>457406.38910046394</v>
      </c>
      <c r="AX79" s="239">
        <v>457406.38910046394</v>
      </c>
      <c r="AY79" s="239">
        <v>457406.38910046394</v>
      </c>
      <c r="AZ79" s="239">
        <v>457406.38910046394</v>
      </c>
      <c r="BA79" s="239">
        <v>457406.38910046394</v>
      </c>
      <c r="BB79" s="239">
        <v>457406.38910046394</v>
      </c>
      <c r="BC79" s="239">
        <v>457406.38910046394</v>
      </c>
      <c r="BD79" s="239">
        <v>457406.38910046394</v>
      </c>
      <c r="BE79" s="239">
        <v>457406.38910046394</v>
      </c>
      <c r="BF79" s="239">
        <v>457406.38910046394</v>
      </c>
      <c r="BG79" s="239">
        <v>457406.38910046394</v>
      </c>
      <c r="BH79" s="239">
        <v>457406.38910046394</v>
      </c>
    </row>
    <row r="80" spans="1:60" x14ac:dyDescent="0.3">
      <c r="G80" s="21"/>
    </row>
    <row r="81" spans="1:60" x14ac:dyDescent="0.3">
      <c r="A81" s="7" t="s">
        <v>246</v>
      </c>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row>
    <row r="83" spans="1:60" x14ac:dyDescent="0.3">
      <c r="A83" s="6"/>
      <c r="B83" s="9">
        <v>2017</v>
      </c>
      <c r="C83" s="10">
        <v>2018</v>
      </c>
      <c r="D83" s="10">
        <v>2019</v>
      </c>
      <c r="E83" s="10">
        <v>2020</v>
      </c>
      <c r="F83" s="10">
        <v>2021</v>
      </c>
      <c r="G83" s="10">
        <v>2022</v>
      </c>
      <c r="H83" s="10">
        <v>2023</v>
      </c>
      <c r="I83" s="10">
        <v>2024</v>
      </c>
      <c r="J83" s="10">
        <v>2025</v>
      </c>
      <c r="K83" s="10">
        <v>2026</v>
      </c>
      <c r="L83" s="10">
        <v>2027</v>
      </c>
      <c r="M83" s="10">
        <v>2028</v>
      </c>
      <c r="N83" s="10">
        <v>2029</v>
      </c>
      <c r="O83" s="10">
        <v>2030</v>
      </c>
      <c r="P83" s="10">
        <v>2031</v>
      </c>
      <c r="Q83" s="10">
        <v>2032</v>
      </c>
      <c r="R83" s="10">
        <v>2033</v>
      </c>
      <c r="S83" s="10">
        <v>2034</v>
      </c>
      <c r="T83" s="10">
        <v>2035</v>
      </c>
      <c r="U83" s="10">
        <v>2036</v>
      </c>
      <c r="V83" s="10">
        <v>2037</v>
      </c>
      <c r="W83" s="10">
        <v>2038</v>
      </c>
      <c r="X83" s="10">
        <v>2039</v>
      </c>
      <c r="Y83" s="10">
        <v>2040</v>
      </c>
      <c r="Z83" s="10">
        <v>2041</v>
      </c>
      <c r="AA83" s="10">
        <v>2042</v>
      </c>
      <c r="AB83" s="44">
        <v>2043</v>
      </c>
      <c r="AC83" s="24">
        <v>2044</v>
      </c>
      <c r="AD83" s="24">
        <v>2045</v>
      </c>
      <c r="AE83" s="24">
        <v>2046</v>
      </c>
      <c r="AF83" s="24">
        <v>2047</v>
      </c>
      <c r="AG83" s="24">
        <v>2048</v>
      </c>
      <c r="AH83" s="24">
        <v>2049</v>
      </c>
      <c r="AI83" s="24">
        <v>2050</v>
      </c>
      <c r="AJ83" s="24">
        <v>2051</v>
      </c>
      <c r="AK83" s="24">
        <v>2052</v>
      </c>
      <c r="AL83" s="24">
        <v>2053</v>
      </c>
      <c r="AM83" s="24">
        <v>2054</v>
      </c>
      <c r="AN83" s="24">
        <v>2055</v>
      </c>
      <c r="AO83" s="24">
        <v>2056</v>
      </c>
      <c r="AP83" s="24">
        <v>2057</v>
      </c>
      <c r="AQ83" s="24">
        <v>2058</v>
      </c>
      <c r="AR83" s="24">
        <v>2059</v>
      </c>
      <c r="AS83" s="24">
        <v>2060</v>
      </c>
      <c r="AT83" s="24">
        <v>2061</v>
      </c>
      <c r="AU83" s="24">
        <v>2062</v>
      </c>
      <c r="AV83" s="24">
        <v>2063</v>
      </c>
      <c r="AW83" s="24">
        <v>2064</v>
      </c>
      <c r="AX83" s="24">
        <v>2065</v>
      </c>
      <c r="AY83" s="24">
        <v>2066</v>
      </c>
      <c r="AZ83" s="24">
        <v>2067</v>
      </c>
      <c r="BA83" s="24">
        <v>2068</v>
      </c>
      <c r="BB83" s="24">
        <v>2069</v>
      </c>
      <c r="BC83" s="24">
        <v>2070</v>
      </c>
      <c r="BD83" s="24">
        <v>2071</v>
      </c>
      <c r="BE83" s="24">
        <v>2072</v>
      </c>
      <c r="BF83" s="24">
        <v>2073</v>
      </c>
      <c r="BG83" s="24">
        <v>2074</v>
      </c>
      <c r="BH83" s="24">
        <v>2075</v>
      </c>
    </row>
    <row r="84" spans="1:60" x14ac:dyDescent="0.3">
      <c r="A84" s="13" t="s">
        <v>247</v>
      </c>
      <c r="B84" s="67"/>
      <c r="C84" s="67"/>
      <c r="D84" s="67"/>
      <c r="E84" s="67"/>
      <c r="F84" s="67"/>
      <c r="G84" s="67"/>
      <c r="H84" s="239">
        <v>457157.92429543391</v>
      </c>
      <c r="I84" s="239">
        <v>457157.92429543391</v>
      </c>
      <c r="J84" s="239">
        <v>456250.28451617982</v>
      </c>
      <c r="K84" s="239">
        <v>452948.01057670527</v>
      </c>
      <c r="L84" s="239">
        <v>447977.61640754051</v>
      </c>
      <c r="M84" s="239">
        <v>446714.73017384054</v>
      </c>
      <c r="N84" s="239">
        <v>440016.85538880446</v>
      </c>
      <c r="O84" s="239">
        <v>426673.2999660651</v>
      </c>
      <c r="P84" s="239">
        <v>338872.71825966827</v>
      </c>
      <c r="Q84" s="239">
        <v>336233.3936914216</v>
      </c>
      <c r="R84" s="239">
        <v>313697.13916627556</v>
      </c>
      <c r="S84" s="239">
        <v>260720.7078720557</v>
      </c>
      <c r="T84" s="239">
        <v>237378.42749311106</v>
      </c>
      <c r="U84" s="239">
        <v>230650.44637981331</v>
      </c>
      <c r="V84" s="239">
        <v>222145.84174089943</v>
      </c>
      <c r="W84" s="239">
        <v>51159.1250766866</v>
      </c>
      <c r="X84" s="239">
        <v>43633.794212128618</v>
      </c>
      <c r="Y84" s="239">
        <v>43277.741448715031</v>
      </c>
      <c r="Z84" s="239">
        <v>42249.619702283948</v>
      </c>
      <c r="AA84" s="239">
        <v>41668.271222451454</v>
      </c>
      <c r="AB84" s="239">
        <v>18029.365194770813</v>
      </c>
      <c r="AC84" s="239">
        <v>18017.576347989336</v>
      </c>
      <c r="AD84" s="239">
        <v>17689.209571031959</v>
      </c>
      <c r="AE84" s="239">
        <v>17553.750498862129</v>
      </c>
      <c r="AF84" s="239">
        <v>17540.931956495733</v>
      </c>
      <c r="AG84" s="239">
        <v>781.99348755935364</v>
      </c>
      <c r="AH84" s="239">
        <v>781.99348755935364</v>
      </c>
      <c r="AI84" s="239">
        <v>781.99348755935364</v>
      </c>
      <c r="AJ84" s="239">
        <v>781.99348755935364</v>
      </c>
      <c r="AK84" s="239">
        <v>781.99348755935364</v>
      </c>
      <c r="AL84" s="239">
        <v>0</v>
      </c>
      <c r="AM84" s="239">
        <v>0</v>
      </c>
      <c r="AN84" s="239">
        <v>0</v>
      </c>
      <c r="AO84" s="239">
        <v>0</v>
      </c>
      <c r="AP84" s="239">
        <v>0</v>
      </c>
      <c r="AQ84" s="239">
        <v>0</v>
      </c>
      <c r="AR84" s="239">
        <v>0</v>
      </c>
      <c r="AS84" s="239">
        <v>0</v>
      </c>
      <c r="AT84" s="239">
        <v>0</v>
      </c>
      <c r="AU84" s="239">
        <v>0</v>
      </c>
      <c r="AV84" s="239">
        <v>0</v>
      </c>
      <c r="AW84" s="239">
        <v>0</v>
      </c>
      <c r="AX84" s="239">
        <v>0</v>
      </c>
      <c r="AY84" s="239">
        <v>0</v>
      </c>
      <c r="AZ84" s="239">
        <v>0</v>
      </c>
      <c r="BA84" s="239">
        <v>0</v>
      </c>
      <c r="BB84" s="239">
        <v>0</v>
      </c>
      <c r="BC84" s="239">
        <v>0</v>
      </c>
      <c r="BD84" s="239">
        <v>0</v>
      </c>
      <c r="BE84" s="239">
        <v>0</v>
      </c>
      <c r="BF84" s="239">
        <v>0</v>
      </c>
      <c r="BG84" s="239">
        <v>0</v>
      </c>
      <c r="BH84" s="239">
        <v>0</v>
      </c>
    </row>
    <row r="85" spans="1:60" x14ac:dyDescent="0.3">
      <c r="A85" s="13" t="s">
        <v>248</v>
      </c>
      <c r="B85" s="67"/>
      <c r="C85" s="67"/>
      <c r="D85" s="67"/>
      <c r="E85" s="67"/>
      <c r="F85" s="67"/>
      <c r="G85" s="67"/>
      <c r="H85" s="239">
        <v>0</v>
      </c>
      <c r="I85" s="239">
        <v>0</v>
      </c>
      <c r="J85" s="239">
        <v>907.63977925409563</v>
      </c>
      <c r="K85" s="239">
        <v>3302.273939474544</v>
      </c>
      <c r="L85" s="239">
        <v>4970.3941691647633</v>
      </c>
      <c r="M85" s="239">
        <v>1262.8862336999737</v>
      </c>
      <c r="N85" s="239">
        <v>6697.8747850360814</v>
      </c>
      <c r="O85" s="239">
        <v>13343.555422739359</v>
      </c>
      <c r="P85" s="239">
        <v>87800.581706396828</v>
      </c>
      <c r="Q85" s="239">
        <v>2639.3245682466659</v>
      </c>
      <c r="R85" s="239">
        <v>22536.25452514604</v>
      </c>
      <c r="S85" s="239">
        <v>52976.431294219859</v>
      </c>
      <c r="T85" s="239">
        <v>23342.280378944648</v>
      </c>
      <c r="U85" s="239">
        <v>6727.9811132977484</v>
      </c>
      <c r="V85" s="239">
        <v>8504.6046389138792</v>
      </c>
      <c r="W85" s="239">
        <v>170986.71666421281</v>
      </c>
      <c r="X85" s="239">
        <v>7525.3308645579818</v>
      </c>
      <c r="Y85" s="239">
        <v>356.05276341358694</v>
      </c>
      <c r="Z85" s="239">
        <v>1028.121746431083</v>
      </c>
      <c r="AA85" s="239">
        <v>581.34847983249347</v>
      </c>
      <c r="AB85" s="239">
        <v>23638.906027680641</v>
      </c>
      <c r="AC85" s="239">
        <v>11.788846781477332</v>
      </c>
      <c r="AD85" s="239">
        <v>328.36677695737671</v>
      </c>
      <c r="AE85" s="239">
        <v>135.4590721698296</v>
      </c>
      <c r="AF85" s="239">
        <v>12.818542366396287</v>
      </c>
      <c r="AG85" s="239">
        <v>16758.93846893638</v>
      </c>
      <c r="AH85" s="239">
        <v>0</v>
      </c>
      <c r="AI85" s="239">
        <v>0</v>
      </c>
      <c r="AJ85" s="239">
        <v>0</v>
      </c>
      <c r="AK85" s="239">
        <v>0</v>
      </c>
      <c r="AL85" s="239">
        <v>781.99348755935364</v>
      </c>
      <c r="AM85" s="239">
        <v>0</v>
      </c>
      <c r="AN85" s="239">
        <v>0</v>
      </c>
      <c r="AO85" s="239">
        <v>0</v>
      </c>
      <c r="AP85" s="239">
        <v>0</v>
      </c>
      <c r="AQ85" s="239">
        <v>0</v>
      </c>
      <c r="AR85" s="239">
        <v>0</v>
      </c>
      <c r="AS85" s="239">
        <v>0</v>
      </c>
      <c r="AT85" s="239">
        <v>0</v>
      </c>
      <c r="AU85" s="239">
        <v>0</v>
      </c>
      <c r="AV85" s="239">
        <v>0</v>
      </c>
      <c r="AW85" s="239">
        <v>0</v>
      </c>
      <c r="AX85" s="239">
        <v>0</v>
      </c>
      <c r="AY85" s="239">
        <v>0</v>
      </c>
      <c r="AZ85" s="239">
        <v>0</v>
      </c>
      <c r="BA85" s="239">
        <v>0</v>
      </c>
      <c r="BB85" s="239">
        <v>0</v>
      </c>
      <c r="BC85" s="239">
        <v>0</v>
      </c>
      <c r="BD85" s="239">
        <v>0</v>
      </c>
      <c r="BE85" s="239">
        <v>0</v>
      </c>
      <c r="BF85" s="239">
        <v>0</v>
      </c>
      <c r="BG85" s="239">
        <v>0</v>
      </c>
      <c r="BH85" s="239">
        <v>0</v>
      </c>
    </row>
    <row r="86" spans="1:60" x14ac:dyDescent="0.3">
      <c r="A86" s="13" t="s">
        <v>249</v>
      </c>
      <c r="B86" s="67"/>
      <c r="C86" s="67"/>
      <c r="D86" s="67"/>
      <c r="E86" s="67"/>
      <c r="F86" s="67"/>
      <c r="G86" s="67"/>
      <c r="H86" s="239">
        <v>0</v>
      </c>
      <c r="I86" s="239">
        <v>0</v>
      </c>
      <c r="J86" s="239">
        <v>907.63977925409563</v>
      </c>
      <c r="K86" s="239">
        <v>4209.9137187286397</v>
      </c>
      <c r="L86" s="239">
        <v>9180.3078878934029</v>
      </c>
      <c r="M86" s="239">
        <v>10443.194121593377</v>
      </c>
      <c r="N86" s="239">
        <v>17141.068906629458</v>
      </c>
      <c r="O86" s="239">
        <v>30484.624329368817</v>
      </c>
      <c r="P86" s="239">
        <v>118285.20603576564</v>
      </c>
      <c r="Q86" s="239">
        <v>120924.53060401231</v>
      </c>
      <c r="R86" s="239">
        <v>143460.78512915835</v>
      </c>
      <c r="S86" s="239">
        <v>196437.21642337821</v>
      </c>
      <c r="T86" s="239">
        <v>219779.49680232286</v>
      </c>
      <c r="U86" s="239">
        <v>226507.47791562061</v>
      </c>
      <c r="V86" s="239">
        <v>235012.08255453449</v>
      </c>
      <c r="W86" s="239">
        <v>405998.7992187473</v>
      </c>
      <c r="X86" s="239">
        <v>413524.1300833053</v>
      </c>
      <c r="Y86" s="239">
        <v>413880.18284671888</v>
      </c>
      <c r="Z86" s="239">
        <v>414908.30459314998</v>
      </c>
      <c r="AA86" s="239">
        <v>415489.65307298244</v>
      </c>
      <c r="AB86" s="239">
        <v>439128.55910066311</v>
      </c>
      <c r="AC86" s="239">
        <v>439140.34794744459</v>
      </c>
      <c r="AD86" s="239">
        <v>439468.71472440194</v>
      </c>
      <c r="AE86" s="239">
        <v>439604.17379657179</v>
      </c>
      <c r="AF86" s="239">
        <v>439616.99233893817</v>
      </c>
      <c r="AG86" s="239">
        <v>456375.93080787454</v>
      </c>
      <c r="AH86" s="239">
        <v>456375.93080787454</v>
      </c>
      <c r="AI86" s="239">
        <v>456375.93080787454</v>
      </c>
      <c r="AJ86" s="239">
        <v>456375.93080787454</v>
      </c>
      <c r="AK86" s="239">
        <v>456375.93080787454</v>
      </c>
      <c r="AL86" s="239">
        <v>457157.92429543391</v>
      </c>
      <c r="AM86" s="239">
        <v>457157.92429543391</v>
      </c>
      <c r="AN86" s="239">
        <v>457157.92429543391</v>
      </c>
      <c r="AO86" s="239">
        <v>457157.92429543391</v>
      </c>
      <c r="AP86" s="239">
        <v>457157.92429543391</v>
      </c>
      <c r="AQ86" s="239">
        <v>457157.92429543391</v>
      </c>
      <c r="AR86" s="239">
        <v>457157.92429543391</v>
      </c>
      <c r="AS86" s="239">
        <v>457157.92429543391</v>
      </c>
      <c r="AT86" s="239">
        <v>457157.92429543391</v>
      </c>
      <c r="AU86" s="239">
        <v>457157.92429543391</v>
      </c>
      <c r="AV86" s="239">
        <v>457157.92429543391</v>
      </c>
      <c r="AW86" s="239">
        <v>457157.92429543391</v>
      </c>
      <c r="AX86" s="239">
        <v>457157.92429543391</v>
      </c>
      <c r="AY86" s="239">
        <v>457157.92429543391</v>
      </c>
      <c r="AZ86" s="239">
        <v>457157.92429543391</v>
      </c>
      <c r="BA86" s="239">
        <v>457157.92429543391</v>
      </c>
      <c r="BB86" s="239">
        <v>457157.92429543391</v>
      </c>
      <c r="BC86" s="239">
        <v>457157.92429543391</v>
      </c>
      <c r="BD86" s="239">
        <v>457157.92429543391</v>
      </c>
      <c r="BE86" s="239">
        <v>457157.92429543391</v>
      </c>
      <c r="BF86" s="239">
        <v>457157.92429543391</v>
      </c>
      <c r="BG86" s="239">
        <v>457157.92429543391</v>
      </c>
      <c r="BH86" s="239">
        <v>457157.92429543391</v>
      </c>
    </row>
    <row r="88" spans="1:60" x14ac:dyDescent="0.3">
      <c r="A88" s="7" t="s">
        <v>332</v>
      </c>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row>
    <row r="90" spans="1:60" x14ac:dyDescent="0.3">
      <c r="A90" s="6"/>
      <c r="B90" s="9">
        <v>2017</v>
      </c>
      <c r="C90" s="10">
        <v>2018</v>
      </c>
      <c r="D90" s="10">
        <v>2019</v>
      </c>
      <c r="E90" s="10">
        <v>2020</v>
      </c>
      <c r="F90" s="10">
        <v>2021</v>
      </c>
      <c r="G90" s="10">
        <v>2022</v>
      </c>
      <c r="H90" s="10">
        <v>2023</v>
      </c>
      <c r="I90" s="10">
        <v>2024</v>
      </c>
      <c r="J90" s="10">
        <v>2025</v>
      </c>
      <c r="K90" s="10">
        <v>2026</v>
      </c>
      <c r="L90" s="10">
        <v>2027</v>
      </c>
      <c r="M90" s="10">
        <v>2028</v>
      </c>
      <c r="N90" s="10">
        <v>2029</v>
      </c>
      <c r="O90" s="10">
        <v>2030</v>
      </c>
      <c r="P90" s="10">
        <v>2031</v>
      </c>
      <c r="Q90" s="10">
        <v>2032</v>
      </c>
      <c r="R90" s="10">
        <v>2033</v>
      </c>
      <c r="S90" s="10">
        <v>2034</v>
      </c>
      <c r="T90" s="10">
        <v>2035</v>
      </c>
      <c r="U90" s="10">
        <v>2036</v>
      </c>
      <c r="V90" s="10">
        <v>2037</v>
      </c>
      <c r="W90" s="10">
        <v>2038</v>
      </c>
      <c r="X90" s="10">
        <v>2039</v>
      </c>
      <c r="Y90" s="10">
        <v>2040</v>
      </c>
      <c r="Z90" s="10">
        <v>2041</v>
      </c>
      <c r="AA90" s="10">
        <v>2042</v>
      </c>
      <c r="AB90" s="44">
        <v>2043</v>
      </c>
      <c r="AC90" s="24">
        <v>2044</v>
      </c>
      <c r="AD90" s="24">
        <v>2045</v>
      </c>
      <c r="AE90" s="24">
        <v>2046</v>
      </c>
      <c r="AF90" s="24">
        <v>2047</v>
      </c>
      <c r="AG90" s="24">
        <v>2048</v>
      </c>
      <c r="AH90" s="24">
        <v>2049</v>
      </c>
      <c r="AI90" s="24">
        <v>2050</v>
      </c>
      <c r="AJ90" s="24">
        <v>2051</v>
      </c>
      <c r="AK90" s="24">
        <v>2052</v>
      </c>
      <c r="AL90" s="24">
        <v>2053</v>
      </c>
      <c r="AM90" s="24">
        <v>2054</v>
      </c>
      <c r="AN90" s="24">
        <v>2055</v>
      </c>
      <c r="AO90" s="24">
        <v>2056</v>
      </c>
      <c r="AP90" s="24">
        <v>2057</v>
      </c>
      <c r="AQ90" s="24">
        <v>2058</v>
      </c>
      <c r="AR90" s="24">
        <v>2059</v>
      </c>
      <c r="AS90" s="24">
        <v>2060</v>
      </c>
      <c r="AT90" s="24">
        <v>2061</v>
      </c>
      <c r="AU90" s="24">
        <v>2062</v>
      </c>
      <c r="AV90" s="24">
        <v>2063</v>
      </c>
      <c r="AW90" s="24">
        <v>2064</v>
      </c>
      <c r="AX90" s="24">
        <v>2065</v>
      </c>
      <c r="AY90" s="24">
        <v>2066</v>
      </c>
      <c r="AZ90" s="24">
        <v>2067</v>
      </c>
      <c r="BA90" s="24">
        <v>2068</v>
      </c>
      <c r="BB90" s="24">
        <v>2069</v>
      </c>
      <c r="BC90" s="24">
        <v>2070</v>
      </c>
      <c r="BD90" s="24">
        <v>2071</v>
      </c>
      <c r="BE90" s="24">
        <v>2072</v>
      </c>
      <c r="BF90" s="24">
        <v>2073</v>
      </c>
      <c r="BG90" s="24">
        <v>2074</v>
      </c>
      <c r="BH90" s="24">
        <v>2075</v>
      </c>
    </row>
    <row r="91" spans="1:60" x14ac:dyDescent="0.3">
      <c r="A91" s="13" t="s">
        <v>333</v>
      </c>
      <c r="B91" s="67"/>
      <c r="C91" s="67"/>
      <c r="D91" s="67"/>
      <c r="E91" s="67"/>
      <c r="F91" s="67"/>
      <c r="G91" s="67"/>
      <c r="H91" s="67"/>
      <c r="I91" s="239">
        <v>438825.39731232554</v>
      </c>
      <c r="J91" s="239">
        <v>438825.39731232554</v>
      </c>
      <c r="K91" s="239">
        <v>437789.0718336032</v>
      </c>
      <c r="L91" s="239">
        <v>435929.56665824715</v>
      </c>
      <c r="M91" s="239">
        <v>432754.33552059822</v>
      </c>
      <c r="N91" s="239">
        <v>431303.38480803242</v>
      </c>
      <c r="O91" s="239">
        <v>428701.65694347688</v>
      </c>
      <c r="P91" s="239">
        <v>413329.5642189855</v>
      </c>
      <c r="Q91" s="239">
        <v>345376.11116641341</v>
      </c>
      <c r="R91" s="239">
        <v>336897.47471723217</v>
      </c>
      <c r="S91" s="239">
        <v>317885.9530118074</v>
      </c>
      <c r="T91" s="239">
        <v>286316.23230400716</v>
      </c>
      <c r="U91" s="239">
        <v>268170.0618786097</v>
      </c>
      <c r="V91" s="239">
        <v>260023.837100676</v>
      </c>
      <c r="W91" s="239">
        <v>253074.26956762889</v>
      </c>
      <c r="X91" s="239">
        <v>104224.94076428248</v>
      </c>
      <c r="Y91" s="239">
        <v>74160.195094567302</v>
      </c>
      <c r="Z91" s="239">
        <v>73136.742048986169</v>
      </c>
      <c r="AA91" s="239">
        <v>71550.608572820725</v>
      </c>
      <c r="AB91" s="239">
        <v>71216.419063508583</v>
      </c>
      <c r="AC91" s="239">
        <v>55614.46755395746</v>
      </c>
      <c r="AD91" s="239">
        <v>55469.880700518748</v>
      </c>
      <c r="AE91" s="239">
        <v>26.314741920016836</v>
      </c>
      <c r="AF91" s="239">
        <v>26.314741920016836</v>
      </c>
      <c r="AG91" s="239">
        <v>26.314741920016836</v>
      </c>
      <c r="AH91" s="239">
        <v>26.314741920016836</v>
      </c>
      <c r="AI91" s="239">
        <v>26.314741920016836</v>
      </c>
      <c r="AJ91" s="239">
        <v>26.314741920016836</v>
      </c>
      <c r="AK91" s="239">
        <v>26.314741920016836</v>
      </c>
      <c r="AL91" s="239">
        <v>26.314741920016836</v>
      </c>
      <c r="AM91" s="239">
        <v>26.314741920016836</v>
      </c>
      <c r="AN91" s="239">
        <v>26.314741920016836</v>
      </c>
      <c r="AO91" s="239">
        <v>26.314741920016836</v>
      </c>
      <c r="AP91" s="239">
        <v>26.314741920016836</v>
      </c>
      <c r="AQ91" s="239">
        <v>26.314741920016836</v>
      </c>
      <c r="AR91" s="239">
        <v>0</v>
      </c>
      <c r="AS91" s="239">
        <v>0</v>
      </c>
      <c r="AT91" s="239">
        <v>0</v>
      </c>
      <c r="AU91" s="239">
        <v>0</v>
      </c>
      <c r="AV91" s="239">
        <v>0</v>
      </c>
      <c r="AW91" s="239">
        <v>0</v>
      </c>
      <c r="AX91" s="239">
        <v>0</v>
      </c>
      <c r="AY91" s="239">
        <v>0</v>
      </c>
      <c r="AZ91" s="239">
        <v>0</v>
      </c>
      <c r="BA91" s="239">
        <v>0</v>
      </c>
      <c r="BB91" s="239">
        <v>0</v>
      </c>
      <c r="BC91" s="239">
        <v>0</v>
      </c>
      <c r="BD91" s="239">
        <v>0</v>
      </c>
      <c r="BE91" s="239">
        <v>0</v>
      </c>
      <c r="BF91" s="239">
        <v>0</v>
      </c>
      <c r="BG91" s="239">
        <v>0</v>
      </c>
      <c r="BH91" s="239">
        <v>0</v>
      </c>
    </row>
    <row r="92" spans="1:60" x14ac:dyDescent="0.3">
      <c r="A92" s="13" t="s">
        <v>334</v>
      </c>
      <c r="B92" s="67"/>
      <c r="C92" s="67"/>
      <c r="D92" s="67"/>
      <c r="E92" s="67"/>
      <c r="F92" s="67"/>
      <c r="G92" s="67"/>
      <c r="H92" s="67"/>
      <c r="I92" s="239">
        <v>0</v>
      </c>
      <c r="J92" s="239">
        <f>I91-J91</f>
        <v>0</v>
      </c>
      <c r="K92" s="239">
        <f t="shared" ref="K92:M92" si="110">J91-K91</f>
        <v>1036.3254787223414</v>
      </c>
      <c r="L92" s="239">
        <f t="shared" si="110"/>
        <v>1859.5051753560547</v>
      </c>
      <c r="M92" s="239">
        <f t="shared" si="110"/>
        <v>3175.2311376489233</v>
      </c>
      <c r="N92" s="239">
        <f t="shared" ref="N92" si="111">M91-N91</f>
        <v>1450.9507125657983</v>
      </c>
      <c r="O92" s="239">
        <f t="shared" ref="O92:P92" si="112">N91-O91</f>
        <v>2601.7278645555489</v>
      </c>
      <c r="P92" s="239">
        <f t="shared" si="112"/>
        <v>15372.092724491376</v>
      </c>
      <c r="Q92" s="239">
        <f t="shared" ref="Q92" si="113">P91-Q91</f>
        <v>67953.453052572091</v>
      </c>
      <c r="R92" s="239">
        <f t="shared" ref="R92:S92" si="114">Q91-R91</f>
        <v>8478.6364491812419</v>
      </c>
      <c r="S92" s="239">
        <f t="shared" si="114"/>
        <v>19011.521705424762</v>
      </c>
      <c r="T92" s="239">
        <f t="shared" ref="T92" si="115">S91-T91</f>
        <v>31569.720707800239</v>
      </c>
      <c r="U92" s="239">
        <f t="shared" ref="U92:V92" si="116">T91-U91</f>
        <v>18146.17042539746</v>
      </c>
      <c r="V92" s="239">
        <f t="shared" si="116"/>
        <v>8146.2247779337049</v>
      </c>
      <c r="W92" s="239">
        <f t="shared" ref="W92" si="117">V91-W91</f>
        <v>6949.5675330471131</v>
      </c>
      <c r="X92" s="239">
        <f t="shared" ref="X92:Y92" si="118">W91-X91</f>
        <v>148849.32880334641</v>
      </c>
      <c r="Y92" s="239">
        <f t="shared" si="118"/>
        <v>30064.745669715179</v>
      </c>
      <c r="Z92" s="239">
        <f t="shared" ref="Z92" si="119">Y91-Z91</f>
        <v>1023.4530455811328</v>
      </c>
      <c r="AA92" s="239">
        <f t="shared" ref="AA92:AB92" si="120">Z91-AA91</f>
        <v>1586.1334761654434</v>
      </c>
      <c r="AB92" s="239">
        <f t="shared" si="120"/>
        <v>334.18950931214204</v>
      </c>
      <c r="AC92" s="239">
        <f t="shared" ref="AC92" si="121">AB91-AC91</f>
        <v>15601.951509551123</v>
      </c>
      <c r="AD92" s="239">
        <f t="shared" ref="AD92:AE92" si="122">AC91-AD91</f>
        <v>144.58685343871184</v>
      </c>
      <c r="AE92" s="239">
        <f t="shared" si="122"/>
        <v>55443.565958598731</v>
      </c>
      <c r="AF92" s="239">
        <f t="shared" ref="AF92" si="123">AE91-AF91</f>
        <v>0</v>
      </c>
      <c r="AG92" s="239">
        <f t="shared" ref="AG92:AH92" si="124">AF91-AG91</f>
        <v>0</v>
      </c>
      <c r="AH92" s="239">
        <f t="shared" si="124"/>
        <v>0</v>
      </c>
      <c r="AI92" s="239">
        <f t="shared" ref="AI92" si="125">AH91-AI91</f>
        <v>0</v>
      </c>
      <c r="AJ92" s="239">
        <f t="shared" ref="AJ92:AK92" si="126">AI91-AJ91</f>
        <v>0</v>
      </c>
      <c r="AK92" s="239">
        <f t="shared" si="126"/>
        <v>0</v>
      </c>
      <c r="AL92" s="239">
        <f t="shared" ref="AL92" si="127">AK91-AL91</f>
        <v>0</v>
      </c>
      <c r="AM92" s="239">
        <f t="shared" ref="AM92:AN92" si="128">AL91-AM91</f>
        <v>0</v>
      </c>
      <c r="AN92" s="239">
        <f t="shared" si="128"/>
        <v>0</v>
      </c>
      <c r="AO92" s="239">
        <f t="shared" ref="AO92" si="129">AN91-AO91</f>
        <v>0</v>
      </c>
      <c r="AP92" s="239">
        <f t="shared" ref="AP92:AQ92" si="130">AO91-AP91</f>
        <v>0</v>
      </c>
      <c r="AQ92" s="239">
        <f t="shared" si="130"/>
        <v>0</v>
      </c>
      <c r="AR92" s="239">
        <f t="shared" ref="AR92" si="131">AQ91-AR91</f>
        <v>26.314741920016836</v>
      </c>
      <c r="AS92" s="239">
        <f t="shared" ref="AS92:AT92" si="132">AR91-AS91</f>
        <v>0</v>
      </c>
      <c r="AT92" s="239">
        <f t="shared" si="132"/>
        <v>0</v>
      </c>
      <c r="AU92" s="239">
        <f t="shared" ref="AU92" si="133">AT91-AU91</f>
        <v>0</v>
      </c>
      <c r="AV92" s="239">
        <f t="shared" ref="AV92:AW92" si="134">AU91-AV91</f>
        <v>0</v>
      </c>
      <c r="AW92" s="239">
        <f t="shared" si="134"/>
        <v>0</v>
      </c>
      <c r="AX92" s="239">
        <f t="shared" ref="AX92" si="135">AW91-AX91</f>
        <v>0</v>
      </c>
      <c r="AY92" s="239">
        <f t="shared" ref="AY92:AZ92" si="136">AX91-AY91</f>
        <v>0</v>
      </c>
      <c r="AZ92" s="239">
        <f t="shared" si="136"/>
        <v>0</v>
      </c>
      <c r="BA92" s="239">
        <f t="shared" ref="BA92" si="137">AZ91-BA91</f>
        <v>0</v>
      </c>
      <c r="BB92" s="239">
        <f t="shared" ref="BB92:BC92" si="138">BA91-BB91</f>
        <v>0</v>
      </c>
      <c r="BC92" s="239">
        <f t="shared" si="138"/>
        <v>0</v>
      </c>
      <c r="BD92" s="239">
        <f t="shared" ref="BD92" si="139">BC91-BD91</f>
        <v>0</v>
      </c>
      <c r="BE92" s="239">
        <f t="shared" ref="BE92:BF92" si="140">BD91-BE91</f>
        <v>0</v>
      </c>
      <c r="BF92" s="239">
        <f t="shared" si="140"/>
        <v>0</v>
      </c>
      <c r="BG92" s="239">
        <f t="shared" ref="BG92" si="141">BF91-BG91</f>
        <v>0</v>
      </c>
      <c r="BH92" s="239">
        <f t="shared" ref="BH92" si="142">BG91-BH91</f>
        <v>0</v>
      </c>
    </row>
    <row r="93" spans="1:60" x14ac:dyDescent="0.3">
      <c r="A93" s="13" t="s">
        <v>335</v>
      </c>
      <c r="B93" s="67"/>
      <c r="C93" s="67"/>
      <c r="D93" s="67"/>
      <c r="E93" s="67"/>
      <c r="F93" s="67"/>
      <c r="G93" s="67"/>
      <c r="H93" s="67"/>
      <c r="I93" s="239">
        <v>0</v>
      </c>
      <c r="J93" s="239">
        <f>$I91-J91</f>
        <v>0</v>
      </c>
      <c r="K93" s="239">
        <f t="shared" ref="K93:BH93" si="143">$I91-K91</f>
        <v>1036.3254787223414</v>
      </c>
      <c r="L93" s="239">
        <f t="shared" si="143"/>
        <v>2895.830654078396</v>
      </c>
      <c r="M93" s="239">
        <f t="shared" si="143"/>
        <v>6071.0617917273194</v>
      </c>
      <c r="N93" s="239">
        <f t="shared" si="143"/>
        <v>7522.0125042931177</v>
      </c>
      <c r="O93" s="239">
        <f t="shared" si="143"/>
        <v>10123.740368848667</v>
      </c>
      <c r="P93" s="239">
        <f t="shared" si="143"/>
        <v>25495.833093340043</v>
      </c>
      <c r="Q93" s="239">
        <f t="shared" si="143"/>
        <v>93449.286145912134</v>
      </c>
      <c r="R93" s="239">
        <f t="shared" si="143"/>
        <v>101927.92259509338</v>
      </c>
      <c r="S93" s="239">
        <f t="shared" si="143"/>
        <v>120939.44430051814</v>
      </c>
      <c r="T93" s="239">
        <f t="shared" si="143"/>
        <v>152509.16500831838</v>
      </c>
      <c r="U93" s="239">
        <f t="shared" si="143"/>
        <v>170655.33543371584</v>
      </c>
      <c r="V93" s="239">
        <f t="shared" si="143"/>
        <v>178801.56021164954</v>
      </c>
      <c r="W93" s="239">
        <f t="shared" si="143"/>
        <v>185751.12774469666</v>
      </c>
      <c r="X93" s="239">
        <f t="shared" si="143"/>
        <v>334600.45654804306</v>
      </c>
      <c r="Y93" s="239">
        <f t="shared" si="143"/>
        <v>364665.20221775823</v>
      </c>
      <c r="Z93" s="239">
        <f t="shared" si="143"/>
        <v>365688.6552633394</v>
      </c>
      <c r="AA93" s="239">
        <f t="shared" si="143"/>
        <v>367274.78873950482</v>
      </c>
      <c r="AB93" s="239">
        <f t="shared" si="143"/>
        <v>367608.97824881697</v>
      </c>
      <c r="AC93" s="239">
        <f t="shared" si="143"/>
        <v>383210.92975836806</v>
      </c>
      <c r="AD93" s="239">
        <f t="shared" si="143"/>
        <v>383355.51661180682</v>
      </c>
      <c r="AE93" s="239">
        <f t="shared" si="143"/>
        <v>438799.0825704055</v>
      </c>
      <c r="AF93" s="239">
        <f t="shared" si="143"/>
        <v>438799.0825704055</v>
      </c>
      <c r="AG93" s="239">
        <f t="shared" si="143"/>
        <v>438799.0825704055</v>
      </c>
      <c r="AH93" s="239">
        <f t="shared" si="143"/>
        <v>438799.0825704055</v>
      </c>
      <c r="AI93" s="239">
        <f t="shared" si="143"/>
        <v>438799.0825704055</v>
      </c>
      <c r="AJ93" s="239">
        <f t="shared" si="143"/>
        <v>438799.0825704055</v>
      </c>
      <c r="AK93" s="239">
        <f t="shared" si="143"/>
        <v>438799.0825704055</v>
      </c>
      <c r="AL93" s="239">
        <f t="shared" si="143"/>
        <v>438799.0825704055</v>
      </c>
      <c r="AM93" s="239">
        <f t="shared" si="143"/>
        <v>438799.0825704055</v>
      </c>
      <c r="AN93" s="239">
        <f t="shared" si="143"/>
        <v>438799.0825704055</v>
      </c>
      <c r="AO93" s="239">
        <f t="shared" si="143"/>
        <v>438799.0825704055</v>
      </c>
      <c r="AP93" s="239">
        <f t="shared" si="143"/>
        <v>438799.0825704055</v>
      </c>
      <c r="AQ93" s="239">
        <f t="shared" si="143"/>
        <v>438799.0825704055</v>
      </c>
      <c r="AR93" s="239">
        <f t="shared" si="143"/>
        <v>438825.39731232554</v>
      </c>
      <c r="AS93" s="239">
        <f t="shared" si="143"/>
        <v>438825.39731232554</v>
      </c>
      <c r="AT93" s="239">
        <f t="shared" si="143"/>
        <v>438825.39731232554</v>
      </c>
      <c r="AU93" s="239">
        <f t="shared" si="143"/>
        <v>438825.39731232554</v>
      </c>
      <c r="AV93" s="239">
        <f t="shared" si="143"/>
        <v>438825.39731232554</v>
      </c>
      <c r="AW93" s="239">
        <f t="shared" si="143"/>
        <v>438825.39731232554</v>
      </c>
      <c r="AX93" s="239">
        <f t="shared" si="143"/>
        <v>438825.39731232554</v>
      </c>
      <c r="AY93" s="239">
        <f t="shared" si="143"/>
        <v>438825.39731232554</v>
      </c>
      <c r="AZ93" s="239">
        <f t="shared" si="143"/>
        <v>438825.39731232554</v>
      </c>
      <c r="BA93" s="239">
        <f t="shared" si="143"/>
        <v>438825.39731232554</v>
      </c>
      <c r="BB93" s="239">
        <f t="shared" si="143"/>
        <v>438825.39731232554</v>
      </c>
      <c r="BC93" s="239">
        <f t="shared" si="143"/>
        <v>438825.39731232554</v>
      </c>
      <c r="BD93" s="239">
        <f t="shared" si="143"/>
        <v>438825.39731232554</v>
      </c>
      <c r="BE93" s="239">
        <f t="shared" si="143"/>
        <v>438825.39731232554</v>
      </c>
      <c r="BF93" s="239">
        <f t="shared" si="143"/>
        <v>438825.39731232554</v>
      </c>
      <c r="BG93" s="239">
        <f t="shared" si="143"/>
        <v>438825.39731232554</v>
      </c>
      <c r="BH93" s="239">
        <f t="shared" si="143"/>
        <v>438825.39731232554</v>
      </c>
    </row>
    <row r="95" spans="1:60" x14ac:dyDescent="0.3">
      <c r="A95" s="7" t="s">
        <v>425</v>
      </c>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row>
    <row r="97" spans="1:60" x14ac:dyDescent="0.3">
      <c r="A97" s="6"/>
      <c r="B97" s="9">
        <v>2017</v>
      </c>
      <c r="C97" s="10">
        <v>2018</v>
      </c>
      <c r="D97" s="10">
        <v>2019</v>
      </c>
      <c r="E97" s="10">
        <v>2020</v>
      </c>
      <c r="F97" s="10">
        <v>2021</v>
      </c>
      <c r="G97" s="10">
        <v>2022</v>
      </c>
      <c r="H97" s="10">
        <v>2023</v>
      </c>
      <c r="I97" s="10">
        <v>2024</v>
      </c>
      <c r="J97" s="10">
        <v>2025</v>
      </c>
      <c r="K97" s="10">
        <v>2026</v>
      </c>
      <c r="L97" s="10">
        <v>2027</v>
      </c>
      <c r="M97" s="10">
        <v>2028</v>
      </c>
      <c r="N97" s="10">
        <v>2029</v>
      </c>
      <c r="O97" s="10">
        <v>2030</v>
      </c>
      <c r="P97" s="10">
        <v>2031</v>
      </c>
      <c r="Q97" s="10">
        <v>2032</v>
      </c>
      <c r="R97" s="10">
        <v>2033</v>
      </c>
      <c r="S97" s="10">
        <v>2034</v>
      </c>
      <c r="T97" s="10">
        <v>2035</v>
      </c>
      <c r="U97" s="10">
        <v>2036</v>
      </c>
      <c r="V97" s="10">
        <v>2037</v>
      </c>
      <c r="W97" s="10">
        <v>2038</v>
      </c>
      <c r="X97" s="10">
        <v>2039</v>
      </c>
      <c r="Y97" s="10">
        <v>2040</v>
      </c>
      <c r="Z97" s="10">
        <v>2041</v>
      </c>
      <c r="AA97" s="10">
        <v>2042</v>
      </c>
      <c r="AB97" s="44">
        <v>2043</v>
      </c>
      <c r="AC97" s="24">
        <v>2044</v>
      </c>
      <c r="AD97" s="24">
        <v>2045</v>
      </c>
      <c r="AE97" s="24">
        <v>2046</v>
      </c>
      <c r="AF97" s="24">
        <v>2047</v>
      </c>
      <c r="AG97" s="24">
        <v>2048</v>
      </c>
      <c r="AH97" s="24">
        <v>2049</v>
      </c>
      <c r="AI97" s="24">
        <v>2050</v>
      </c>
      <c r="AJ97" s="24">
        <v>2051</v>
      </c>
      <c r="AK97" s="24">
        <v>2052</v>
      </c>
      <c r="AL97" s="24">
        <v>2053</v>
      </c>
      <c r="AM97" s="24">
        <v>2054</v>
      </c>
      <c r="AN97" s="24">
        <v>2055</v>
      </c>
      <c r="AO97" s="24">
        <v>2056</v>
      </c>
      <c r="AP97" s="24">
        <v>2057</v>
      </c>
      <c r="AQ97" s="24">
        <v>2058</v>
      </c>
      <c r="AR97" s="24">
        <v>2059</v>
      </c>
      <c r="AS97" s="24">
        <v>2060</v>
      </c>
      <c r="AT97" s="24">
        <v>2061</v>
      </c>
      <c r="AU97" s="24">
        <v>2062</v>
      </c>
      <c r="AV97" s="24">
        <v>2063</v>
      </c>
      <c r="AW97" s="24">
        <v>2064</v>
      </c>
      <c r="AX97" s="24">
        <v>2065</v>
      </c>
      <c r="AY97" s="24">
        <v>2066</v>
      </c>
      <c r="AZ97" s="24">
        <v>2067</v>
      </c>
      <c r="BA97" s="24">
        <v>2068</v>
      </c>
      <c r="BB97" s="24">
        <v>2069</v>
      </c>
      <c r="BC97" s="24">
        <v>2070</v>
      </c>
      <c r="BD97" s="24">
        <v>2071</v>
      </c>
      <c r="BE97" s="24">
        <v>2072</v>
      </c>
      <c r="BF97" s="24">
        <v>2073</v>
      </c>
      <c r="BG97" s="24">
        <v>2074</v>
      </c>
      <c r="BH97" s="24">
        <v>2075</v>
      </c>
    </row>
    <row r="98" spans="1:60" x14ac:dyDescent="0.3">
      <c r="A98" s="13" t="s">
        <v>426</v>
      </c>
      <c r="B98" s="67"/>
      <c r="C98" s="67"/>
      <c r="D98" s="67"/>
      <c r="E98" s="67"/>
      <c r="F98" s="67"/>
      <c r="G98" s="67"/>
      <c r="H98" s="67"/>
      <c r="I98" s="67"/>
      <c r="J98" s="239">
        <v>438825.39731232554</v>
      </c>
      <c r="K98" s="239">
        <v>437789.0718336032</v>
      </c>
      <c r="L98" s="239">
        <v>435929.56665824715</v>
      </c>
      <c r="M98" s="239">
        <v>432754.33552059822</v>
      </c>
      <c r="N98" s="239">
        <v>431303.38480803242</v>
      </c>
      <c r="O98" s="239">
        <v>428701.65694347688</v>
      </c>
      <c r="P98" s="239">
        <v>413329.5642189855</v>
      </c>
      <c r="Q98" s="239">
        <v>345376.11116641341</v>
      </c>
      <c r="R98" s="239">
        <v>336897.47471723217</v>
      </c>
      <c r="S98" s="239">
        <v>317885.9530118074</v>
      </c>
      <c r="T98" s="239">
        <v>286316.23230400716</v>
      </c>
      <c r="U98" s="239">
        <v>268170.0618786097</v>
      </c>
      <c r="V98" s="239">
        <v>260023.837100676</v>
      </c>
      <c r="W98" s="239">
        <v>253074.26956762889</v>
      </c>
      <c r="X98" s="239">
        <v>104224.94076428248</v>
      </c>
      <c r="Y98" s="239">
        <v>74160.195094567302</v>
      </c>
      <c r="Z98" s="239">
        <v>73136.742048986169</v>
      </c>
      <c r="AA98" s="239">
        <v>71550.608572820725</v>
      </c>
      <c r="AB98" s="239">
        <v>71216.419063508583</v>
      </c>
      <c r="AC98" s="239">
        <v>55614.46755395746</v>
      </c>
      <c r="AD98" s="239">
        <v>55469.880700518748</v>
      </c>
      <c r="AE98" s="239">
        <v>26.314741920016836</v>
      </c>
      <c r="AF98" s="239">
        <v>26.314741920016836</v>
      </c>
      <c r="AG98" s="239">
        <v>26.314741920016836</v>
      </c>
      <c r="AH98" s="239">
        <v>26.314741920016836</v>
      </c>
      <c r="AI98" s="239">
        <v>26.314741920016836</v>
      </c>
      <c r="AJ98" s="239">
        <v>26.314741920016836</v>
      </c>
      <c r="AK98" s="239">
        <v>26.314741920016836</v>
      </c>
      <c r="AL98" s="239">
        <v>26.314741920016836</v>
      </c>
      <c r="AM98" s="239">
        <v>26.314741920016836</v>
      </c>
      <c r="AN98" s="239">
        <v>26.314741920016836</v>
      </c>
      <c r="AO98" s="239">
        <v>26.314741920016836</v>
      </c>
      <c r="AP98" s="239">
        <v>26.314741920016836</v>
      </c>
      <c r="AQ98" s="239">
        <v>26.314741920016836</v>
      </c>
      <c r="AR98" s="239">
        <v>0</v>
      </c>
      <c r="AS98" s="239">
        <v>0</v>
      </c>
      <c r="AT98" s="239">
        <v>0</v>
      </c>
      <c r="AU98" s="239">
        <v>0</v>
      </c>
      <c r="AV98" s="239">
        <v>0</v>
      </c>
      <c r="AW98" s="239">
        <v>0</v>
      </c>
      <c r="AX98" s="239">
        <v>0</v>
      </c>
      <c r="AY98" s="239">
        <v>0</v>
      </c>
      <c r="AZ98" s="239">
        <v>0</v>
      </c>
      <c r="BA98" s="239">
        <v>0</v>
      </c>
      <c r="BB98" s="239">
        <v>0</v>
      </c>
      <c r="BC98" s="239">
        <v>0</v>
      </c>
      <c r="BD98" s="239">
        <v>0</v>
      </c>
      <c r="BE98" s="239">
        <v>0</v>
      </c>
      <c r="BF98" s="239">
        <v>0</v>
      </c>
      <c r="BG98" s="239">
        <v>0</v>
      </c>
      <c r="BH98" s="239">
        <v>0</v>
      </c>
    </row>
    <row r="99" spans="1:60" x14ac:dyDescent="0.3">
      <c r="A99" s="13" t="s">
        <v>427</v>
      </c>
      <c r="B99" s="67"/>
      <c r="C99" s="67"/>
      <c r="D99" s="67"/>
      <c r="E99" s="67"/>
      <c r="F99" s="67"/>
      <c r="G99" s="67"/>
      <c r="H99" s="67"/>
      <c r="I99" s="67"/>
      <c r="J99" s="239">
        <f>'Portfolio CPAS'!L16</f>
        <v>0</v>
      </c>
      <c r="K99" s="239">
        <f>'Portfolio CPAS'!M16</f>
        <v>0</v>
      </c>
      <c r="L99" s="239">
        <f>'Portfolio CPAS'!N16</f>
        <v>0</v>
      </c>
      <c r="M99" s="239">
        <f>'Portfolio CPAS'!O16</f>
        <v>0</v>
      </c>
      <c r="N99" s="239">
        <f>'Portfolio CPAS'!P16</f>
        <v>0</v>
      </c>
      <c r="O99" s="239">
        <f>'Portfolio CPAS'!Q16</f>
        <v>0</v>
      </c>
      <c r="P99" s="239">
        <f>'Portfolio CPAS'!R16</f>
        <v>0</v>
      </c>
      <c r="Q99" s="239">
        <f>'Portfolio CPAS'!S16</f>
        <v>0</v>
      </c>
      <c r="R99" s="239">
        <f>'Portfolio CPAS'!T16</f>
        <v>0</v>
      </c>
      <c r="S99" s="239">
        <f>'Portfolio CPAS'!U16</f>
        <v>0</v>
      </c>
      <c r="T99" s="239">
        <f>'Portfolio CPAS'!V16</f>
        <v>0</v>
      </c>
      <c r="U99" s="239">
        <f>'Portfolio CPAS'!W16</f>
        <v>0</v>
      </c>
      <c r="V99" s="239">
        <f>'Portfolio CPAS'!X16</f>
        <v>0</v>
      </c>
      <c r="W99" s="239">
        <f>'Portfolio CPAS'!Y16</f>
        <v>0</v>
      </c>
      <c r="X99" s="239">
        <f>'Portfolio CPAS'!Z16</f>
        <v>0</v>
      </c>
      <c r="Y99" s="239">
        <f>'Portfolio CPAS'!AA16</f>
        <v>0</v>
      </c>
      <c r="Z99" s="239">
        <f>'Portfolio CPAS'!AB16</f>
        <v>0</v>
      </c>
      <c r="AA99" s="239">
        <f>'Portfolio CPAS'!AC16</f>
        <v>0</v>
      </c>
      <c r="AB99" s="239">
        <f>'Portfolio CPAS'!AD16</f>
        <v>0</v>
      </c>
      <c r="AC99" s="239">
        <f>'Portfolio CPAS'!AE16</f>
        <v>0</v>
      </c>
      <c r="AD99" s="239">
        <f>'Portfolio CPAS'!AF16</f>
        <v>0</v>
      </c>
      <c r="AE99" s="239">
        <f>'Portfolio CPAS'!AV16</f>
        <v>0</v>
      </c>
      <c r="AF99" s="239">
        <f>'Portfolio CPAS'!AW16</f>
        <v>0</v>
      </c>
      <c r="AG99" s="239">
        <f>'Portfolio CPAS'!AX16</f>
        <v>0</v>
      </c>
      <c r="AH99" s="239">
        <f>'Portfolio CPAS'!AY16</f>
        <v>0</v>
      </c>
      <c r="AI99" s="239">
        <f>'Portfolio CPAS'!AZ16</f>
        <v>0</v>
      </c>
      <c r="AJ99" s="239">
        <f>'Portfolio CPAS'!BA16</f>
        <v>0</v>
      </c>
      <c r="AK99" s="239">
        <f>'Portfolio CPAS'!BB16</f>
        <v>0</v>
      </c>
      <c r="AL99" s="239">
        <f>'Portfolio CPAS'!BC16</f>
        <v>0</v>
      </c>
      <c r="AM99" s="239">
        <f>'Portfolio CPAS'!BD16</f>
        <v>0</v>
      </c>
      <c r="AN99" s="239">
        <f>'Portfolio CPAS'!BE16</f>
        <v>0</v>
      </c>
      <c r="AO99" s="239">
        <f>'Portfolio CPAS'!BF16</f>
        <v>0</v>
      </c>
      <c r="AP99" s="239">
        <f>'Portfolio CPAS'!BG16</f>
        <v>0</v>
      </c>
      <c r="AQ99" s="239">
        <f>'Portfolio CPAS'!BH16</f>
        <v>0</v>
      </c>
      <c r="AR99" s="239">
        <f>'Portfolio CPAS'!BI16</f>
        <v>0</v>
      </c>
      <c r="AS99" s="239">
        <f>'Portfolio CPAS'!BJ16</f>
        <v>0</v>
      </c>
      <c r="AT99" s="239">
        <v>0</v>
      </c>
      <c r="AU99" s="239">
        <v>0</v>
      </c>
      <c r="AV99" s="239">
        <v>0</v>
      </c>
      <c r="AW99" s="239">
        <v>0</v>
      </c>
      <c r="AX99" s="239">
        <v>0</v>
      </c>
      <c r="AY99" s="239">
        <v>0</v>
      </c>
      <c r="AZ99" s="239">
        <v>0</v>
      </c>
      <c r="BA99" s="239">
        <v>0</v>
      </c>
      <c r="BB99" s="239">
        <v>0</v>
      </c>
      <c r="BC99" s="239">
        <v>0</v>
      </c>
      <c r="BD99" s="239">
        <v>0</v>
      </c>
      <c r="BE99" s="239">
        <v>0</v>
      </c>
      <c r="BF99" s="239">
        <v>0</v>
      </c>
      <c r="BG99" s="239">
        <v>0</v>
      </c>
      <c r="BH99" s="239">
        <v>0</v>
      </c>
    </row>
    <row r="100" spans="1:60" x14ac:dyDescent="0.3">
      <c r="A100" s="13" t="s">
        <v>428</v>
      </c>
      <c r="B100" s="67"/>
      <c r="C100" s="67"/>
      <c r="D100" s="67"/>
      <c r="E100" s="67"/>
      <c r="F100" s="67"/>
      <c r="G100" s="67"/>
      <c r="H100" s="67"/>
      <c r="I100" s="67"/>
      <c r="J100" s="239">
        <f>'Portfolio CPAS'!L17</f>
        <v>287495.93222235976</v>
      </c>
      <c r="K100" s="239">
        <f>'Portfolio CPAS'!M17</f>
        <v>280866.21332983678</v>
      </c>
      <c r="L100" s="239">
        <f>'Portfolio CPAS'!N17</f>
        <v>264184.33651623508</v>
      </c>
      <c r="M100" s="239">
        <f>'Portfolio CPAS'!O17</f>
        <v>136354.43461888403</v>
      </c>
      <c r="N100" s="239">
        <f>'Portfolio CPAS'!P17</f>
        <v>106013.22744250399</v>
      </c>
      <c r="O100" s="239">
        <f>'Portfolio CPAS'!Q17</f>
        <v>96964.853166462184</v>
      </c>
      <c r="P100" s="239">
        <f>'Portfolio CPAS'!R17</f>
        <v>88311.253995996172</v>
      </c>
      <c r="Q100" s="239">
        <f>'Portfolio CPAS'!S17</f>
        <v>68115.393758561011</v>
      </c>
      <c r="R100" s="239">
        <f>'Portfolio CPAS'!T17</f>
        <v>16518.476094158985</v>
      </c>
      <c r="S100" s="239">
        <f>'Portfolio CPAS'!U17</f>
        <v>14255.818569812978</v>
      </c>
      <c r="T100" s="239">
        <f>'Portfolio CPAS'!V17</f>
        <v>12716.994530153841</v>
      </c>
      <c r="U100" s="239">
        <f>'Portfolio CPAS'!W17</f>
        <v>9655.7016416181777</v>
      </c>
      <c r="V100" s="239">
        <f>'Portfolio CPAS'!X17</f>
        <v>9490.5320533347422</v>
      </c>
      <c r="W100" s="239">
        <f>'Portfolio CPAS'!Y17</f>
        <v>5319.4603217142894</v>
      </c>
      <c r="X100" s="239">
        <f>'Portfolio CPAS'!Z17</f>
        <v>5286.6768710839251</v>
      </c>
      <c r="Y100" s="239">
        <f>'Portfolio CPAS'!AA17</f>
        <v>5277.4782910237809</v>
      </c>
      <c r="Z100" s="239">
        <f>'Portfolio CPAS'!AB17</f>
        <v>5269.8985630883099</v>
      </c>
      <c r="AA100" s="239">
        <f>'Portfolio CPAS'!AC17</f>
        <v>5265.9638062623771</v>
      </c>
      <c r="AB100" s="239">
        <f>'Portfolio CPAS'!AD17</f>
        <v>0</v>
      </c>
      <c r="AC100" s="239">
        <f>'Portfolio CPAS'!AE17</f>
        <v>0</v>
      </c>
      <c r="AD100" s="239">
        <f>'Portfolio CPAS'!AF17</f>
        <v>0</v>
      </c>
      <c r="AE100" s="239">
        <f>'Portfolio CPAS'!AV17</f>
        <v>0</v>
      </c>
      <c r="AF100" s="239">
        <f>'Portfolio CPAS'!AW17</f>
        <v>0</v>
      </c>
      <c r="AG100" s="239">
        <f>'Portfolio CPAS'!AX17</f>
        <v>0</v>
      </c>
      <c r="AH100" s="239">
        <f>'Portfolio CPAS'!AY17</f>
        <v>0</v>
      </c>
      <c r="AI100" s="239">
        <f>'Portfolio CPAS'!AZ17</f>
        <v>0</v>
      </c>
      <c r="AJ100" s="239">
        <f>'Portfolio CPAS'!BA17</f>
        <v>0</v>
      </c>
      <c r="AK100" s="239">
        <f>'Portfolio CPAS'!BB17</f>
        <v>0</v>
      </c>
      <c r="AL100" s="239">
        <f>'Portfolio CPAS'!BC17</f>
        <v>0</v>
      </c>
      <c r="AM100" s="239">
        <f>'Portfolio CPAS'!BD17</f>
        <v>0</v>
      </c>
      <c r="AN100" s="239">
        <f>'Portfolio CPAS'!BE17</f>
        <v>0</v>
      </c>
      <c r="AO100" s="239">
        <f>'Portfolio CPAS'!BF17</f>
        <v>0</v>
      </c>
      <c r="AP100" s="239">
        <f>'Portfolio CPAS'!BG17</f>
        <v>0</v>
      </c>
      <c r="AQ100" s="239">
        <f>'Portfolio CPAS'!BH17</f>
        <v>0</v>
      </c>
      <c r="AR100" s="239">
        <f>'Portfolio CPAS'!BI17</f>
        <v>0</v>
      </c>
      <c r="AS100" s="239">
        <f>'Portfolio CPAS'!BJ17</f>
        <v>0</v>
      </c>
      <c r="AT100" s="239">
        <v>0</v>
      </c>
      <c r="AU100" s="239">
        <v>0</v>
      </c>
      <c r="AV100" s="239">
        <v>0</v>
      </c>
      <c r="AW100" s="239">
        <v>0</v>
      </c>
      <c r="AX100" s="239">
        <v>0</v>
      </c>
      <c r="AY100" s="239">
        <v>0</v>
      </c>
      <c r="AZ100" s="239">
        <v>0</v>
      </c>
      <c r="BA100" s="239">
        <v>0</v>
      </c>
      <c r="BB100" s="239">
        <v>0</v>
      </c>
      <c r="BC100" s="239">
        <v>0</v>
      </c>
      <c r="BD100" s="239">
        <v>0</v>
      </c>
      <c r="BE100" s="239">
        <v>0</v>
      </c>
      <c r="BF100" s="239">
        <v>0</v>
      </c>
      <c r="BG100" s="239">
        <v>0</v>
      </c>
      <c r="BH100" s="239">
        <v>0</v>
      </c>
    </row>
  </sheetData>
  <mergeCells count="3">
    <mergeCell ref="G2:J2"/>
    <mergeCell ref="C2:F2"/>
    <mergeCell ref="K2:N2"/>
  </mergeCells>
  <pageMargins left="0.7" right="0.7" top="0.75" bottom="0.75" header="0.3" footer="0.3"/>
  <pageSetup orientation="portrait" r:id="rId1"/>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AACCB-6ED1-4374-B73D-48A0EF3AC07E}">
  <dimension ref="A1:AV18"/>
  <sheetViews>
    <sheetView workbookViewId="0"/>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512</v>
      </c>
    </row>
    <row r="2" spans="1:48" x14ac:dyDescent="0.3">
      <c r="A2" s="108"/>
      <c r="B2" s="30"/>
      <c r="C2" s="30"/>
      <c r="D2" s="30"/>
      <c r="E2" s="30"/>
      <c r="F2" s="30"/>
      <c r="G2" s="30"/>
      <c r="H2" s="30"/>
      <c r="I2" s="30"/>
      <c r="J2" s="30"/>
      <c r="K2" s="30"/>
      <c r="L2" s="30"/>
      <c r="M2" s="30"/>
      <c r="N2" s="30"/>
      <c r="O2" s="30"/>
      <c r="P2" s="30"/>
      <c r="Q2" s="30"/>
      <c r="R2" s="30"/>
      <c r="S2" s="30"/>
      <c r="T2" s="30"/>
      <c r="U2" s="30"/>
      <c r="V2" s="30"/>
    </row>
    <row r="3" spans="1:48" ht="15.75" customHeight="1" x14ac:dyDescent="0.3">
      <c r="A3" s="491" t="s">
        <v>230</v>
      </c>
      <c r="B3" s="493" t="s">
        <v>0</v>
      </c>
      <c r="C3" s="493" t="s">
        <v>264</v>
      </c>
      <c r="D3" s="493" t="s">
        <v>57</v>
      </c>
      <c r="E3" s="106"/>
      <c r="F3" s="50"/>
      <c r="G3" s="50"/>
      <c r="H3" s="50"/>
      <c r="I3" s="50"/>
      <c r="J3" s="50"/>
      <c r="K3" s="109"/>
      <c r="L3" s="120" t="s">
        <v>265</v>
      </c>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474" t="s">
        <v>1</v>
      </c>
    </row>
    <row r="4" spans="1:48" x14ac:dyDescent="0.3">
      <c r="A4" s="496"/>
      <c r="B4" s="495"/>
      <c r="C4" s="495"/>
      <c r="D4" s="494"/>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row>
    <row r="5" spans="1:48" x14ac:dyDescent="0.3">
      <c r="A5" s="199" t="s">
        <v>269</v>
      </c>
      <c r="B5" s="176">
        <v>16</v>
      </c>
      <c r="C5" s="212">
        <v>118.62235448010944</v>
      </c>
      <c r="D5" s="213">
        <f>L5/C5</f>
        <v>1</v>
      </c>
      <c r="E5" s="27"/>
      <c r="F5" s="27"/>
      <c r="G5" s="27"/>
      <c r="H5" s="27"/>
      <c r="I5" s="27"/>
      <c r="J5" s="43"/>
      <c r="K5" s="27"/>
      <c r="L5" s="173">
        <v>118.62235448010944</v>
      </c>
      <c r="M5" s="177">
        <v>118.62235448010944</v>
      </c>
      <c r="N5" s="177">
        <v>118.62235448010944</v>
      </c>
      <c r="O5" s="177">
        <v>118.62235448010944</v>
      </c>
      <c r="P5" s="177">
        <v>118.62235448010944</v>
      </c>
      <c r="Q5" s="177">
        <v>118.62235448010944</v>
      </c>
      <c r="R5" s="177">
        <v>104.26751350091953</v>
      </c>
      <c r="S5" s="177">
        <v>104.26751350091953</v>
      </c>
      <c r="T5" s="177">
        <v>104.26751350091953</v>
      </c>
      <c r="U5" s="177">
        <v>104.26751350091953</v>
      </c>
      <c r="V5" s="177">
        <v>104.26751350091953</v>
      </c>
      <c r="W5" s="177">
        <v>104.26751350091953</v>
      </c>
      <c r="X5" s="177">
        <v>104.26751350091953</v>
      </c>
      <c r="Y5" s="177">
        <v>104.26751350091953</v>
      </c>
      <c r="Z5" s="177">
        <v>104.26751350091953</v>
      </c>
      <c r="AA5" s="177">
        <v>104.26751350091953</v>
      </c>
      <c r="AB5" s="177">
        <v>0</v>
      </c>
      <c r="AC5" s="177">
        <v>0</v>
      </c>
      <c r="AD5" s="177">
        <v>0</v>
      </c>
      <c r="AE5" s="177">
        <v>0</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208">
        <f t="shared" ref="AV5:AV11" si="1">SUM(E5:AU5)</f>
        <v>1754.4092618898512</v>
      </c>
    </row>
    <row r="6" spans="1:48" x14ac:dyDescent="0.3">
      <c r="A6" s="199" t="s">
        <v>132</v>
      </c>
      <c r="B6" s="176">
        <v>6</v>
      </c>
      <c r="C6" s="212">
        <v>45.677166666666665</v>
      </c>
      <c r="D6" s="213">
        <f t="shared" ref="D6:D11" si="2">L6/C6</f>
        <v>1</v>
      </c>
      <c r="E6" s="27"/>
      <c r="F6" s="27"/>
      <c r="G6" s="27"/>
      <c r="H6" s="27"/>
      <c r="I6" s="27"/>
      <c r="J6" s="43"/>
      <c r="K6" s="27"/>
      <c r="L6" s="173">
        <v>45.677166666666665</v>
      </c>
      <c r="M6" s="177">
        <v>45.677166666666665</v>
      </c>
      <c r="N6" s="177">
        <v>45.677166666666665</v>
      </c>
      <c r="O6" s="177">
        <v>45.677166666666665</v>
      </c>
      <c r="P6" s="177">
        <v>45.677166666666665</v>
      </c>
      <c r="Q6" s="177">
        <v>45.677166666666665</v>
      </c>
      <c r="R6" s="177">
        <v>0</v>
      </c>
      <c r="S6" s="177">
        <v>0</v>
      </c>
      <c r="T6" s="177">
        <v>0</v>
      </c>
      <c r="U6" s="177">
        <v>0</v>
      </c>
      <c r="V6" s="177">
        <v>0</v>
      </c>
      <c r="W6" s="177">
        <v>0</v>
      </c>
      <c r="X6" s="177">
        <v>0</v>
      </c>
      <c r="Y6" s="177">
        <v>0</v>
      </c>
      <c r="Z6" s="177">
        <v>0</v>
      </c>
      <c r="AA6" s="177">
        <v>0</v>
      </c>
      <c r="AB6" s="177">
        <v>0</v>
      </c>
      <c r="AC6" s="177">
        <v>0</v>
      </c>
      <c r="AD6" s="177">
        <v>0</v>
      </c>
      <c r="AE6" s="177">
        <v>0</v>
      </c>
      <c r="AF6" s="177">
        <v>0</v>
      </c>
      <c r="AG6" s="177">
        <v>0</v>
      </c>
      <c r="AH6" s="177">
        <v>0</v>
      </c>
      <c r="AI6" s="177">
        <v>0</v>
      </c>
      <c r="AJ6" s="177">
        <v>0</v>
      </c>
      <c r="AK6" s="177">
        <v>0</v>
      </c>
      <c r="AL6" s="177">
        <v>0</v>
      </c>
      <c r="AM6" s="177">
        <v>0</v>
      </c>
      <c r="AN6" s="177">
        <v>0</v>
      </c>
      <c r="AO6" s="177">
        <v>0</v>
      </c>
      <c r="AP6" s="177">
        <v>0</v>
      </c>
      <c r="AQ6" s="177">
        <v>0</v>
      </c>
      <c r="AR6" s="177">
        <v>0</v>
      </c>
      <c r="AS6" s="177">
        <v>0</v>
      </c>
      <c r="AT6" s="177">
        <v>0</v>
      </c>
      <c r="AU6" s="177">
        <v>0</v>
      </c>
      <c r="AV6" s="208">
        <f t="shared" si="1"/>
        <v>274.06299999999999</v>
      </c>
    </row>
    <row r="7" spans="1:48" x14ac:dyDescent="0.3">
      <c r="A7" s="199" t="s">
        <v>134</v>
      </c>
      <c r="B7" s="176">
        <v>30.000000000000004</v>
      </c>
      <c r="C7" s="212">
        <v>42.275436801929459</v>
      </c>
      <c r="D7" s="213">
        <f t="shared" si="2"/>
        <v>1</v>
      </c>
      <c r="E7" s="27"/>
      <c r="F7" s="27"/>
      <c r="G7" s="27"/>
      <c r="H7" s="27"/>
      <c r="I7" s="27"/>
      <c r="J7" s="43"/>
      <c r="K7" s="27"/>
      <c r="L7" s="173">
        <v>42.275436801929459</v>
      </c>
      <c r="M7" s="177">
        <v>42.275436801929459</v>
      </c>
      <c r="N7" s="177">
        <v>42.275436801929459</v>
      </c>
      <c r="O7" s="177">
        <v>42.275436801929459</v>
      </c>
      <c r="P7" s="177">
        <v>42.275436801929459</v>
      </c>
      <c r="Q7" s="177">
        <v>42.275436801929459</v>
      </c>
      <c r="R7" s="177">
        <v>42.275436801929459</v>
      </c>
      <c r="S7" s="177">
        <v>42.275436801929459</v>
      </c>
      <c r="T7" s="177">
        <v>42.275436801929459</v>
      </c>
      <c r="U7" s="177">
        <v>42.275436801929459</v>
      </c>
      <c r="V7" s="177">
        <v>38.635577189333375</v>
      </c>
      <c r="W7" s="177">
        <v>38.635577189333375</v>
      </c>
      <c r="X7" s="177">
        <v>38.635577189333375</v>
      </c>
      <c r="Y7" s="177">
        <v>38.635577189333375</v>
      </c>
      <c r="Z7" s="177">
        <v>38.635577189333375</v>
      </c>
      <c r="AA7" s="177">
        <v>38.635577189333375</v>
      </c>
      <c r="AB7" s="177">
        <v>38.635577189333375</v>
      </c>
      <c r="AC7" s="177">
        <v>38.635577189333375</v>
      </c>
      <c r="AD7" s="177">
        <v>38.635577189333375</v>
      </c>
      <c r="AE7" s="177">
        <v>38.635577189333375</v>
      </c>
      <c r="AF7" s="177">
        <v>38.635577189333375</v>
      </c>
      <c r="AG7" s="177">
        <v>38.635577189333375</v>
      </c>
      <c r="AH7" s="177">
        <v>38.635577189333375</v>
      </c>
      <c r="AI7" s="177">
        <v>38.635577189333375</v>
      </c>
      <c r="AJ7" s="177">
        <v>38.635577189333375</v>
      </c>
      <c r="AK7" s="177">
        <v>38.635577189333375</v>
      </c>
      <c r="AL7" s="177">
        <v>38.635577189333375</v>
      </c>
      <c r="AM7" s="177">
        <v>38.635577189333375</v>
      </c>
      <c r="AN7" s="177">
        <v>38.635577189333375</v>
      </c>
      <c r="AO7" s="177">
        <v>38.635577189333375</v>
      </c>
      <c r="AP7" s="177">
        <v>0</v>
      </c>
      <c r="AQ7" s="177">
        <v>0</v>
      </c>
      <c r="AR7" s="177">
        <v>0</v>
      </c>
      <c r="AS7" s="177">
        <v>0</v>
      </c>
      <c r="AT7" s="177">
        <v>0</v>
      </c>
      <c r="AU7" s="177">
        <v>0</v>
      </c>
      <c r="AV7" s="208">
        <f t="shared" si="1"/>
        <v>1195.4659118059624</v>
      </c>
    </row>
    <row r="8" spans="1:48" x14ac:dyDescent="0.3">
      <c r="A8" s="199" t="s">
        <v>47</v>
      </c>
      <c r="B8" s="176">
        <v>19.999999999999993</v>
      </c>
      <c r="C8" s="212">
        <v>28.799059910816105</v>
      </c>
      <c r="D8" s="213">
        <f t="shared" si="2"/>
        <v>1</v>
      </c>
      <c r="E8" s="27"/>
      <c r="F8" s="27"/>
      <c r="G8" s="27"/>
      <c r="H8" s="27"/>
      <c r="I8" s="27"/>
      <c r="J8" s="43"/>
      <c r="K8" s="27"/>
      <c r="L8" s="173">
        <v>28.799059910816105</v>
      </c>
      <c r="M8" s="177">
        <v>28.799059910816105</v>
      </c>
      <c r="N8" s="177">
        <v>28.799059910816105</v>
      </c>
      <c r="O8" s="177">
        <v>28.799059910816105</v>
      </c>
      <c r="P8" s="177">
        <v>28.799059910816105</v>
      </c>
      <c r="Q8" s="177">
        <v>28.799059910816105</v>
      </c>
      <c r="R8" s="177">
        <v>28.799059910816105</v>
      </c>
      <c r="S8" s="177">
        <v>28.799059910816105</v>
      </c>
      <c r="T8" s="177">
        <v>28.799059910816105</v>
      </c>
      <c r="U8" s="177">
        <v>28.799059910816105</v>
      </c>
      <c r="V8" s="177">
        <v>24.561459602536118</v>
      </c>
      <c r="W8" s="177">
        <v>24.561459602536118</v>
      </c>
      <c r="X8" s="177">
        <v>24.561459602536118</v>
      </c>
      <c r="Y8" s="177">
        <v>24.561459602536118</v>
      </c>
      <c r="Z8" s="177">
        <v>24.561459602536118</v>
      </c>
      <c r="AA8" s="177">
        <v>24.561459602536118</v>
      </c>
      <c r="AB8" s="177">
        <v>24.561459602536118</v>
      </c>
      <c r="AC8" s="177">
        <v>24.561459602536118</v>
      </c>
      <c r="AD8" s="177">
        <v>24.561459602536118</v>
      </c>
      <c r="AE8" s="177">
        <v>24.561459602536118</v>
      </c>
      <c r="AF8" s="177">
        <v>0</v>
      </c>
      <c r="AG8" s="177">
        <v>0</v>
      </c>
      <c r="AH8" s="177">
        <v>0</v>
      </c>
      <c r="AI8" s="177">
        <v>0</v>
      </c>
      <c r="AJ8" s="177">
        <v>0</v>
      </c>
      <c r="AK8" s="177">
        <v>0</v>
      </c>
      <c r="AL8" s="177">
        <v>0</v>
      </c>
      <c r="AM8" s="177">
        <v>0</v>
      </c>
      <c r="AN8" s="177">
        <v>0</v>
      </c>
      <c r="AO8" s="177">
        <v>0</v>
      </c>
      <c r="AP8" s="177">
        <v>0</v>
      </c>
      <c r="AQ8" s="177">
        <v>0</v>
      </c>
      <c r="AR8" s="177">
        <v>0</v>
      </c>
      <c r="AS8" s="177">
        <v>0</v>
      </c>
      <c r="AT8" s="177">
        <v>0</v>
      </c>
      <c r="AU8" s="177">
        <v>0</v>
      </c>
      <c r="AV8" s="208">
        <f t="shared" si="1"/>
        <v>533.6051951335221</v>
      </c>
    </row>
    <row r="9" spans="1:48" x14ac:dyDescent="0.3">
      <c r="A9" s="199" t="s">
        <v>27</v>
      </c>
      <c r="B9" s="176">
        <v>11.000000000000005</v>
      </c>
      <c r="C9" s="212">
        <v>22.339767500053085</v>
      </c>
      <c r="D9" s="213">
        <f t="shared" si="2"/>
        <v>1</v>
      </c>
      <c r="E9" s="27"/>
      <c r="F9" s="27"/>
      <c r="G9" s="27"/>
      <c r="H9" s="27"/>
      <c r="I9" s="27"/>
      <c r="J9" s="43"/>
      <c r="K9" s="27"/>
      <c r="L9" s="173">
        <v>22.339767500053085</v>
      </c>
      <c r="M9" s="177">
        <v>22.339767500053085</v>
      </c>
      <c r="N9" s="177">
        <v>22.339767500053085</v>
      </c>
      <c r="O9" s="177">
        <v>22.339767500053085</v>
      </c>
      <c r="P9" s="177">
        <v>22.339767500053085</v>
      </c>
      <c r="Q9" s="177">
        <v>22.339767500053085</v>
      </c>
      <c r="R9" s="177">
        <v>22.339767500053085</v>
      </c>
      <c r="S9" s="177">
        <v>22.339767500053085</v>
      </c>
      <c r="T9" s="177">
        <v>22.339767500053085</v>
      </c>
      <c r="U9" s="177">
        <v>22.339767500053085</v>
      </c>
      <c r="V9" s="177">
        <v>22.339767500053085</v>
      </c>
      <c r="W9" s="177">
        <v>0</v>
      </c>
      <c r="X9" s="177">
        <v>0</v>
      </c>
      <c r="Y9" s="177">
        <v>0</v>
      </c>
      <c r="Z9" s="177">
        <v>0</v>
      </c>
      <c r="AA9" s="177">
        <v>0</v>
      </c>
      <c r="AB9" s="177">
        <v>0</v>
      </c>
      <c r="AC9" s="177">
        <v>0</v>
      </c>
      <c r="AD9" s="177">
        <v>0</v>
      </c>
      <c r="AE9" s="177">
        <v>0</v>
      </c>
      <c r="AF9" s="177">
        <v>0</v>
      </c>
      <c r="AG9" s="177">
        <v>0</v>
      </c>
      <c r="AH9" s="177">
        <v>0</v>
      </c>
      <c r="AI9" s="177">
        <v>0</v>
      </c>
      <c r="AJ9" s="177">
        <v>0</v>
      </c>
      <c r="AK9" s="177">
        <v>0</v>
      </c>
      <c r="AL9" s="177">
        <v>0</v>
      </c>
      <c r="AM9" s="177">
        <v>0</v>
      </c>
      <c r="AN9" s="177">
        <v>0</v>
      </c>
      <c r="AO9" s="177">
        <v>0</v>
      </c>
      <c r="AP9" s="177">
        <v>0</v>
      </c>
      <c r="AQ9" s="177">
        <v>0</v>
      </c>
      <c r="AR9" s="177">
        <v>0</v>
      </c>
      <c r="AS9" s="177">
        <v>0</v>
      </c>
      <c r="AT9" s="177">
        <v>0</v>
      </c>
      <c r="AU9" s="177">
        <v>0</v>
      </c>
      <c r="AV9" s="208">
        <f t="shared" si="1"/>
        <v>245.73744250058394</v>
      </c>
    </row>
    <row r="10" spans="1:48" x14ac:dyDescent="0.3">
      <c r="A10" s="199" t="s">
        <v>87</v>
      </c>
      <c r="B10" s="176">
        <v>19.000000000000018</v>
      </c>
      <c r="C10" s="212">
        <v>13.000231779154769</v>
      </c>
      <c r="D10" s="213">
        <f t="shared" si="2"/>
        <v>1</v>
      </c>
      <c r="E10" s="27"/>
      <c r="F10" s="27"/>
      <c r="G10" s="27"/>
      <c r="H10" s="27"/>
      <c r="I10" s="27"/>
      <c r="J10" s="43"/>
      <c r="K10" s="27"/>
      <c r="L10" s="173">
        <v>13.000231779154769</v>
      </c>
      <c r="M10" s="177">
        <v>13.000231779154769</v>
      </c>
      <c r="N10" s="177">
        <v>13.000231779154769</v>
      </c>
      <c r="O10" s="177">
        <v>13.000231779154769</v>
      </c>
      <c r="P10" s="177">
        <v>13.000231779154769</v>
      </c>
      <c r="Q10" s="177">
        <v>13.000231779154769</v>
      </c>
      <c r="R10" s="177">
        <v>13.000231779154769</v>
      </c>
      <c r="S10" s="177">
        <v>13.000231779154769</v>
      </c>
      <c r="T10" s="177">
        <v>13.000231779154769</v>
      </c>
      <c r="U10" s="177">
        <v>13.000231779154769</v>
      </c>
      <c r="V10" s="177">
        <v>13.000231779154769</v>
      </c>
      <c r="W10" s="177">
        <v>13.000231779154769</v>
      </c>
      <c r="X10" s="177">
        <v>13.000231779154769</v>
      </c>
      <c r="Y10" s="177">
        <v>13.000231779154769</v>
      </c>
      <c r="Z10" s="177">
        <v>13.000231779154769</v>
      </c>
      <c r="AA10" s="177">
        <v>13.000231779154769</v>
      </c>
      <c r="AB10" s="177">
        <v>13.000231779154769</v>
      </c>
      <c r="AC10" s="177">
        <v>13.000231779154769</v>
      </c>
      <c r="AD10" s="177">
        <v>13.000231779154769</v>
      </c>
      <c r="AE10" s="177">
        <v>0</v>
      </c>
      <c r="AF10" s="177">
        <v>0</v>
      </c>
      <c r="AG10" s="177">
        <v>0</v>
      </c>
      <c r="AH10" s="177">
        <v>0</v>
      </c>
      <c r="AI10" s="177">
        <v>0</v>
      </c>
      <c r="AJ10" s="177">
        <v>0</v>
      </c>
      <c r="AK10" s="177">
        <v>0</v>
      </c>
      <c r="AL10" s="177">
        <v>0</v>
      </c>
      <c r="AM10" s="177">
        <v>0</v>
      </c>
      <c r="AN10" s="177">
        <v>0</v>
      </c>
      <c r="AO10" s="177">
        <v>0</v>
      </c>
      <c r="AP10" s="177">
        <v>0</v>
      </c>
      <c r="AQ10" s="177">
        <v>0</v>
      </c>
      <c r="AR10" s="177">
        <v>0</v>
      </c>
      <c r="AS10" s="177">
        <v>0</v>
      </c>
      <c r="AT10" s="177">
        <v>0</v>
      </c>
      <c r="AU10" s="177">
        <v>0</v>
      </c>
      <c r="AV10" s="208">
        <f t="shared" si="1"/>
        <v>247.00440380394068</v>
      </c>
    </row>
    <row r="11" spans="1:48" x14ac:dyDescent="0.3">
      <c r="A11" s="199" t="s">
        <v>177</v>
      </c>
      <c r="B11" s="176">
        <v>29.999999999999996</v>
      </c>
      <c r="C11" s="372">
        <v>0.41735637421883715</v>
      </c>
      <c r="D11" s="213">
        <f t="shared" si="2"/>
        <v>1</v>
      </c>
      <c r="E11" s="27"/>
      <c r="F11" s="27"/>
      <c r="G11" s="27"/>
      <c r="H11" s="27"/>
      <c r="I11" s="27"/>
      <c r="J11" s="43"/>
      <c r="K11" s="27"/>
      <c r="L11" s="372">
        <v>0.41735637421883715</v>
      </c>
      <c r="M11" s="372">
        <v>0.41735637421883715</v>
      </c>
      <c r="N11" s="372">
        <v>0.41735637421883715</v>
      </c>
      <c r="O11" s="372">
        <v>0.41735637421883715</v>
      </c>
      <c r="P11" s="372">
        <v>0.41735637421883715</v>
      </c>
      <c r="Q11" s="372">
        <v>0.41735637421883715</v>
      </c>
      <c r="R11" s="372">
        <v>0.41735637421883715</v>
      </c>
      <c r="S11" s="372">
        <v>0.41735637421883715</v>
      </c>
      <c r="T11" s="372">
        <v>0.41735637421883715</v>
      </c>
      <c r="U11" s="372">
        <v>0.41735637421883715</v>
      </c>
      <c r="V11" s="372">
        <v>0.33005200830211151</v>
      </c>
      <c r="W11" s="372">
        <v>0.33005200830211151</v>
      </c>
      <c r="X11" s="372">
        <v>0.33005200830211151</v>
      </c>
      <c r="Y11" s="372">
        <v>0.33005200830211151</v>
      </c>
      <c r="Z11" s="372">
        <v>0.33005200830211151</v>
      </c>
      <c r="AA11" s="372">
        <v>0.33005200830211151</v>
      </c>
      <c r="AB11" s="372">
        <v>0.33005200830211151</v>
      </c>
      <c r="AC11" s="372">
        <v>0.33005200830211151</v>
      </c>
      <c r="AD11" s="372">
        <v>0.33005200830211151</v>
      </c>
      <c r="AE11" s="372">
        <v>0.33005200830211151</v>
      </c>
      <c r="AF11" s="372">
        <v>0.33005200830211151</v>
      </c>
      <c r="AG11" s="372">
        <v>0.33005200830211151</v>
      </c>
      <c r="AH11" s="372">
        <v>0.33005200830211151</v>
      </c>
      <c r="AI11" s="372">
        <v>0.33005200830211151</v>
      </c>
      <c r="AJ11" s="372">
        <v>0.33005200830211151</v>
      </c>
      <c r="AK11" s="372">
        <v>0.33005200830211151</v>
      </c>
      <c r="AL11" s="372">
        <v>0.33005200830211151</v>
      </c>
      <c r="AM11" s="372">
        <v>0.33005200830211151</v>
      </c>
      <c r="AN11" s="372">
        <v>0.33005200830211151</v>
      </c>
      <c r="AO11" s="372">
        <v>0.33005200830211151</v>
      </c>
      <c r="AP11" s="372">
        <v>0</v>
      </c>
      <c r="AQ11" s="372">
        <v>0</v>
      </c>
      <c r="AR11" s="372">
        <v>0</v>
      </c>
      <c r="AS11" s="372">
        <v>0</v>
      </c>
      <c r="AT11" s="372">
        <v>0</v>
      </c>
      <c r="AU11" s="372">
        <v>0</v>
      </c>
      <c r="AV11" s="372">
        <f t="shared" si="1"/>
        <v>10.774603908230597</v>
      </c>
    </row>
    <row r="12" spans="1:48" x14ac:dyDescent="0.3">
      <c r="A12" s="180" t="s">
        <v>422</v>
      </c>
      <c r="B12" s="196"/>
      <c r="C12" s="182">
        <f>SUM(C5:C11)</f>
        <v>271.13137351294841</v>
      </c>
      <c r="D12" s="205">
        <f>L12/C12</f>
        <v>1</v>
      </c>
      <c r="E12" s="113"/>
      <c r="F12" s="77"/>
      <c r="G12" s="78"/>
      <c r="H12" s="78"/>
      <c r="I12" s="78"/>
      <c r="J12" s="78"/>
      <c r="K12" s="78"/>
      <c r="L12" s="216">
        <f t="shared" ref="L12:AV12" si="3">SUM(L5:L11)</f>
        <v>271.13137351294841</v>
      </c>
      <c r="M12" s="216">
        <f t="shared" si="3"/>
        <v>271.13137351294841</v>
      </c>
      <c r="N12" s="216">
        <f t="shared" si="3"/>
        <v>271.13137351294841</v>
      </c>
      <c r="O12" s="216">
        <f t="shared" si="3"/>
        <v>271.13137351294841</v>
      </c>
      <c r="P12" s="216">
        <f t="shared" si="3"/>
        <v>271.13137351294841</v>
      </c>
      <c r="Q12" s="216">
        <f t="shared" si="3"/>
        <v>271.13137351294841</v>
      </c>
      <c r="R12" s="216">
        <f t="shared" si="3"/>
        <v>211.09936586709179</v>
      </c>
      <c r="S12" s="216">
        <f t="shared" si="3"/>
        <v>211.09936586709179</v>
      </c>
      <c r="T12" s="216">
        <f t="shared" si="3"/>
        <v>211.09936586709179</v>
      </c>
      <c r="U12" s="216">
        <f t="shared" si="3"/>
        <v>211.09936586709179</v>
      </c>
      <c r="V12" s="216">
        <f t="shared" si="3"/>
        <v>203.13460158029898</v>
      </c>
      <c r="W12" s="216">
        <f t="shared" si="3"/>
        <v>180.79483408024589</v>
      </c>
      <c r="X12" s="216">
        <f t="shared" si="3"/>
        <v>180.79483408024589</v>
      </c>
      <c r="Y12" s="216">
        <f t="shared" si="3"/>
        <v>180.79483408024589</v>
      </c>
      <c r="Z12" s="216">
        <f t="shared" si="3"/>
        <v>180.79483408024589</v>
      </c>
      <c r="AA12" s="216">
        <f t="shared" si="3"/>
        <v>180.79483408024589</v>
      </c>
      <c r="AB12" s="216">
        <f t="shared" si="3"/>
        <v>76.527320579326386</v>
      </c>
      <c r="AC12" s="216">
        <f t="shared" si="3"/>
        <v>76.527320579326386</v>
      </c>
      <c r="AD12" s="216">
        <f t="shared" si="3"/>
        <v>76.527320579326386</v>
      </c>
      <c r="AE12" s="216">
        <f t="shared" si="3"/>
        <v>63.527088800171605</v>
      </c>
      <c r="AF12" s="216">
        <f t="shared" si="3"/>
        <v>38.965629197635486</v>
      </c>
      <c r="AG12" s="216">
        <f t="shared" si="3"/>
        <v>38.965629197635486</v>
      </c>
      <c r="AH12" s="216">
        <f t="shared" si="3"/>
        <v>38.965629197635486</v>
      </c>
      <c r="AI12" s="216">
        <f t="shared" si="3"/>
        <v>38.965629197635486</v>
      </c>
      <c r="AJ12" s="216">
        <f t="shared" si="3"/>
        <v>38.965629197635486</v>
      </c>
      <c r="AK12" s="216">
        <f t="shared" si="3"/>
        <v>38.965629197635486</v>
      </c>
      <c r="AL12" s="216">
        <f t="shared" si="3"/>
        <v>38.965629197635486</v>
      </c>
      <c r="AM12" s="216">
        <f t="shared" si="3"/>
        <v>38.965629197635486</v>
      </c>
      <c r="AN12" s="216">
        <f t="shared" si="3"/>
        <v>38.965629197635486</v>
      </c>
      <c r="AO12" s="216">
        <f t="shared" si="3"/>
        <v>38.965629197635486</v>
      </c>
      <c r="AP12" s="216">
        <f t="shared" si="3"/>
        <v>0</v>
      </c>
      <c r="AQ12" s="216">
        <f t="shared" si="3"/>
        <v>0</v>
      </c>
      <c r="AR12" s="216">
        <f t="shared" si="3"/>
        <v>0</v>
      </c>
      <c r="AS12" s="216">
        <f t="shared" si="3"/>
        <v>0</v>
      </c>
      <c r="AT12" s="216">
        <f t="shared" si="3"/>
        <v>0</v>
      </c>
      <c r="AU12" s="216">
        <f t="shared" si="3"/>
        <v>0</v>
      </c>
      <c r="AV12" s="174">
        <f t="shared" si="3"/>
        <v>4261.0598190420906</v>
      </c>
    </row>
    <row r="13" spans="1:48" x14ac:dyDescent="0.3">
      <c r="A13" s="180" t="s">
        <v>423</v>
      </c>
      <c r="B13" s="185"/>
      <c r="C13" s="186"/>
      <c r="D13" s="197"/>
      <c r="E13" s="74"/>
      <c r="F13" s="74"/>
      <c r="G13" s="79"/>
      <c r="H13" s="79"/>
      <c r="I13" s="79"/>
      <c r="J13" s="79"/>
      <c r="K13" s="79"/>
      <c r="L13" s="174">
        <f>L12-L12</f>
        <v>0</v>
      </c>
      <c r="M13" s="174">
        <f t="shared" ref="M13" si="4">L12-M12</f>
        <v>0</v>
      </c>
      <c r="N13" s="174">
        <f t="shared" ref="N13" si="5">M12-N12</f>
        <v>0</v>
      </c>
      <c r="O13" s="174">
        <f t="shared" ref="O13" si="6">N12-O12</f>
        <v>0</v>
      </c>
      <c r="P13" s="174">
        <f t="shared" ref="P13" si="7">O12-P12</f>
        <v>0</v>
      </c>
      <c r="Q13" s="174">
        <f t="shared" ref="Q13" si="8">P12-Q12</f>
        <v>0</v>
      </c>
      <c r="R13" s="174">
        <f t="shared" ref="R13" si="9">Q12-R12</f>
        <v>60.032007645856623</v>
      </c>
      <c r="S13" s="174">
        <f t="shared" ref="S13" si="10">R12-S12</f>
        <v>0</v>
      </c>
      <c r="T13" s="174">
        <f t="shared" ref="T13" si="11">S12-T12</f>
        <v>0</v>
      </c>
      <c r="U13" s="174">
        <f t="shared" ref="U13" si="12">T12-U12</f>
        <v>0</v>
      </c>
      <c r="V13" s="174">
        <f t="shared" ref="V13" si="13">U12-V12</f>
        <v>7.9647642867928141</v>
      </c>
      <c r="W13" s="174">
        <f t="shared" ref="W13" si="14">V12-W12</f>
        <v>22.339767500053085</v>
      </c>
      <c r="X13" s="174">
        <f t="shared" ref="X13" si="15">W12-X12</f>
        <v>0</v>
      </c>
      <c r="Y13" s="174">
        <f t="shared" ref="Y13" si="16">X12-Y12</f>
        <v>0</v>
      </c>
      <c r="Z13" s="174">
        <f t="shared" ref="Z13" si="17">Y12-Z12</f>
        <v>0</v>
      </c>
      <c r="AA13" s="174">
        <f t="shared" ref="AA13" si="18">Z12-AA12</f>
        <v>0</v>
      </c>
      <c r="AB13" s="174">
        <f t="shared" ref="AB13" si="19">AA12-AB12</f>
        <v>104.26751350091951</v>
      </c>
      <c r="AC13" s="174">
        <f t="shared" ref="AC13" si="20">AB12-AC12</f>
        <v>0</v>
      </c>
      <c r="AD13" s="174">
        <f t="shared" ref="AD13" si="21">AC12-AD12</f>
        <v>0</v>
      </c>
      <c r="AE13" s="174">
        <f t="shared" ref="AE13" si="22">AD12-AE12</f>
        <v>13.000231779154781</v>
      </c>
      <c r="AF13" s="174">
        <f t="shared" ref="AF13" si="23">AE12-AF12</f>
        <v>24.561459602536118</v>
      </c>
      <c r="AG13" s="174">
        <f t="shared" ref="AG13" si="24">AF12-AG12</f>
        <v>0</v>
      </c>
      <c r="AH13" s="174">
        <f t="shared" ref="AH13" si="25">AG12-AH12</f>
        <v>0</v>
      </c>
      <c r="AI13" s="174">
        <f t="shared" ref="AI13" si="26">AH12-AI12</f>
        <v>0</v>
      </c>
      <c r="AJ13" s="174">
        <f t="shared" ref="AJ13" si="27">AI12-AJ12</f>
        <v>0</v>
      </c>
      <c r="AK13" s="174">
        <f t="shared" ref="AK13" si="28">AJ12-AK12</f>
        <v>0</v>
      </c>
      <c r="AL13" s="174">
        <f t="shared" ref="AL13" si="29">AK12-AL12</f>
        <v>0</v>
      </c>
      <c r="AM13" s="174">
        <f t="shared" ref="AM13" si="30">AL12-AM12</f>
        <v>0</v>
      </c>
      <c r="AN13" s="174">
        <f t="shared" ref="AN13" si="31">AM12-AN12</f>
        <v>0</v>
      </c>
      <c r="AO13" s="174">
        <f t="shared" ref="AO13" si="32">AN12-AO12</f>
        <v>0</v>
      </c>
      <c r="AP13" s="174">
        <f t="shared" ref="AP13" si="33">AO12-AP12</f>
        <v>38.965629197635486</v>
      </c>
      <c r="AQ13" s="174">
        <f t="shared" ref="AQ13" si="34">AP12-AQ12</f>
        <v>0</v>
      </c>
      <c r="AR13" s="174">
        <f t="shared" ref="AR13" si="35">AQ12-AR12</f>
        <v>0</v>
      </c>
      <c r="AS13" s="174">
        <f t="shared" ref="AS13" si="36">AR12-AS12</f>
        <v>0</v>
      </c>
      <c r="AT13" s="174">
        <f t="shared" ref="AT13" si="37">AS12-AT12</f>
        <v>0</v>
      </c>
      <c r="AU13" s="174">
        <f t="shared" ref="AU13" si="38">AT12-AU12</f>
        <v>0</v>
      </c>
      <c r="AV13" s="54"/>
    </row>
    <row r="14" spans="1:48" x14ac:dyDescent="0.3">
      <c r="A14" s="180" t="s">
        <v>424</v>
      </c>
      <c r="B14" s="185"/>
      <c r="C14" s="186"/>
      <c r="D14" s="186"/>
      <c r="E14" s="74"/>
      <c r="F14" s="74"/>
      <c r="G14" s="79"/>
      <c r="H14" s="79"/>
      <c r="I14" s="79"/>
      <c r="J14" s="79"/>
      <c r="K14" s="79"/>
      <c r="L14" s="174">
        <f t="shared" ref="L14:AQ14" si="39">$L$12-L12</f>
        <v>0</v>
      </c>
      <c r="M14" s="174">
        <f t="shared" si="39"/>
        <v>0</v>
      </c>
      <c r="N14" s="174">
        <f t="shared" si="39"/>
        <v>0</v>
      </c>
      <c r="O14" s="174">
        <f t="shared" si="39"/>
        <v>0</v>
      </c>
      <c r="P14" s="174">
        <f t="shared" si="39"/>
        <v>0</v>
      </c>
      <c r="Q14" s="174">
        <f t="shared" si="39"/>
        <v>0</v>
      </c>
      <c r="R14" s="174">
        <f t="shared" si="39"/>
        <v>60.032007645856623</v>
      </c>
      <c r="S14" s="174">
        <f t="shared" si="39"/>
        <v>60.032007645856623</v>
      </c>
      <c r="T14" s="174">
        <f t="shared" si="39"/>
        <v>60.032007645856623</v>
      </c>
      <c r="U14" s="174">
        <f t="shared" si="39"/>
        <v>60.032007645856623</v>
      </c>
      <c r="V14" s="174">
        <f t="shared" si="39"/>
        <v>67.996771932649438</v>
      </c>
      <c r="W14" s="174">
        <f t="shared" si="39"/>
        <v>90.336539432702523</v>
      </c>
      <c r="X14" s="174">
        <f t="shared" si="39"/>
        <v>90.336539432702523</v>
      </c>
      <c r="Y14" s="174">
        <f t="shared" si="39"/>
        <v>90.336539432702523</v>
      </c>
      <c r="Z14" s="174">
        <f t="shared" si="39"/>
        <v>90.336539432702523</v>
      </c>
      <c r="AA14" s="174">
        <f t="shared" si="39"/>
        <v>90.336539432702523</v>
      </c>
      <c r="AB14" s="174">
        <f t="shared" si="39"/>
        <v>194.60405293362203</v>
      </c>
      <c r="AC14" s="174">
        <f t="shared" si="39"/>
        <v>194.60405293362203</v>
      </c>
      <c r="AD14" s="174">
        <f t="shared" si="39"/>
        <v>194.60405293362203</v>
      </c>
      <c r="AE14" s="174">
        <f t="shared" si="39"/>
        <v>207.6042847127768</v>
      </c>
      <c r="AF14" s="174">
        <f t="shared" si="39"/>
        <v>232.16574431531293</v>
      </c>
      <c r="AG14" s="174">
        <f t="shared" si="39"/>
        <v>232.16574431531293</v>
      </c>
      <c r="AH14" s="174">
        <f t="shared" si="39"/>
        <v>232.16574431531293</v>
      </c>
      <c r="AI14" s="174">
        <f t="shared" si="39"/>
        <v>232.16574431531293</v>
      </c>
      <c r="AJ14" s="174">
        <f t="shared" si="39"/>
        <v>232.16574431531293</v>
      </c>
      <c r="AK14" s="174">
        <f t="shared" si="39"/>
        <v>232.16574431531293</v>
      </c>
      <c r="AL14" s="174">
        <f t="shared" si="39"/>
        <v>232.16574431531293</v>
      </c>
      <c r="AM14" s="174">
        <f t="shared" si="39"/>
        <v>232.16574431531293</v>
      </c>
      <c r="AN14" s="174">
        <f t="shared" si="39"/>
        <v>232.16574431531293</v>
      </c>
      <c r="AO14" s="174">
        <f t="shared" si="39"/>
        <v>232.16574431531293</v>
      </c>
      <c r="AP14" s="174">
        <f t="shared" si="39"/>
        <v>271.13137351294841</v>
      </c>
      <c r="AQ14" s="174">
        <f t="shared" si="39"/>
        <v>271.13137351294841</v>
      </c>
      <c r="AR14" s="174">
        <f t="shared" ref="AR14:AU14" si="40">$L$12-AR12</f>
        <v>271.13137351294841</v>
      </c>
      <c r="AS14" s="174">
        <f t="shared" si="40"/>
        <v>271.13137351294841</v>
      </c>
      <c r="AT14" s="174">
        <f t="shared" si="40"/>
        <v>271.13137351294841</v>
      </c>
      <c r="AU14" s="174">
        <f t="shared" si="40"/>
        <v>271.13137351294841</v>
      </c>
      <c r="AV14" s="55"/>
    </row>
    <row r="15" spans="1:48" x14ac:dyDescent="0.3">
      <c r="A15" s="193" t="s">
        <v>66</v>
      </c>
      <c r="B15" s="206">
        <f>SUMPRODUCT(B5:B11,C5:C11)/C12</f>
        <v>16.676519035415545</v>
      </c>
      <c r="C15" s="54"/>
      <c r="E15" s="30"/>
      <c r="F15" s="30"/>
      <c r="G15" s="30"/>
      <c r="H15" s="30"/>
      <c r="I15" s="30"/>
      <c r="J15" s="30"/>
      <c r="K15" s="30"/>
      <c r="L15" s="30"/>
      <c r="M15" s="30"/>
      <c r="N15" s="30"/>
      <c r="O15" s="30"/>
      <c r="P15" s="30"/>
      <c r="Q15" s="30"/>
      <c r="R15" s="30"/>
      <c r="S15" s="30"/>
      <c r="T15" s="30"/>
      <c r="U15" s="30"/>
      <c r="V15" s="30"/>
    </row>
    <row r="16" spans="1:48" x14ac:dyDescent="0.3">
      <c r="A16" s="30"/>
      <c r="B16" s="99"/>
      <c r="C16" s="30"/>
      <c r="D16" s="30"/>
      <c r="E16" s="30"/>
      <c r="F16" s="30"/>
      <c r="G16" s="30"/>
      <c r="H16" s="30"/>
      <c r="I16" s="30"/>
      <c r="J16" s="30"/>
      <c r="K16" s="30"/>
      <c r="L16" s="30"/>
      <c r="M16" s="30"/>
      <c r="N16" s="30"/>
      <c r="O16" s="30"/>
      <c r="P16" s="30"/>
      <c r="Q16" s="30"/>
      <c r="R16" s="30"/>
      <c r="S16" s="30"/>
      <c r="T16" s="30"/>
      <c r="U16" s="30"/>
      <c r="V16" s="30"/>
    </row>
    <row r="17" spans="1:19" x14ac:dyDescent="0.3">
      <c r="A17" s="501" t="s">
        <v>2</v>
      </c>
      <c r="B17" s="502"/>
      <c r="C17" s="502"/>
      <c r="D17" s="502"/>
    </row>
    <row r="18" spans="1:19" ht="31.5" customHeight="1" x14ac:dyDescent="0.3">
      <c r="A18" s="503" t="s">
        <v>369</v>
      </c>
      <c r="B18" s="504"/>
      <c r="C18" s="504"/>
      <c r="D18" s="505"/>
      <c r="S18" t="s">
        <v>174</v>
      </c>
    </row>
  </sheetData>
  <mergeCells count="7">
    <mergeCell ref="AV3:AV4"/>
    <mergeCell ref="A17:D17"/>
    <mergeCell ref="A18:D18"/>
    <mergeCell ref="A3:A4"/>
    <mergeCell ref="B3:B4"/>
    <mergeCell ref="C3:C4"/>
    <mergeCell ref="D3:D4"/>
  </mergeCells>
  <pageMargins left="0.7" right="0.7" top="0.75" bottom="0.75" header="0.3" footer="0.3"/>
  <pageSetup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3CF68-BCD9-4218-9675-BAA4A811F53B}">
  <dimension ref="A1:AV18"/>
  <sheetViews>
    <sheetView workbookViewId="0"/>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513</v>
      </c>
    </row>
    <row r="2" spans="1:48" x14ac:dyDescent="0.3">
      <c r="A2" s="108"/>
      <c r="B2" s="30"/>
      <c r="C2" s="30"/>
      <c r="D2" s="30"/>
      <c r="E2" s="30"/>
      <c r="F2" s="30"/>
      <c r="G2" s="30"/>
      <c r="H2" s="30"/>
      <c r="I2" s="30"/>
      <c r="J2" s="30"/>
      <c r="K2" s="30"/>
      <c r="L2" s="30"/>
      <c r="M2" s="30"/>
      <c r="N2" s="30"/>
      <c r="O2" s="30"/>
      <c r="P2" s="30"/>
      <c r="Q2" s="30"/>
      <c r="R2" s="30"/>
      <c r="S2" s="30"/>
      <c r="T2" s="30"/>
      <c r="U2" s="30"/>
      <c r="V2" s="30"/>
    </row>
    <row r="3" spans="1:48" ht="15.75" customHeight="1" x14ac:dyDescent="0.3">
      <c r="A3" s="491" t="s">
        <v>230</v>
      </c>
      <c r="B3" s="493" t="s">
        <v>0</v>
      </c>
      <c r="C3" s="493" t="s">
        <v>264</v>
      </c>
      <c r="D3" s="493" t="s">
        <v>57</v>
      </c>
      <c r="E3" s="106"/>
      <c r="F3" s="50"/>
      <c r="G3" s="50"/>
      <c r="H3" s="50"/>
      <c r="I3" s="50"/>
      <c r="J3" s="50"/>
      <c r="K3" s="109"/>
      <c r="L3" s="120" t="s">
        <v>265</v>
      </c>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474" t="s">
        <v>1</v>
      </c>
    </row>
    <row r="4" spans="1:48" x14ac:dyDescent="0.3">
      <c r="A4" s="496"/>
      <c r="B4" s="495"/>
      <c r="C4" s="495"/>
      <c r="D4" s="494"/>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row>
    <row r="5" spans="1:48" x14ac:dyDescent="0.3">
      <c r="A5" s="199" t="s">
        <v>184</v>
      </c>
      <c r="B5" s="176">
        <v>9.9999999999999947</v>
      </c>
      <c r="C5" s="212">
        <v>151.72778233178988</v>
      </c>
      <c r="D5" s="213">
        <v>1</v>
      </c>
      <c r="E5" s="27"/>
      <c r="F5" s="27"/>
      <c r="G5" s="27"/>
      <c r="H5" s="27"/>
      <c r="I5" s="27"/>
      <c r="J5" s="43"/>
      <c r="K5" s="27"/>
      <c r="L5" s="173">
        <v>151.72778233178988</v>
      </c>
      <c r="M5" s="177">
        <v>151.72778233178988</v>
      </c>
      <c r="N5" s="177">
        <v>151.72778233178988</v>
      </c>
      <c r="O5" s="177">
        <v>151.72778233178988</v>
      </c>
      <c r="P5" s="177">
        <v>151.72778233178988</v>
      </c>
      <c r="Q5" s="177">
        <v>151.72778233178988</v>
      </c>
      <c r="R5" s="177">
        <v>151.72778233178988</v>
      </c>
      <c r="S5" s="177">
        <v>151.72778233178988</v>
      </c>
      <c r="T5" s="177">
        <v>151.72778233178988</v>
      </c>
      <c r="U5" s="177">
        <v>151.72778233178988</v>
      </c>
      <c r="V5" s="177">
        <v>0</v>
      </c>
      <c r="W5" s="177">
        <v>0</v>
      </c>
      <c r="X5" s="177">
        <v>0</v>
      </c>
      <c r="Y5" s="177">
        <v>0</v>
      </c>
      <c r="Z5" s="177">
        <v>0</v>
      </c>
      <c r="AA5" s="177">
        <v>0</v>
      </c>
      <c r="AB5" s="177">
        <v>0</v>
      </c>
      <c r="AC5" s="177">
        <v>0</v>
      </c>
      <c r="AD5" s="177">
        <v>0</v>
      </c>
      <c r="AE5" s="177">
        <v>0</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208">
        <f t="shared" ref="AV5:AV11" si="1">SUM(E5:AU5)</f>
        <v>1517.277823317899</v>
      </c>
    </row>
    <row r="6" spans="1:48" x14ac:dyDescent="0.3">
      <c r="A6" s="199" t="s">
        <v>372</v>
      </c>
      <c r="B6" s="176">
        <v>8.9999999999999538</v>
      </c>
      <c r="C6" s="212">
        <v>65.608756800000236</v>
      </c>
      <c r="D6" s="213">
        <v>1</v>
      </c>
      <c r="E6" s="27"/>
      <c r="F6" s="27"/>
      <c r="G6" s="27"/>
      <c r="H6" s="27"/>
      <c r="I6" s="27"/>
      <c r="J6" s="43"/>
      <c r="K6" s="27"/>
      <c r="L6" s="173">
        <v>65.608756800000236</v>
      </c>
      <c r="M6" s="177">
        <v>65.608756800000236</v>
      </c>
      <c r="N6" s="177">
        <v>65.608756800000236</v>
      </c>
      <c r="O6" s="177">
        <v>65.608756800000236</v>
      </c>
      <c r="P6" s="177">
        <v>65.608756800000236</v>
      </c>
      <c r="Q6" s="177">
        <v>65.608756800000236</v>
      </c>
      <c r="R6" s="177">
        <v>65.608756800000236</v>
      </c>
      <c r="S6" s="177">
        <v>65.608756800000236</v>
      </c>
      <c r="T6" s="177">
        <v>65.608756800000236</v>
      </c>
      <c r="U6" s="177">
        <v>0</v>
      </c>
      <c r="V6" s="177">
        <v>0</v>
      </c>
      <c r="W6" s="177">
        <v>0</v>
      </c>
      <c r="X6" s="177">
        <v>0</v>
      </c>
      <c r="Y6" s="177">
        <v>0</v>
      </c>
      <c r="Z6" s="177">
        <v>0</v>
      </c>
      <c r="AA6" s="177">
        <v>0</v>
      </c>
      <c r="AB6" s="177">
        <v>0</v>
      </c>
      <c r="AC6" s="177">
        <v>0</v>
      </c>
      <c r="AD6" s="177">
        <v>0</v>
      </c>
      <c r="AE6" s="177">
        <v>0</v>
      </c>
      <c r="AF6" s="177">
        <v>0</v>
      </c>
      <c r="AG6" s="177">
        <v>0</v>
      </c>
      <c r="AH6" s="177">
        <v>0</v>
      </c>
      <c r="AI6" s="177">
        <v>0</v>
      </c>
      <c r="AJ6" s="177">
        <v>0</v>
      </c>
      <c r="AK6" s="177">
        <v>0</v>
      </c>
      <c r="AL6" s="177">
        <v>0</v>
      </c>
      <c r="AM6" s="177">
        <v>0</v>
      </c>
      <c r="AN6" s="177">
        <v>0</v>
      </c>
      <c r="AO6" s="177">
        <v>0</v>
      </c>
      <c r="AP6" s="177">
        <v>0</v>
      </c>
      <c r="AQ6" s="177">
        <v>0</v>
      </c>
      <c r="AR6" s="177">
        <v>0</v>
      </c>
      <c r="AS6" s="177">
        <v>0</v>
      </c>
      <c r="AT6" s="177">
        <v>0</v>
      </c>
      <c r="AU6" s="177">
        <v>0</v>
      </c>
      <c r="AV6" s="208">
        <f t="shared" si="1"/>
        <v>590.47881120000227</v>
      </c>
    </row>
    <row r="7" spans="1:48" x14ac:dyDescent="0.3">
      <c r="A7" s="199" t="s">
        <v>180</v>
      </c>
      <c r="B7" s="176">
        <v>7</v>
      </c>
      <c r="C7" s="212">
        <v>44.29</v>
      </c>
      <c r="D7" s="213">
        <v>1</v>
      </c>
      <c r="E7" s="27"/>
      <c r="F7" s="27"/>
      <c r="G7" s="27"/>
      <c r="H7" s="27"/>
      <c r="I7" s="27"/>
      <c r="J7" s="43"/>
      <c r="K7" s="27"/>
      <c r="L7" s="173">
        <v>44.29</v>
      </c>
      <c r="M7" s="177">
        <v>44.29</v>
      </c>
      <c r="N7" s="177">
        <v>44.29</v>
      </c>
      <c r="O7" s="177">
        <v>44.29</v>
      </c>
      <c r="P7" s="177">
        <v>44.29</v>
      </c>
      <c r="Q7" s="177">
        <v>44.29</v>
      </c>
      <c r="R7" s="177">
        <v>44.29</v>
      </c>
      <c r="S7" s="177">
        <v>0</v>
      </c>
      <c r="T7" s="177">
        <v>0</v>
      </c>
      <c r="U7" s="177">
        <v>0</v>
      </c>
      <c r="V7" s="177">
        <v>0</v>
      </c>
      <c r="W7" s="177">
        <v>0</v>
      </c>
      <c r="X7" s="177">
        <v>0</v>
      </c>
      <c r="Y7" s="177">
        <v>0</v>
      </c>
      <c r="Z7" s="177">
        <v>0</v>
      </c>
      <c r="AA7" s="177">
        <v>0</v>
      </c>
      <c r="AB7" s="177">
        <v>0</v>
      </c>
      <c r="AC7" s="177">
        <v>0</v>
      </c>
      <c r="AD7" s="177">
        <v>0</v>
      </c>
      <c r="AE7" s="177">
        <v>0</v>
      </c>
      <c r="AF7" s="177">
        <v>0</v>
      </c>
      <c r="AG7" s="177">
        <v>0</v>
      </c>
      <c r="AH7" s="177">
        <v>0</v>
      </c>
      <c r="AI7" s="177">
        <v>0</v>
      </c>
      <c r="AJ7" s="177">
        <v>0</v>
      </c>
      <c r="AK7" s="177">
        <v>0</v>
      </c>
      <c r="AL7" s="177">
        <v>0</v>
      </c>
      <c r="AM7" s="177">
        <v>0</v>
      </c>
      <c r="AN7" s="177">
        <v>0</v>
      </c>
      <c r="AO7" s="177">
        <v>0</v>
      </c>
      <c r="AP7" s="177">
        <v>0</v>
      </c>
      <c r="AQ7" s="177">
        <v>0</v>
      </c>
      <c r="AR7" s="177">
        <v>0</v>
      </c>
      <c r="AS7" s="177">
        <v>0</v>
      </c>
      <c r="AT7" s="177">
        <v>0</v>
      </c>
      <c r="AU7" s="177">
        <v>0</v>
      </c>
      <c r="AV7" s="208">
        <f t="shared" si="1"/>
        <v>310.03000000000003</v>
      </c>
    </row>
    <row r="8" spans="1:48" x14ac:dyDescent="0.3">
      <c r="A8" s="199" t="s">
        <v>27</v>
      </c>
      <c r="B8" s="176">
        <v>10.999999999999996</v>
      </c>
      <c r="C8" s="212">
        <v>19.598269330579996</v>
      </c>
      <c r="D8" s="213">
        <v>1</v>
      </c>
      <c r="E8" s="27"/>
      <c r="F8" s="27"/>
      <c r="G8" s="27"/>
      <c r="H8" s="27"/>
      <c r="I8" s="27"/>
      <c r="J8" s="43"/>
      <c r="K8" s="27"/>
      <c r="L8" s="173">
        <v>19.598269330579996</v>
      </c>
      <c r="M8" s="177">
        <v>19.598269330579996</v>
      </c>
      <c r="N8" s="177">
        <v>19.598269330579996</v>
      </c>
      <c r="O8" s="177">
        <v>19.598269330579996</v>
      </c>
      <c r="P8" s="177">
        <v>19.598269330579996</v>
      </c>
      <c r="Q8" s="177">
        <v>19.598269330579996</v>
      </c>
      <c r="R8" s="177">
        <v>19.598269330579996</v>
      </c>
      <c r="S8" s="177">
        <v>19.598269330579996</v>
      </c>
      <c r="T8" s="177">
        <v>19.598269330579996</v>
      </c>
      <c r="U8" s="177">
        <v>19.598269330579996</v>
      </c>
      <c r="V8" s="177">
        <v>19.598269330579996</v>
      </c>
      <c r="W8" s="177">
        <v>0</v>
      </c>
      <c r="X8" s="177">
        <v>0</v>
      </c>
      <c r="Y8" s="177">
        <v>0</v>
      </c>
      <c r="Z8" s="177">
        <v>0</v>
      </c>
      <c r="AA8" s="177">
        <v>0</v>
      </c>
      <c r="AB8" s="177">
        <v>0</v>
      </c>
      <c r="AC8" s="177">
        <v>0</v>
      </c>
      <c r="AD8" s="177">
        <v>0</v>
      </c>
      <c r="AE8" s="177">
        <v>0</v>
      </c>
      <c r="AF8" s="177">
        <v>0</v>
      </c>
      <c r="AG8" s="177">
        <v>0</v>
      </c>
      <c r="AH8" s="177">
        <v>0</v>
      </c>
      <c r="AI8" s="177">
        <v>0</v>
      </c>
      <c r="AJ8" s="177">
        <v>0</v>
      </c>
      <c r="AK8" s="177">
        <v>0</v>
      </c>
      <c r="AL8" s="177">
        <v>0</v>
      </c>
      <c r="AM8" s="177">
        <v>0</v>
      </c>
      <c r="AN8" s="177">
        <v>0</v>
      </c>
      <c r="AO8" s="177">
        <v>0</v>
      </c>
      <c r="AP8" s="177">
        <v>0</v>
      </c>
      <c r="AQ8" s="177">
        <v>0</v>
      </c>
      <c r="AR8" s="177">
        <v>0</v>
      </c>
      <c r="AS8" s="177">
        <v>0</v>
      </c>
      <c r="AT8" s="177">
        <v>0</v>
      </c>
      <c r="AU8" s="177">
        <v>0</v>
      </c>
      <c r="AV8" s="208">
        <f t="shared" si="1"/>
        <v>215.58096263637995</v>
      </c>
    </row>
    <row r="9" spans="1:48" x14ac:dyDescent="0.3">
      <c r="A9" s="199" t="s">
        <v>137</v>
      </c>
      <c r="B9" s="176">
        <v>8</v>
      </c>
      <c r="C9" s="212">
        <v>7.3558573010999977</v>
      </c>
      <c r="D9" s="213">
        <v>1</v>
      </c>
      <c r="E9" s="27"/>
      <c r="F9" s="27"/>
      <c r="G9" s="27"/>
      <c r="H9" s="27"/>
      <c r="I9" s="27"/>
      <c r="J9" s="43"/>
      <c r="K9" s="27"/>
      <c r="L9" s="173">
        <v>7.3558573010999977</v>
      </c>
      <c r="M9" s="177">
        <v>7.3558573010999977</v>
      </c>
      <c r="N9" s="177">
        <v>7.3558573010999977</v>
      </c>
      <c r="O9" s="177">
        <v>7.3558573010999977</v>
      </c>
      <c r="P9" s="177">
        <v>7.3558573010999977</v>
      </c>
      <c r="Q9" s="177">
        <v>7.3558573010999977</v>
      </c>
      <c r="R9" s="177">
        <v>7.3558573010999977</v>
      </c>
      <c r="S9" s="177">
        <v>7.3558573010999977</v>
      </c>
      <c r="T9" s="177">
        <v>0</v>
      </c>
      <c r="U9" s="177">
        <v>0</v>
      </c>
      <c r="V9" s="177">
        <v>0</v>
      </c>
      <c r="W9" s="177">
        <v>0</v>
      </c>
      <c r="X9" s="177">
        <v>0</v>
      </c>
      <c r="Y9" s="177">
        <v>0</v>
      </c>
      <c r="Z9" s="177">
        <v>0</v>
      </c>
      <c r="AA9" s="177">
        <v>0</v>
      </c>
      <c r="AB9" s="177">
        <v>0</v>
      </c>
      <c r="AC9" s="177">
        <v>0</v>
      </c>
      <c r="AD9" s="177">
        <v>0</v>
      </c>
      <c r="AE9" s="177">
        <v>0</v>
      </c>
      <c r="AF9" s="177">
        <v>0</v>
      </c>
      <c r="AG9" s="177">
        <v>0</v>
      </c>
      <c r="AH9" s="177">
        <v>0</v>
      </c>
      <c r="AI9" s="177">
        <v>0</v>
      </c>
      <c r="AJ9" s="177">
        <v>0</v>
      </c>
      <c r="AK9" s="177">
        <v>0</v>
      </c>
      <c r="AL9" s="177">
        <v>0</v>
      </c>
      <c r="AM9" s="177">
        <v>0</v>
      </c>
      <c r="AN9" s="177">
        <v>0</v>
      </c>
      <c r="AO9" s="177">
        <v>0</v>
      </c>
      <c r="AP9" s="177">
        <v>0</v>
      </c>
      <c r="AQ9" s="177">
        <v>0</v>
      </c>
      <c r="AR9" s="177">
        <v>0</v>
      </c>
      <c r="AS9" s="177">
        <v>0</v>
      </c>
      <c r="AT9" s="177">
        <v>0</v>
      </c>
      <c r="AU9" s="177">
        <v>0</v>
      </c>
      <c r="AV9" s="208">
        <f t="shared" si="1"/>
        <v>58.846858408799974</v>
      </c>
    </row>
    <row r="10" spans="1:48" x14ac:dyDescent="0.3">
      <c r="A10" s="199" t="s">
        <v>367</v>
      </c>
      <c r="B10" s="176">
        <v>10.000000000000023</v>
      </c>
      <c r="C10" s="212">
        <v>2.1071461361804937</v>
      </c>
      <c r="D10" s="213">
        <v>1</v>
      </c>
      <c r="E10" s="27"/>
      <c r="F10" s="27"/>
      <c r="G10" s="27"/>
      <c r="H10" s="27"/>
      <c r="I10" s="27"/>
      <c r="J10" s="43"/>
      <c r="K10" s="27"/>
      <c r="L10" s="173">
        <v>2.1071461361804937</v>
      </c>
      <c r="M10" s="177">
        <v>2.1071461361804937</v>
      </c>
      <c r="N10" s="177">
        <v>2.1071461361804937</v>
      </c>
      <c r="O10" s="177">
        <v>2.1071461361804937</v>
      </c>
      <c r="P10" s="177">
        <v>2.1071461361804937</v>
      </c>
      <c r="Q10" s="177">
        <v>2.1071461361804937</v>
      </c>
      <c r="R10" s="177">
        <v>2.1071461361804937</v>
      </c>
      <c r="S10" s="177">
        <v>2.1071461361804937</v>
      </c>
      <c r="T10" s="177">
        <v>2.1071461361804937</v>
      </c>
      <c r="U10" s="177">
        <v>2.1071461361804937</v>
      </c>
      <c r="V10" s="177">
        <v>0</v>
      </c>
      <c r="W10" s="177">
        <v>0</v>
      </c>
      <c r="X10" s="177">
        <v>0</v>
      </c>
      <c r="Y10" s="177">
        <v>0</v>
      </c>
      <c r="Z10" s="177">
        <v>0</v>
      </c>
      <c r="AA10" s="177">
        <v>0</v>
      </c>
      <c r="AB10" s="177">
        <v>0</v>
      </c>
      <c r="AC10" s="177">
        <v>0</v>
      </c>
      <c r="AD10" s="177">
        <v>0</v>
      </c>
      <c r="AE10" s="177">
        <v>0</v>
      </c>
      <c r="AF10" s="177">
        <v>0</v>
      </c>
      <c r="AG10" s="177">
        <v>0</v>
      </c>
      <c r="AH10" s="177">
        <v>0</v>
      </c>
      <c r="AI10" s="177">
        <v>0</v>
      </c>
      <c r="AJ10" s="177">
        <v>0</v>
      </c>
      <c r="AK10" s="177">
        <v>0</v>
      </c>
      <c r="AL10" s="177">
        <v>0</v>
      </c>
      <c r="AM10" s="177">
        <v>0</v>
      </c>
      <c r="AN10" s="177">
        <v>0</v>
      </c>
      <c r="AO10" s="177">
        <v>0</v>
      </c>
      <c r="AP10" s="177">
        <v>0</v>
      </c>
      <c r="AQ10" s="177">
        <v>0</v>
      </c>
      <c r="AR10" s="177">
        <v>0</v>
      </c>
      <c r="AS10" s="177">
        <v>0</v>
      </c>
      <c r="AT10" s="177">
        <v>0</v>
      </c>
      <c r="AU10" s="177">
        <v>0</v>
      </c>
      <c r="AV10" s="208">
        <f t="shared" si="1"/>
        <v>21.071461361804932</v>
      </c>
    </row>
    <row r="11" spans="1:48" x14ac:dyDescent="0.3">
      <c r="A11" s="199" t="s">
        <v>167</v>
      </c>
      <c r="B11" s="176">
        <v>7</v>
      </c>
      <c r="C11" s="372">
        <v>0.19619392968000002</v>
      </c>
      <c r="D11" s="213">
        <v>1</v>
      </c>
      <c r="E11" s="27"/>
      <c r="F11" s="27"/>
      <c r="G11" s="27"/>
      <c r="H11" s="27"/>
      <c r="I11" s="27"/>
      <c r="J11" s="43"/>
      <c r="K11" s="27"/>
      <c r="L11" s="372">
        <v>0.19619392968000002</v>
      </c>
      <c r="M11" s="372">
        <v>0.19619392968000002</v>
      </c>
      <c r="N11" s="372">
        <v>0.19619392968000002</v>
      </c>
      <c r="O11" s="372">
        <v>0.19619392968000002</v>
      </c>
      <c r="P11" s="372">
        <v>0.19619392968000002</v>
      </c>
      <c r="Q11" s="372">
        <v>0.19619392968000002</v>
      </c>
      <c r="R11" s="372">
        <v>0.19619392968000002</v>
      </c>
      <c r="S11" s="372">
        <v>0</v>
      </c>
      <c r="T11" s="372">
        <v>0</v>
      </c>
      <c r="U11" s="372">
        <v>0</v>
      </c>
      <c r="V11" s="372">
        <v>0</v>
      </c>
      <c r="W11" s="372">
        <v>0</v>
      </c>
      <c r="X11" s="372">
        <v>0</v>
      </c>
      <c r="Y11" s="372">
        <v>0</v>
      </c>
      <c r="Z11" s="372">
        <v>0</v>
      </c>
      <c r="AA11" s="372">
        <v>0</v>
      </c>
      <c r="AB11" s="372">
        <v>0</v>
      </c>
      <c r="AC11" s="372">
        <v>0</v>
      </c>
      <c r="AD11" s="372">
        <v>0</v>
      </c>
      <c r="AE11" s="372">
        <v>0</v>
      </c>
      <c r="AF11" s="372">
        <v>0</v>
      </c>
      <c r="AG11" s="372">
        <v>0</v>
      </c>
      <c r="AH11" s="372">
        <v>0</v>
      </c>
      <c r="AI11" s="372">
        <v>0</v>
      </c>
      <c r="AJ11" s="372">
        <v>0</v>
      </c>
      <c r="AK11" s="372">
        <v>0</v>
      </c>
      <c r="AL11" s="372">
        <v>0</v>
      </c>
      <c r="AM11" s="372">
        <v>0</v>
      </c>
      <c r="AN11" s="372">
        <v>0</v>
      </c>
      <c r="AO11" s="372">
        <v>0</v>
      </c>
      <c r="AP11" s="372">
        <v>0</v>
      </c>
      <c r="AQ11" s="372">
        <v>0</v>
      </c>
      <c r="AR11" s="372">
        <v>0</v>
      </c>
      <c r="AS11" s="372">
        <v>0</v>
      </c>
      <c r="AT11" s="372">
        <v>0</v>
      </c>
      <c r="AU11" s="372">
        <v>0</v>
      </c>
      <c r="AV11" s="372">
        <f t="shared" si="1"/>
        <v>1.37335750776</v>
      </c>
    </row>
    <row r="12" spans="1:48" x14ac:dyDescent="0.3">
      <c r="A12" s="180" t="s">
        <v>422</v>
      </c>
      <c r="B12" s="196"/>
      <c r="C12" s="182">
        <f>SUM(C5:C11)</f>
        <v>290.88400582933065</v>
      </c>
      <c r="D12" s="205">
        <f>L12/C12</f>
        <v>1</v>
      </c>
      <c r="E12" s="113"/>
      <c r="F12" s="77"/>
      <c r="G12" s="78"/>
      <c r="H12" s="78"/>
      <c r="I12" s="78"/>
      <c r="J12" s="78"/>
      <c r="K12" s="78"/>
      <c r="L12" s="216">
        <f t="shared" ref="L12:AV12" si="2">SUM(L5:L11)</f>
        <v>290.88400582933065</v>
      </c>
      <c r="M12" s="216">
        <f t="shared" si="2"/>
        <v>290.88400582933065</v>
      </c>
      <c r="N12" s="216">
        <f t="shared" si="2"/>
        <v>290.88400582933065</v>
      </c>
      <c r="O12" s="216">
        <f t="shared" si="2"/>
        <v>290.88400582933065</v>
      </c>
      <c r="P12" s="216">
        <f t="shared" si="2"/>
        <v>290.88400582933065</v>
      </c>
      <c r="Q12" s="216">
        <f t="shared" si="2"/>
        <v>290.88400582933065</v>
      </c>
      <c r="R12" s="216">
        <f t="shared" si="2"/>
        <v>290.88400582933065</v>
      </c>
      <c r="S12" s="216">
        <f t="shared" si="2"/>
        <v>246.39781189965061</v>
      </c>
      <c r="T12" s="216">
        <f t="shared" si="2"/>
        <v>239.0419545985506</v>
      </c>
      <c r="U12" s="216">
        <f t="shared" si="2"/>
        <v>173.43319779855037</v>
      </c>
      <c r="V12" s="216">
        <f t="shared" si="2"/>
        <v>19.598269330579996</v>
      </c>
      <c r="W12" s="216">
        <f t="shared" si="2"/>
        <v>0</v>
      </c>
      <c r="X12" s="216">
        <f t="shared" si="2"/>
        <v>0</v>
      </c>
      <c r="Y12" s="216">
        <f t="shared" si="2"/>
        <v>0</v>
      </c>
      <c r="Z12" s="216">
        <f t="shared" si="2"/>
        <v>0</v>
      </c>
      <c r="AA12" s="216">
        <f t="shared" si="2"/>
        <v>0</v>
      </c>
      <c r="AB12" s="216">
        <f t="shared" si="2"/>
        <v>0</v>
      </c>
      <c r="AC12" s="216">
        <f t="shared" si="2"/>
        <v>0</v>
      </c>
      <c r="AD12" s="216">
        <f t="shared" si="2"/>
        <v>0</v>
      </c>
      <c r="AE12" s="216">
        <f t="shared" si="2"/>
        <v>0</v>
      </c>
      <c r="AF12" s="216">
        <f t="shared" si="2"/>
        <v>0</v>
      </c>
      <c r="AG12" s="216">
        <f t="shared" si="2"/>
        <v>0</v>
      </c>
      <c r="AH12" s="216">
        <f t="shared" si="2"/>
        <v>0</v>
      </c>
      <c r="AI12" s="216">
        <f t="shared" si="2"/>
        <v>0</v>
      </c>
      <c r="AJ12" s="216">
        <f t="shared" si="2"/>
        <v>0</v>
      </c>
      <c r="AK12" s="216">
        <f t="shared" si="2"/>
        <v>0</v>
      </c>
      <c r="AL12" s="216">
        <f t="shared" si="2"/>
        <v>0</v>
      </c>
      <c r="AM12" s="216">
        <f t="shared" si="2"/>
        <v>0</v>
      </c>
      <c r="AN12" s="216">
        <f t="shared" si="2"/>
        <v>0</v>
      </c>
      <c r="AO12" s="216">
        <f t="shared" si="2"/>
        <v>0</v>
      </c>
      <c r="AP12" s="216">
        <f t="shared" si="2"/>
        <v>0</v>
      </c>
      <c r="AQ12" s="216">
        <f t="shared" si="2"/>
        <v>0</v>
      </c>
      <c r="AR12" s="216">
        <f t="shared" si="2"/>
        <v>0</v>
      </c>
      <c r="AS12" s="216">
        <f t="shared" si="2"/>
        <v>0</v>
      </c>
      <c r="AT12" s="216">
        <f t="shared" si="2"/>
        <v>0</v>
      </c>
      <c r="AU12" s="216">
        <f t="shared" si="2"/>
        <v>0</v>
      </c>
      <c r="AV12" s="174">
        <f t="shared" si="2"/>
        <v>2714.6592744326458</v>
      </c>
    </row>
    <row r="13" spans="1:48" x14ac:dyDescent="0.3">
      <c r="A13" s="180" t="s">
        <v>423</v>
      </c>
      <c r="B13" s="185"/>
      <c r="C13" s="186"/>
      <c r="D13" s="197"/>
      <c r="E13" s="74"/>
      <c r="F13" s="74"/>
      <c r="G13" s="79"/>
      <c r="H13" s="79"/>
      <c r="I13" s="79"/>
      <c r="J13" s="79"/>
      <c r="K13" s="79"/>
      <c r="L13" s="174">
        <f>L12-L12</f>
        <v>0</v>
      </c>
      <c r="M13" s="174">
        <f t="shared" ref="M13:AU13" si="3">L12-M12</f>
        <v>0</v>
      </c>
      <c r="N13" s="174">
        <f t="shared" si="3"/>
        <v>0</v>
      </c>
      <c r="O13" s="174">
        <f t="shared" si="3"/>
        <v>0</v>
      </c>
      <c r="P13" s="174">
        <f t="shared" si="3"/>
        <v>0</v>
      </c>
      <c r="Q13" s="174">
        <f t="shared" si="3"/>
        <v>0</v>
      </c>
      <c r="R13" s="174">
        <f t="shared" si="3"/>
        <v>0</v>
      </c>
      <c r="S13" s="174">
        <f t="shared" si="3"/>
        <v>44.486193929680041</v>
      </c>
      <c r="T13" s="174">
        <f t="shared" si="3"/>
        <v>7.3558573011000021</v>
      </c>
      <c r="U13" s="174">
        <f t="shared" si="3"/>
        <v>65.608756800000236</v>
      </c>
      <c r="V13" s="174">
        <f t="shared" si="3"/>
        <v>153.83492846797037</v>
      </c>
      <c r="W13" s="174">
        <f t="shared" si="3"/>
        <v>19.598269330579996</v>
      </c>
      <c r="X13" s="174">
        <f t="shared" si="3"/>
        <v>0</v>
      </c>
      <c r="Y13" s="174">
        <f t="shared" si="3"/>
        <v>0</v>
      </c>
      <c r="Z13" s="174">
        <f t="shared" si="3"/>
        <v>0</v>
      </c>
      <c r="AA13" s="174">
        <f t="shared" si="3"/>
        <v>0</v>
      </c>
      <c r="AB13" s="174">
        <f t="shared" si="3"/>
        <v>0</v>
      </c>
      <c r="AC13" s="174">
        <f t="shared" si="3"/>
        <v>0</v>
      </c>
      <c r="AD13" s="174">
        <f t="shared" si="3"/>
        <v>0</v>
      </c>
      <c r="AE13" s="174">
        <f t="shared" si="3"/>
        <v>0</v>
      </c>
      <c r="AF13" s="174">
        <f t="shared" si="3"/>
        <v>0</v>
      </c>
      <c r="AG13" s="174">
        <f t="shared" si="3"/>
        <v>0</v>
      </c>
      <c r="AH13" s="174">
        <f t="shared" si="3"/>
        <v>0</v>
      </c>
      <c r="AI13" s="174">
        <f t="shared" si="3"/>
        <v>0</v>
      </c>
      <c r="AJ13" s="174">
        <f t="shared" si="3"/>
        <v>0</v>
      </c>
      <c r="AK13" s="174">
        <f t="shared" si="3"/>
        <v>0</v>
      </c>
      <c r="AL13" s="174">
        <f t="shared" si="3"/>
        <v>0</v>
      </c>
      <c r="AM13" s="174">
        <f t="shared" si="3"/>
        <v>0</v>
      </c>
      <c r="AN13" s="174">
        <f t="shared" si="3"/>
        <v>0</v>
      </c>
      <c r="AO13" s="174">
        <f t="shared" si="3"/>
        <v>0</v>
      </c>
      <c r="AP13" s="174">
        <f t="shared" si="3"/>
        <v>0</v>
      </c>
      <c r="AQ13" s="174">
        <f t="shared" si="3"/>
        <v>0</v>
      </c>
      <c r="AR13" s="174">
        <f t="shared" si="3"/>
        <v>0</v>
      </c>
      <c r="AS13" s="174">
        <f t="shared" si="3"/>
        <v>0</v>
      </c>
      <c r="AT13" s="174">
        <f t="shared" si="3"/>
        <v>0</v>
      </c>
      <c r="AU13" s="174">
        <f t="shared" si="3"/>
        <v>0</v>
      </c>
      <c r="AV13" s="54"/>
    </row>
    <row r="14" spans="1:48" x14ac:dyDescent="0.3">
      <c r="A14" s="180" t="s">
        <v>424</v>
      </c>
      <c r="B14" s="185"/>
      <c r="C14" s="186"/>
      <c r="D14" s="186"/>
      <c r="E14" s="74"/>
      <c r="F14" s="74"/>
      <c r="G14" s="79"/>
      <c r="H14" s="79"/>
      <c r="I14" s="79"/>
      <c r="J14" s="79"/>
      <c r="K14" s="79"/>
      <c r="L14" s="174">
        <f t="shared" ref="L14:AQ14" si="4">$L$12-L12</f>
        <v>0</v>
      </c>
      <c r="M14" s="174">
        <f t="shared" si="4"/>
        <v>0</v>
      </c>
      <c r="N14" s="174">
        <f t="shared" si="4"/>
        <v>0</v>
      </c>
      <c r="O14" s="174">
        <f t="shared" si="4"/>
        <v>0</v>
      </c>
      <c r="P14" s="174">
        <f t="shared" si="4"/>
        <v>0</v>
      </c>
      <c r="Q14" s="174">
        <f t="shared" si="4"/>
        <v>0</v>
      </c>
      <c r="R14" s="174">
        <f t="shared" si="4"/>
        <v>0</v>
      </c>
      <c r="S14" s="174">
        <f t="shared" si="4"/>
        <v>44.486193929680041</v>
      </c>
      <c r="T14" s="174">
        <f t="shared" si="4"/>
        <v>51.842051230780044</v>
      </c>
      <c r="U14" s="174">
        <f t="shared" si="4"/>
        <v>117.45080803078028</v>
      </c>
      <c r="V14" s="174">
        <f t="shared" si="4"/>
        <v>271.28573649875068</v>
      </c>
      <c r="W14" s="174">
        <f t="shared" si="4"/>
        <v>290.88400582933065</v>
      </c>
      <c r="X14" s="174">
        <f t="shared" si="4"/>
        <v>290.88400582933065</v>
      </c>
      <c r="Y14" s="174">
        <f t="shared" si="4"/>
        <v>290.88400582933065</v>
      </c>
      <c r="Z14" s="174">
        <f t="shared" si="4"/>
        <v>290.88400582933065</v>
      </c>
      <c r="AA14" s="174">
        <f t="shared" si="4"/>
        <v>290.88400582933065</v>
      </c>
      <c r="AB14" s="174">
        <f t="shared" si="4"/>
        <v>290.88400582933065</v>
      </c>
      <c r="AC14" s="174">
        <f t="shared" si="4"/>
        <v>290.88400582933065</v>
      </c>
      <c r="AD14" s="174">
        <f t="shared" si="4"/>
        <v>290.88400582933065</v>
      </c>
      <c r="AE14" s="174">
        <f t="shared" si="4"/>
        <v>290.88400582933065</v>
      </c>
      <c r="AF14" s="174">
        <f t="shared" si="4"/>
        <v>290.88400582933065</v>
      </c>
      <c r="AG14" s="174">
        <f t="shared" si="4"/>
        <v>290.88400582933065</v>
      </c>
      <c r="AH14" s="174">
        <f t="shared" si="4"/>
        <v>290.88400582933065</v>
      </c>
      <c r="AI14" s="174">
        <f t="shared" si="4"/>
        <v>290.88400582933065</v>
      </c>
      <c r="AJ14" s="174">
        <f t="shared" si="4"/>
        <v>290.88400582933065</v>
      </c>
      <c r="AK14" s="174">
        <f t="shared" si="4"/>
        <v>290.88400582933065</v>
      </c>
      <c r="AL14" s="174">
        <f t="shared" si="4"/>
        <v>290.88400582933065</v>
      </c>
      <c r="AM14" s="174">
        <f t="shared" si="4"/>
        <v>290.88400582933065</v>
      </c>
      <c r="AN14" s="174">
        <f t="shared" si="4"/>
        <v>290.88400582933065</v>
      </c>
      <c r="AO14" s="174">
        <f t="shared" si="4"/>
        <v>290.88400582933065</v>
      </c>
      <c r="AP14" s="174">
        <f t="shared" si="4"/>
        <v>290.88400582933065</v>
      </c>
      <c r="AQ14" s="174">
        <f t="shared" si="4"/>
        <v>290.88400582933065</v>
      </c>
      <c r="AR14" s="174">
        <f t="shared" ref="AR14:AU14" si="5">$L$12-AR12</f>
        <v>290.88400582933065</v>
      </c>
      <c r="AS14" s="174">
        <f t="shared" si="5"/>
        <v>290.88400582933065</v>
      </c>
      <c r="AT14" s="174">
        <f t="shared" si="5"/>
        <v>290.88400582933065</v>
      </c>
      <c r="AU14" s="174">
        <f t="shared" si="5"/>
        <v>290.88400582933065</v>
      </c>
      <c r="AV14" s="55"/>
    </row>
    <row r="15" spans="1:48" x14ac:dyDescent="0.3">
      <c r="A15" s="193" t="s">
        <v>66</v>
      </c>
      <c r="B15" s="206">
        <f>SUMPRODUCT(B5:B11,C5:C11)/C12</f>
        <v>9.3324459923224676</v>
      </c>
      <c r="C15" s="54"/>
      <c r="E15" s="30"/>
      <c r="F15" s="30"/>
      <c r="G15" s="30"/>
      <c r="H15" s="30"/>
      <c r="I15" s="30"/>
      <c r="J15" s="30"/>
      <c r="K15" s="30"/>
      <c r="L15" s="30"/>
      <c r="M15" s="30"/>
      <c r="N15" s="30"/>
      <c r="O15" s="30"/>
      <c r="P15" s="30"/>
      <c r="Q15" s="30"/>
      <c r="R15" s="30"/>
      <c r="S15" s="30"/>
      <c r="T15" s="30"/>
      <c r="U15" s="30"/>
      <c r="V15" s="30"/>
    </row>
    <row r="16" spans="1:48" x14ac:dyDescent="0.3">
      <c r="A16" s="30"/>
      <c r="B16" s="99"/>
      <c r="C16" s="30"/>
      <c r="D16" s="30"/>
      <c r="E16" s="30"/>
      <c r="F16" s="30"/>
      <c r="G16" s="30"/>
      <c r="H16" s="30"/>
      <c r="I16" s="30"/>
      <c r="J16" s="30"/>
      <c r="K16" s="30"/>
      <c r="L16" s="30"/>
      <c r="M16" s="30"/>
      <c r="N16" s="30"/>
      <c r="O16" s="30"/>
      <c r="P16" s="30"/>
      <c r="Q16" s="30"/>
      <c r="R16" s="30"/>
      <c r="S16" s="30"/>
      <c r="T16" s="30"/>
      <c r="U16" s="30"/>
      <c r="V16" s="30"/>
    </row>
    <row r="17" spans="1:19" x14ac:dyDescent="0.3">
      <c r="A17" s="501" t="s">
        <v>2</v>
      </c>
      <c r="B17" s="502"/>
      <c r="C17" s="502"/>
      <c r="D17" s="502"/>
    </row>
    <row r="18" spans="1:19" ht="31.5" customHeight="1" x14ac:dyDescent="0.3">
      <c r="A18" s="503" t="s">
        <v>341</v>
      </c>
      <c r="B18" s="504"/>
      <c r="C18" s="504"/>
      <c r="D18" s="505"/>
      <c r="S18" t="s">
        <v>174</v>
      </c>
    </row>
  </sheetData>
  <mergeCells count="7">
    <mergeCell ref="AV3:AV4"/>
    <mergeCell ref="A17:D17"/>
    <mergeCell ref="A18:D18"/>
    <mergeCell ref="A3:A4"/>
    <mergeCell ref="B3:B4"/>
    <mergeCell ref="C3:C4"/>
    <mergeCell ref="D3:D4"/>
  </mergeCells>
  <pageMargins left="0.7" right="0.7" top="0.75" bottom="0.75" header="0.3" footer="0.3"/>
  <pageSetup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294F1-99DB-4B8B-8E62-015313D1C511}">
  <dimension ref="A1:AV64"/>
  <sheetViews>
    <sheetView workbookViewId="0">
      <selection activeCell="C28" sqref="C28"/>
    </sheetView>
  </sheetViews>
  <sheetFormatPr defaultColWidth="8.88671875"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507</v>
      </c>
    </row>
    <row r="2" spans="1:48" ht="15.75" customHeight="1" x14ac:dyDescent="0.3">
      <c r="A2" s="22"/>
      <c r="K2" s="21"/>
    </row>
    <row r="3" spans="1:48" ht="15.75" customHeight="1" x14ac:dyDescent="0.3">
      <c r="A3" s="491" t="s">
        <v>230</v>
      </c>
      <c r="B3" s="493" t="s">
        <v>0</v>
      </c>
      <c r="C3" s="493" t="s">
        <v>264</v>
      </c>
      <c r="D3" s="493" t="s">
        <v>57</v>
      </c>
      <c r="E3" s="46"/>
      <c r="F3" s="97"/>
      <c r="G3" s="97"/>
      <c r="H3" s="97"/>
      <c r="I3" s="97"/>
      <c r="J3" s="97"/>
      <c r="K3" s="46"/>
      <c r="L3" s="17" t="s">
        <v>265</v>
      </c>
      <c r="M3" s="97"/>
      <c r="N3" s="97"/>
      <c r="O3" s="97"/>
      <c r="P3" s="97"/>
      <c r="Q3" s="97"/>
      <c r="R3" s="97"/>
      <c r="S3" s="97"/>
      <c r="T3" s="97"/>
      <c r="U3" s="97"/>
      <c r="V3" s="97"/>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474" t="s">
        <v>1</v>
      </c>
    </row>
    <row r="4" spans="1:48" ht="15.75" customHeight="1" x14ac:dyDescent="0.3">
      <c r="A4" s="496"/>
      <c r="B4" s="495"/>
      <c r="C4" s="495"/>
      <c r="D4" s="494"/>
      <c r="E4" s="35">
        <v>2018</v>
      </c>
      <c r="F4" s="35">
        <f>E4+1</f>
        <v>2019</v>
      </c>
      <c r="G4" s="35">
        <f t="shared" ref="G4:AU4" si="0">F4+1</f>
        <v>2020</v>
      </c>
      <c r="H4" s="35">
        <f t="shared" si="0"/>
        <v>2021</v>
      </c>
      <c r="I4" s="35">
        <f t="shared" si="0"/>
        <v>2022</v>
      </c>
      <c r="J4" s="35">
        <f t="shared" si="0"/>
        <v>2023</v>
      </c>
      <c r="K4" s="35">
        <f t="shared" si="0"/>
        <v>2024</v>
      </c>
      <c r="L4" s="35">
        <f t="shared" si="0"/>
        <v>2025</v>
      </c>
      <c r="M4" s="35">
        <f t="shared" si="0"/>
        <v>2026</v>
      </c>
      <c r="N4" s="35">
        <f t="shared" si="0"/>
        <v>2027</v>
      </c>
      <c r="O4" s="35">
        <f t="shared" si="0"/>
        <v>2028</v>
      </c>
      <c r="P4" s="35">
        <f t="shared" si="0"/>
        <v>2029</v>
      </c>
      <c r="Q4" s="35">
        <f t="shared" si="0"/>
        <v>2030</v>
      </c>
      <c r="R4" s="35">
        <f t="shared" si="0"/>
        <v>2031</v>
      </c>
      <c r="S4" s="35">
        <f t="shared" si="0"/>
        <v>2032</v>
      </c>
      <c r="T4" s="35">
        <f t="shared" si="0"/>
        <v>2033</v>
      </c>
      <c r="U4" s="35">
        <f t="shared" si="0"/>
        <v>2034</v>
      </c>
      <c r="V4" s="35">
        <f t="shared" si="0"/>
        <v>2035</v>
      </c>
      <c r="W4" s="35">
        <f t="shared" si="0"/>
        <v>2036</v>
      </c>
      <c r="X4" s="35">
        <f t="shared" si="0"/>
        <v>2037</v>
      </c>
      <c r="Y4" s="35">
        <f t="shared" si="0"/>
        <v>2038</v>
      </c>
      <c r="Z4" s="35">
        <f t="shared" si="0"/>
        <v>2039</v>
      </c>
      <c r="AA4" s="35">
        <f t="shared" si="0"/>
        <v>2040</v>
      </c>
      <c r="AB4" s="35">
        <f t="shared" si="0"/>
        <v>2041</v>
      </c>
      <c r="AC4" s="35">
        <f t="shared" si="0"/>
        <v>2042</v>
      </c>
      <c r="AD4" s="35">
        <f t="shared" si="0"/>
        <v>2043</v>
      </c>
      <c r="AE4" s="35">
        <f t="shared" si="0"/>
        <v>2044</v>
      </c>
      <c r="AF4" s="35">
        <f t="shared" si="0"/>
        <v>2045</v>
      </c>
      <c r="AG4" s="35">
        <f t="shared" si="0"/>
        <v>2046</v>
      </c>
      <c r="AH4" s="35">
        <f t="shared" si="0"/>
        <v>2047</v>
      </c>
      <c r="AI4" s="35">
        <f t="shared" si="0"/>
        <v>2048</v>
      </c>
      <c r="AJ4" s="35">
        <f t="shared" si="0"/>
        <v>2049</v>
      </c>
      <c r="AK4" s="35">
        <f t="shared" si="0"/>
        <v>2050</v>
      </c>
      <c r="AL4" s="35">
        <f t="shared" si="0"/>
        <v>2051</v>
      </c>
      <c r="AM4" s="35">
        <f t="shared" si="0"/>
        <v>2052</v>
      </c>
      <c r="AN4" s="35">
        <f t="shared" si="0"/>
        <v>2053</v>
      </c>
      <c r="AO4" s="35">
        <f t="shared" si="0"/>
        <v>2054</v>
      </c>
      <c r="AP4" s="35">
        <f t="shared" si="0"/>
        <v>2055</v>
      </c>
      <c r="AQ4" s="35">
        <f t="shared" si="0"/>
        <v>2056</v>
      </c>
      <c r="AR4" s="35">
        <f t="shared" si="0"/>
        <v>2057</v>
      </c>
      <c r="AS4" s="35">
        <f t="shared" si="0"/>
        <v>2058</v>
      </c>
      <c r="AT4" s="35">
        <f t="shared" si="0"/>
        <v>2059</v>
      </c>
      <c r="AU4" s="35">
        <f t="shared" si="0"/>
        <v>2060</v>
      </c>
      <c r="AV4" s="476"/>
    </row>
    <row r="5" spans="1:48" ht="15.75" customHeight="1" x14ac:dyDescent="0.3">
      <c r="A5" s="199" t="s">
        <v>47</v>
      </c>
      <c r="B5" s="200">
        <v>19.999999999999996</v>
      </c>
      <c r="C5" s="372">
        <v>6.7617911465764893</v>
      </c>
      <c r="D5" s="202">
        <f>L5/C5</f>
        <v>1</v>
      </c>
      <c r="E5" s="203"/>
      <c r="F5" s="203"/>
      <c r="G5" s="203"/>
      <c r="H5" s="203"/>
      <c r="I5" s="203"/>
      <c r="J5" s="203"/>
      <c r="K5" s="203"/>
      <c r="L5" s="372">
        <v>6.7617911465764893</v>
      </c>
      <c r="M5" s="372">
        <v>6.7617911465764893</v>
      </c>
      <c r="N5" s="372">
        <v>6.7617911465764893</v>
      </c>
      <c r="O5" s="372">
        <v>6.7617911465764893</v>
      </c>
      <c r="P5" s="372">
        <v>6.7617911465764893</v>
      </c>
      <c r="Q5" s="372">
        <v>6.7617911465764893</v>
      </c>
      <c r="R5" s="372">
        <v>6.7617911465764893</v>
      </c>
      <c r="S5" s="372">
        <v>6.7617911465764893</v>
      </c>
      <c r="T5" s="372">
        <v>6.7617911465764893</v>
      </c>
      <c r="U5" s="372">
        <v>6.7617911465764893</v>
      </c>
      <c r="V5" s="372">
        <v>5.0248006173992161</v>
      </c>
      <c r="W5" s="372">
        <v>5.0248006173992161</v>
      </c>
      <c r="X5" s="372">
        <v>5.0248006173992161</v>
      </c>
      <c r="Y5" s="372">
        <v>5.0248006173992161</v>
      </c>
      <c r="Z5" s="372">
        <v>5.0248006173992161</v>
      </c>
      <c r="AA5" s="372">
        <v>5.0248006173992161</v>
      </c>
      <c r="AB5" s="372">
        <v>5.0248006173992161</v>
      </c>
      <c r="AC5" s="372">
        <v>5.0248006173992161</v>
      </c>
      <c r="AD5" s="372">
        <v>5.0248006173992161</v>
      </c>
      <c r="AE5" s="372">
        <v>5.0248006173992161</v>
      </c>
      <c r="AF5" s="372">
        <v>0</v>
      </c>
      <c r="AG5" s="372">
        <v>0</v>
      </c>
      <c r="AH5" s="372">
        <v>0</v>
      </c>
      <c r="AI5" s="372">
        <v>0</v>
      </c>
      <c r="AJ5" s="372">
        <v>0</v>
      </c>
      <c r="AK5" s="372">
        <v>0</v>
      </c>
      <c r="AL5" s="372">
        <v>0</v>
      </c>
      <c r="AM5" s="372">
        <v>0</v>
      </c>
      <c r="AN5" s="372">
        <v>0</v>
      </c>
      <c r="AO5" s="372">
        <v>0</v>
      </c>
      <c r="AP5" s="372">
        <v>0</v>
      </c>
      <c r="AQ5" s="372">
        <v>0</v>
      </c>
      <c r="AR5" s="372">
        <v>0</v>
      </c>
      <c r="AS5" s="372">
        <v>0</v>
      </c>
      <c r="AT5" s="372">
        <v>0</v>
      </c>
      <c r="AU5" s="372">
        <v>0</v>
      </c>
      <c r="AV5" s="208">
        <f t="shared" ref="AV5:AV24" si="1">SUM(E5:AU5)</f>
        <v>117.86591763975713</v>
      </c>
    </row>
    <row r="6" spans="1:48" ht="15.75" customHeight="1" x14ac:dyDescent="0.3">
      <c r="A6" s="199" t="s">
        <v>132</v>
      </c>
      <c r="B6" s="200">
        <v>6</v>
      </c>
      <c r="C6" s="372">
        <v>6.6858000000000004</v>
      </c>
      <c r="D6" s="202">
        <f t="shared" ref="D6:D24" si="2">L6/C6</f>
        <v>1</v>
      </c>
      <c r="E6" s="203"/>
      <c r="F6" s="203"/>
      <c r="G6" s="203"/>
      <c r="H6" s="203"/>
      <c r="I6" s="203"/>
      <c r="J6" s="203"/>
      <c r="K6" s="203"/>
      <c r="L6" s="372">
        <v>6.6858000000000004</v>
      </c>
      <c r="M6" s="372">
        <v>6.6858000000000004</v>
      </c>
      <c r="N6" s="372">
        <v>6.6858000000000004</v>
      </c>
      <c r="O6" s="372">
        <v>6.6858000000000004</v>
      </c>
      <c r="P6" s="372">
        <v>6.6858000000000004</v>
      </c>
      <c r="Q6" s="372">
        <v>6.6858000000000004</v>
      </c>
      <c r="R6" s="372">
        <v>0</v>
      </c>
      <c r="S6" s="372">
        <v>0</v>
      </c>
      <c r="T6" s="372">
        <v>0</v>
      </c>
      <c r="U6" s="372">
        <v>0</v>
      </c>
      <c r="V6" s="372">
        <v>0</v>
      </c>
      <c r="W6" s="372">
        <v>0</v>
      </c>
      <c r="X6" s="372">
        <v>0</v>
      </c>
      <c r="Y6" s="372">
        <v>0</v>
      </c>
      <c r="Z6" s="372">
        <v>0</v>
      </c>
      <c r="AA6" s="372">
        <v>0</v>
      </c>
      <c r="AB6" s="372">
        <v>0</v>
      </c>
      <c r="AC6" s="372">
        <v>0</v>
      </c>
      <c r="AD6" s="372">
        <v>0</v>
      </c>
      <c r="AE6" s="372">
        <v>0</v>
      </c>
      <c r="AF6" s="372">
        <v>0</v>
      </c>
      <c r="AG6" s="372">
        <v>0</v>
      </c>
      <c r="AH6" s="372">
        <v>0</v>
      </c>
      <c r="AI6" s="372">
        <v>0</v>
      </c>
      <c r="AJ6" s="372">
        <v>0</v>
      </c>
      <c r="AK6" s="372">
        <v>0</v>
      </c>
      <c r="AL6" s="372">
        <v>0</v>
      </c>
      <c r="AM6" s="372">
        <v>0</v>
      </c>
      <c r="AN6" s="372">
        <v>0</v>
      </c>
      <c r="AO6" s="372">
        <v>0</v>
      </c>
      <c r="AP6" s="372">
        <v>0</v>
      </c>
      <c r="AQ6" s="372">
        <v>0</v>
      </c>
      <c r="AR6" s="372">
        <v>0</v>
      </c>
      <c r="AS6" s="372">
        <v>0</v>
      </c>
      <c r="AT6" s="372">
        <v>0</v>
      </c>
      <c r="AU6" s="372">
        <v>0</v>
      </c>
      <c r="AV6" s="208">
        <f t="shared" si="1"/>
        <v>40.114800000000002</v>
      </c>
    </row>
    <row r="7" spans="1:48" ht="15.75" customHeight="1" x14ac:dyDescent="0.3">
      <c r="A7" s="199" t="s">
        <v>364</v>
      </c>
      <c r="B7" s="200">
        <v>18</v>
      </c>
      <c r="C7" s="372">
        <v>6.3471564099323476</v>
      </c>
      <c r="D7" s="202">
        <f t="shared" si="2"/>
        <v>1</v>
      </c>
      <c r="E7" s="203"/>
      <c r="F7" s="203"/>
      <c r="G7" s="203"/>
      <c r="H7" s="203"/>
      <c r="I7" s="203"/>
      <c r="J7" s="203"/>
      <c r="K7" s="203"/>
      <c r="L7" s="372">
        <v>6.3471564099323476</v>
      </c>
      <c r="M7" s="372">
        <v>6.3471564099323476</v>
      </c>
      <c r="N7" s="372">
        <v>6.3471564099323476</v>
      </c>
      <c r="O7" s="372">
        <v>6.3471564099323476</v>
      </c>
      <c r="P7" s="372">
        <v>6.3471564099323476</v>
      </c>
      <c r="Q7" s="372">
        <v>6.3471564099323476</v>
      </c>
      <c r="R7" s="372">
        <v>1.1365173158827075</v>
      </c>
      <c r="S7" s="372">
        <v>1.1365173158827075</v>
      </c>
      <c r="T7" s="372">
        <v>1.1365173158827075</v>
      </c>
      <c r="U7" s="372">
        <v>1.1365173158827075</v>
      </c>
      <c r="V7" s="372">
        <v>1.1365173158827075</v>
      </c>
      <c r="W7" s="372">
        <v>1.1365173158827075</v>
      </c>
      <c r="X7" s="372">
        <v>1.1365173158827075</v>
      </c>
      <c r="Y7" s="372">
        <v>1.1365173158827075</v>
      </c>
      <c r="Z7" s="372">
        <v>1.1365173158827075</v>
      </c>
      <c r="AA7" s="372">
        <v>1.1365173158827075</v>
      </c>
      <c r="AB7" s="372">
        <v>1.1365173158827075</v>
      </c>
      <c r="AC7" s="372">
        <v>1.1365173158827075</v>
      </c>
      <c r="AD7" s="372">
        <v>0</v>
      </c>
      <c r="AE7" s="372">
        <v>0</v>
      </c>
      <c r="AF7" s="372">
        <v>0</v>
      </c>
      <c r="AG7" s="372">
        <v>0</v>
      </c>
      <c r="AH7" s="372">
        <v>0</v>
      </c>
      <c r="AI7" s="372">
        <v>0</v>
      </c>
      <c r="AJ7" s="372">
        <v>0</v>
      </c>
      <c r="AK7" s="372">
        <v>0</v>
      </c>
      <c r="AL7" s="372">
        <v>0</v>
      </c>
      <c r="AM7" s="372">
        <v>0</v>
      </c>
      <c r="AN7" s="372">
        <v>0</v>
      </c>
      <c r="AO7" s="372">
        <v>0</v>
      </c>
      <c r="AP7" s="372">
        <v>0</v>
      </c>
      <c r="AQ7" s="372">
        <v>0</v>
      </c>
      <c r="AR7" s="372">
        <v>0</v>
      </c>
      <c r="AS7" s="372">
        <v>0</v>
      </c>
      <c r="AT7" s="372">
        <v>0</v>
      </c>
      <c r="AU7" s="372">
        <v>0</v>
      </c>
      <c r="AV7" s="208">
        <f t="shared" si="1"/>
        <v>51.721146250186557</v>
      </c>
    </row>
    <row r="8" spans="1:48" ht="15.75" customHeight="1" x14ac:dyDescent="0.3">
      <c r="A8" s="199" t="s">
        <v>374</v>
      </c>
      <c r="B8" s="200">
        <v>15</v>
      </c>
      <c r="C8" s="372">
        <v>5.4361335660833552</v>
      </c>
      <c r="D8" s="202">
        <f t="shared" si="2"/>
        <v>1</v>
      </c>
      <c r="E8" s="203"/>
      <c r="F8" s="203"/>
      <c r="G8" s="203"/>
      <c r="H8" s="203"/>
      <c r="I8" s="203"/>
      <c r="J8" s="203"/>
      <c r="K8" s="203"/>
      <c r="L8" s="372">
        <v>5.4361335660833552</v>
      </c>
      <c r="M8" s="372">
        <v>5.4361335660833552</v>
      </c>
      <c r="N8" s="372">
        <v>5.4361335660833552</v>
      </c>
      <c r="O8" s="372">
        <v>5.4361335660833552</v>
      </c>
      <c r="P8" s="372">
        <v>5.4361335660833552</v>
      </c>
      <c r="Q8" s="372">
        <v>5.4361335660833552</v>
      </c>
      <c r="R8" s="372">
        <v>5.4361335660833552</v>
      </c>
      <c r="S8" s="372">
        <v>5.4361335660833552</v>
      </c>
      <c r="T8" s="372">
        <v>5.4361335660833552</v>
      </c>
      <c r="U8" s="372">
        <v>5.4361335660833552</v>
      </c>
      <c r="V8" s="372">
        <v>5.4361335660833552</v>
      </c>
      <c r="W8" s="372">
        <v>5.4361335660833552</v>
      </c>
      <c r="X8" s="372">
        <v>5.4361335660833552</v>
      </c>
      <c r="Y8" s="372">
        <v>5.4361335660833552</v>
      </c>
      <c r="Z8" s="372">
        <v>5.4361335660833552</v>
      </c>
      <c r="AA8" s="372">
        <v>0</v>
      </c>
      <c r="AB8" s="372">
        <v>0</v>
      </c>
      <c r="AC8" s="372">
        <v>0</v>
      </c>
      <c r="AD8" s="372">
        <v>0</v>
      </c>
      <c r="AE8" s="372">
        <v>0</v>
      </c>
      <c r="AF8" s="372">
        <v>0</v>
      </c>
      <c r="AG8" s="372">
        <v>0</v>
      </c>
      <c r="AH8" s="372">
        <v>0</v>
      </c>
      <c r="AI8" s="372">
        <v>0</v>
      </c>
      <c r="AJ8" s="372">
        <v>0</v>
      </c>
      <c r="AK8" s="372">
        <v>0</v>
      </c>
      <c r="AL8" s="372">
        <v>0</v>
      </c>
      <c r="AM8" s="372">
        <v>0</v>
      </c>
      <c r="AN8" s="372">
        <v>0</v>
      </c>
      <c r="AO8" s="372">
        <v>0</v>
      </c>
      <c r="AP8" s="372">
        <v>0</v>
      </c>
      <c r="AQ8" s="372">
        <v>0</v>
      </c>
      <c r="AR8" s="372">
        <v>0</v>
      </c>
      <c r="AS8" s="372">
        <v>0</v>
      </c>
      <c r="AT8" s="372">
        <v>0</v>
      </c>
      <c r="AU8" s="372">
        <v>0</v>
      </c>
      <c r="AV8" s="208">
        <f t="shared" si="1"/>
        <v>81.542003491250327</v>
      </c>
    </row>
    <row r="9" spans="1:48" ht="15.75" customHeight="1" x14ac:dyDescent="0.3">
      <c r="A9" s="199" t="s">
        <v>46</v>
      </c>
      <c r="B9" s="200">
        <v>30</v>
      </c>
      <c r="C9" s="372">
        <v>4.3706604301836922</v>
      </c>
      <c r="D9" s="202">
        <f t="shared" si="2"/>
        <v>1</v>
      </c>
      <c r="E9" s="203"/>
      <c r="F9" s="203"/>
      <c r="G9" s="203"/>
      <c r="H9" s="203"/>
      <c r="I9" s="203"/>
      <c r="J9" s="203"/>
      <c r="K9" s="203"/>
      <c r="L9" s="372">
        <v>4.3706604301836922</v>
      </c>
      <c r="M9" s="372">
        <v>4.3706604301836922</v>
      </c>
      <c r="N9" s="372">
        <v>4.3706604301836922</v>
      </c>
      <c r="O9" s="372">
        <v>4.3706604301836922</v>
      </c>
      <c r="P9" s="372">
        <v>4.3706604301836922</v>
      </c>
      <c r="Q9" s="372">
        <v>4.3706604301836922</v>
      </c>
      <c r="R9" s="372">
        <v>4.3706604301836922</v>
      </c>
      <c r="S9" s="372">
        <v>4.3706604301836922</v>
      </c>
      <c r="T9" s="372">
        <v>4.3706604301836922</v>
      </c>
      <c r="U9" s="372">
        <v>4.3706604301836922</v>
      </c>
      <c r="V9" s="372">
        <v>3.307211078448268</v>
      </c>
      <c r="W9" s="372">
        <v>3.307211078448268</v>
      </c>
      <c r="X9" s="372">
        <v>3.307211078448268</v>
      </c>
      <c r="Y9" s="372">
        <v>3.307211078448268</v>
      </c>
      <c r="Z9" s="372">
        <v>3.307211078448268</v>
      </c>
      <c r="AA9" s="372">
        <v>3.307211078448268</v>
      </c>
      <c r="AB9" s="372">
        <v>3.307211078448268</v>
      </c>
      <c r="AC9" s="372">
        <v>3.307211078448268</v>
      </c>
      <c r="AD9" s="372">
        <v>3.307211078448268</v>
      </c>
      <c r="AE9" s="372">
        <v>3.307211078448268</v>
      </c>
      <c r="AF9" s="372">
        <v>3.307211078448268</v>
      </c>
      <c r="AG9" s="372">
        <v>3.307211078448268</v>
      </c>
      <c r="AH9" s="372">
        <v>3.307211078448268</v>
      </c>
      <c r="AI9" s="372">
        <v>3.307211078448268</v>
      </c>
      <c r="AJ9" s="372">
        <v>3.307211078448268</v>
      </c>
      <c r="AK9" s="372">
        <v>3.307211078448268</v>
      </c>
      <c r="AL9" s="372">
        <v>3.307211078448268</v>
      </c>
      <c r="AM9" s="372">
        <v>3.307211078448268</v>
      </c>
      <c r="AN9" s="372">
        <v>3.307211078448268</v>
      </c>
      <c r="AO9" s="372">
        <v>3.307211078448268</v>
      </c>
      <c r="AP9" s="372">
        <v>0</v>
      </c>
      <c r="AQ9" s="372">
        <v>0</v>
      </c>
      <c r="AR9" s="372">
        <v>0</v>
      </c>
      <c r="AS9" s="372">
        <v>0</v>
      </c>
      <c r="AT9" s="372">
        <v>0</v>
      </c>
      <c r="AU9" s="372">
        <v>0</v>
      </c>
      <c r="AV9" s="208">
        <f t="shared" si="1"/>
        <v>109.8508258708022</v>
      </c>
    </row>
    <row r="10" spans="1:48" ht="15.75" customHeight="1" x14ac:dyDescent="0.3">
      <c r="A10" s="199" t="s">
        <v>365</v>
      </c>
      <c r="B10" s="200">
        <v>16.000000000000004</v>
      </c>
      <c r="C10" s="372">
        <v>11.799201870602962</v>
      </c>
      <c r="D10" s="202">
        <f t="shared" si="2"/>
        <v>1</v>
      </c>
      <c r="E10" s="203"/>
      <c r="F10" s="203"/>
      <c r="G10" s="203"/>
      <c r="H10" s="203"/>
      <c r="I10" s="203"/>
      <c r="J10" s="203"/>
      <c r="K10" s="203"/>
      <c r="L10" s="372">
        <v>11.799201870602962</v>
      </c>
      <c r="M10" s="372">
        <v>11.799201870602962</v>
      </c>
      <c r="N10" s="372">
        <v>11.799201870602962</v>
      </c>
      <c r="O10" s="372">
        <v>11.799201870602962</v>
      </c>
      <c r="P10" s="372">
        <v>11.799201870602962</v>
      </c>
      <c r="Q10" s="372">
        <v>11.799201870602962</v>
      </c>
      <c r="R10" s="372">
        <v>11.799201870602962</v>
      </c>
      <c r="S10" s="372">
        <v>11.799201870602962</v>
      </c>
      <c r="T10" s="372">
        <v>11.799201870602962</v>
      </c>
      <c r="U10" s="372">
        <v>11.799201870602962</v>
      </c>
      <c r="V10" s="372">
        <v>11.799201870602962</v>
      </c>
      <c r="W10" s="372">
        <v>11.799201870602962</v>
      </c>
      <c r="X10" s="372">
        <v>11.799201870602962</v>
      </c>
      <c r="Y10" s="372">
        <v>11.799201870602962</v>
      </c>
      <c r="Z10" s="372">
        <v>11.799201870602962</v>
      </c>
      <c r="AA10" s="372">
        <v>11.799201870602962</v>
      </c>
      <c r="AB10" s="372">
        <v>0</v>
      </c>
      <c r="AC10" s="372">
        <v>0</v>
      </c>
      <c r="AD10" s="372">
        <v>0</v>
      </c>
      <c r="AE10" s="372">
        <v>0</v>
      </c>
      <c r="AF10" s="372">
        <v>0</v>
      </c>
      <c r="AG10" s="372">
        <v>0</v>
      </c>
      <c r="AH10" s="372">
        <v>0</v>
      </c>
      <c r="AI10" s="372">
        <v>0</v>
      </c>
      <c r="AJ10" s="372">
        <v>0</v>
      </c>
      <c r="AK10" s="372">
        <v>0</v>
      </c>
      <c r="AL10" s="372">
        <v>0</v>
      </c>
      <c r="AM10" s="372">
        <v>0</v>
      </c>
      <c r="AN10" s="372">
        <v>0</v>
      </c>
      <c r="AO10" s="372">
        <v>0</v>
      </c>
      <c r="AP10" s="372">
        <v>0</v>
      </c>
      <c r="AQ10" s="372">
        <v>0</v>
      </c>
      <c r="AR10" s="372">
        <v>0</v>
      </c>
      <c r="AS10" s="372">
        <v>0</v>
      </c>
      <c r="AT10" s="372">
        <v>0</v>
      </c>
      <c r="AU10" s="372">
        <v>0</v>
      </c>
      <c r="AV10" s="208">
        <f t="shared" si="1"/>
        <v>188.78722992964734</v>
      </c>
    </row>
    <row r="11" spans="1:48" ht="15.75" customHeight="1" x14ac:dyDescent="0.3">
      <c r="A11" s="199" t="s">
        <v>87</v>
      </c>
      <c r="B11" s="200">
        <v>19.000000000000007</v>
      </c>
      <c r="C11" s="372">
        <v>3.3671992558056578</v>
      </c>
      <c r="D11" s="202">
        <f t="shared" si="2"/>
        <v>1</v>
      </c>
      <c r="E11" s="203"/>
      <c r="F11" s="203"/>
      <c r="G11" s="203"/>
      <c r="H11" s="203"/>
      <c r="I11" s="203"/>
      <c r="J11" s="203"/>
      <c r="K11" s="203"/>
      <c r="L11" s="372">
        <v>3.3671992558056578</v>
      </c>
      <c r="M11" s="372">
        <v>3.3671992558056578</v>
      </c>
      <c r="N11" s="372">
        <v>3.3671992558056578</v>
      </c>
      <c r="O11" s="372">
        <v>3.3671992558056578</v>
      </c>
      <c r="P11" s="372">
        <v>3.3671992558056578</v>
      </c>
      <c r="Q11" s="372">
        <v>3.3671992558056578</v>
      </c>
      <c r="R11" s="372">
        <v>3.3671992558056578</v>
      </c>
      <c r="S11" s="372">
        <v>3.3671992558056578</v>
      </c>
      <c r="T11" s="372">
        <v>3.3671992558056578</v>
      </c>
      <c r="U11" s="372">
        <v>3.3671992558056578</v>
      </c>
      <c r="V11" s="372">
        <v>3.3671992558056578</v>
      </c>
      <c r="W11" s="372">
        <v>3.3671992558056578</v>
      </c>
      <c r="X11" s="372">
        <v>3.3671992558056578</v>
      </c>
      <c r="Y11" s="372">
        <v>3.3671992558056578</v>
      </c>
      <c r="Z11" s="372">
        <v>3.3671992558056578</v>
      </c>
      <c r="AA11" s="372">
        <v>3.3671992558056578</v>
      </c>
      <c r="AB11" s="372">
        <v>3.3671992558056578</v>
      </c>
      <c r="AC11" s="372">
        <v>3.3671992558056578</v>
      </c>
      <c r="AD11" s="372">
        <v>3.3671992558056578</v>
      </c>
      <c r="AE11" s="372">
        <v>0</v>
      </c>
      <c r="AF11" s="372">
        <v>0</v>
      </c>
      <c r="AG11" s="372">
        <v>0</v>
      </c>
      <c r="AH11" s="372">
        <v>0</v>
      </c>
      <c r="AI11" s="372">
        <v>0</v>
      </c>
      <c r="AJ11" s="372">
        <v>0</v>
      </c>
      <c r="AK11" s="372">
        <v>0</v>
      </c>
      <c r="AL11" s="372">
        <v>0</v>
      </c>
      <c r="AM11" s="372">
        <v>0</v>
      </c>
      <c r="AN11" s="372">
        <v>0</v>
      </c>
      <c r="AO11" s="372">
        <v>0</v>
      </c>
      <c r="AP11" s="372">
        <v>0</v>
      </c>
      <c r="AQ11" s="372">
        <v>0</v>
      </c>
      <c r="AR11" s="372">
        <v>0</v>
      </c>
      <c r="AS11" s="372">
        <v>0</v>
      </c>
      <c r="AT11" s="372">
        <v>0</v>
      </c>
      <c r="AU11" s="372">
        <v>0</v>
      </c>
      <c r="AV11" s="208">
        <f t="shared" si="1"/>
        <v>63.976785860307508</v>
      </c>
    </row>
    <row r="12" spans="1:48" ht="15.75" customHeight="1" x14ac:dyDescent="0.3">
      <c r="A12" s="199" t="s">
        <v>27</v>
      </c>
      <c r="B12" s="200">
        <v>11.000000000000002</v>
      </c>
      <c r="C12" s="372">
        <v>3.1787919953372281</v>
      </c>
      <c r="D12" s="202">
        <f t="shared" si="2"/>
        <v>1</v>
      </c>
      <c r="E12" s="203"/>
      <c r="F12" s="203"/>
      <c r="G12" s="203"/>
      <c r="H12" s="203"/>
      <c r="I12" s="203"/>
      <c r="J12" s="203"/>
      <c r="K12" s="203"/>
      <c r="L12" s="372">
        <v>3.1787919953372281</v>
      </c>
      <c r="M12" s="372">
        <v>3.1787919953372281</v>
      </c>
      <c r="N12" s="372">
        <v>3.1787919953372281</v>
      </c>
      <c r="O12" s="372">
        <v>3.1787919953372281</v>
      </c>
      <c r="P12" s="372">
        <v>3.1787919953372281</v>
      </c>
      <c r="Q12" s="372">
        <v>3.1787919953372281</v>
      </c>
      <c r="R12" s="372">
        <v>3.1787919953372281</v>
      </c>
      <c r="S12" s="372">
        <v>3.1787919953372281</v>
      </c>
      <c r="T12" s="372">
        <v>3.1787919953372281</v>
      </c>
      <c r="U12" s="372">
        <v>3.1787919953372281</v>
      </c>
      <c r="V12" s="372">
        <v>3.1787919953372281</v>
      </c>
      <c r="W12" s="372">
        <v>0</v>
      </c>
      <c r="X12" s="372">
        <v>0</v>
      </c>
      <c r="Y12" s="372">
        <v>0</v>
      </c>
      <c r="Z12" s="372">
        <v>0</v>
      </c>
      <c r="AA12" s="372">
        <v>0</v>
      </c>
      <c r="AB12" s="372">
        <v>0</v>
      </c>
      <c r="AC12" s="372">
        <v>0</v>
      </c>
      <c r="AD12" s="372">
        <v>0</v>
      </c>
      <c r="AE12" s="372">
        <v>0</v>
      </c>
      <c r="AF12" s="372">
        <v>0</v>
      </c>
      <c r="AG12" s="372">
        <v>0</v>
      </c>
      <c r="AH12" s="372">
        <v>0</v>
      </c>
      <c r="AI12" s="372">
        <v>0</v>
      </c>
      <c r="AJ12" s="372">
        <v>0</v>
      </c>
      <c r="AK12" s="372">
        <v>0</v>
      </c>
      <c r="AL12" s="372">
        <v>0</v>
      </c>
      <c r="AM12" s="372">
        <v>0</v>
      </c>
      <c r="AN12" s="372">
        <v>0</v>
      </c>
      <c r="AO12" s="372">
        <v>0</v>
      </c>
      <c r="AP12" s="372">
        <v>0</v>
      </c>
      <c r="AQ12" s="372">
        <v>0</v>
      </c>
      <c r="AR12" s="372">
        <v>0</v>
      </c>
      <c r="AS12" s="372">
        <v>0</v>
      </c>
      <c r="AT12" s="372">
        <v>0</v>
      </c>
      <c r="AU12" s="372">
        <v>0</v>
      </c>
      <c r="AV12" s="208">
        <f t="shared" si="1"/>
        <v>34.966711948709509</v>
      </c>
    </row>
    <row r="13" spans="1:48" ht="15.75" customHeight="1" x14ac:dyDescent="0.3">
      <c r="A13" s="199" t="s">
        <v>508</v>
      </c>
      <c r="B13" s="200">
        <v>15.999999999999996</v>
      </c>
      <c r="C13" s="372">
        <v>2.1292303512958917</v>
      </c>
      <c r="D13" s="202">
        <f t="shared" ref="D13" si="3">L13/C13</f>
        <v>1</v>
      </c>
      <c r="E13" s="203"/>
      <c r="F13" s="203"/>
      <c r="G13" s="203"/>
      <c r="H13" s="203"/>
      <c r="I13" s="203"/>
      <c r="J13" s="203"/>
      <c r="K13" s="203"/>
      <c r="L13" s="372">
        <v>2.1292303512958917</v>
      </c>
      <c r="M13" s="372">
        <v>2.1292303512958917</v>
      </c>
      <c r="N13" s="372">
        <v>2.1292303512958917</v>
      </c>
      <c r="O13" s="372">
        <v>2.1292303512958917</v>
      </c>
      <c r="P13" s="372">
        <v>2.1292303512958917</v>
      </c>
      <c r="Q13" s="372">
        <v>2.1292303512958917</v>
      </c>
      <c r="R13" s="372">
        <v>2.1292303512958917</v>
      </c>
      <c r="S13" s="372">
        <v>2.1292303512958917</v>
      </c>
      <c r="T13" s="372">
        <v>2.1292303512958917</v>
      </c>
      <c r="U13" s="372">
        <v>2.1292303512958917</v>
      </c>
      <c r="V13" s="372">
        <v>2.1292303512958917</v>
      </c>
      <c r="W13" s="372">
        <v>2.1292303512958917</v>
      </c>
      <c r="X13" s="372">
        <v>2.1292303512958917</v>
      </c>
      <c r="Y13" s="372">
        <v>2.1292303512958917</v>
      </c>
      <c r="Z13" s="372">
        <v>2.1292303512958917</v>
      </c>
      <c r="AA13" s="372">
        <v>2.1292303512958917</v>
      </c>
      <c r="AB13" s="372">
        <v>0</v>
      </c>
      <c r="AC13" s="372">
        <v>0</v>
      </c>
      <c r="AD13" s="372">
        <v>0</v>
      </c>
      <c r="AE13" s="372">
        <v>0</v>
      </c>
      <c r="AF13" s="372">
        <v>0</v>
      </c>
      <c r="AG13" s="372">
        <v>0</v>
      </c>
      <c r="AH13" s="372">
        <v>0</v>
      </c>
      <c r="AI13" s="372">
        <v>0</v>
      </c>
      <c r="AJ13" s="372">
        <v>0</v>
      </c>
      <c r="AK13" s="372">
        <v>0</v>
      </c>
      <c r="AL13" s="372">
        <v>0</v>
      </c>
      <c r="AM13" s="372">
        <v>0</v>
      </c>
      <c r="AN13" s="372">
        <v>0</v>
      </c>
      <c r="AO13" s="372">
        <v>0</v>
      </c>
      <c r="AP13" s="372">
        <v>0</v>
      </c>
      <c r="AQ13" s="372">
        <v>0</v>
      </c>
      <c r="AR13" s="372">
        <v>0</v>
      </c>
      <c r="AS13" s="372">
        <v>0</v>
      </c>
      <c r="AT13" s="372">
        <v>0</v>
      </c>
      <c r="AU13" s="372">
        <v>0</v>
      </c>
      <c r="AV13" s="208">
        <f t="shared" si="1"/>
        <v>34.067685620734267</v>
      </c>
    </row>
    <row r="14" spans="1:48" ht="15.75" customHeight="1" x14ac:dyDescent="0.3">
      <c r="A14" s="199" t="s">
        <v>177</v>
      </c>
      <c r="B14" s="200">
        <v>29.999999999999996</v>
      </c>
      <c r="C14" s="372">
        <v>1.0108263764010041</v>
      </c>
      <c r="D14" s="202">
        <f t="shared" si="2"/>
        <v>1</v>
      </c>
      <c r="E14" s="203"/>
      <c r="F14" s="203"/>
      <c r="G14" s="203"/>
      <c r="H14" s="203"/>
      <c r="I14" s="203"/>
      <c r="J14" s="203"/>
      <c r="K14" s="203"/>
      <c r="L14" s="372">
        <v>1.0108263764010041</v>
      </c>
      <c r="M14" s="372">
        <v>1.0108263764010041</v>
      </c>
      <c r="N14" s="372">
        <v>1.0108263764010041</v>
      </c>
      <c r="O14" s="372">
        <v>1.0108263764010041</v>
      </c>
      <c r="P14" s="372">
        <v>1.0108263764010041</v>
      </c>
      <c r="Q14" s="372">
        <v>1.0108263764010041</v>
      </c>
      <c r="R14" s="372">
        <v>1.0108263764010041</v>
      </c>
      <c r="S14" s="372">
        <v>1.0108263764010041</v>
      </c>
      <c r="T14" s="372">
        <v>1.0108263764010041</v>
      </c>
      <c r="U14" s="372">
        <v>1.0108263764010041</v>
      </c>
      <c r="V14" s="372">
        <v>0.85711622959927714</v>
      </c>
      <c r="W14" s="372">
        <v>0.85711622959927714</v>
      </c>
      <c r="X14" s="372">
        <v>0.85711622959927714</v>
      </c>
      <c r="Y14" s="372">
        <v>0.85711622959927714</v>
      </c>
      <c r="Z14" s="372">
        <v>0.85711622959927714</v>
      </c>
      <c r="AA14" s="372">
        <v>0.85711622959927714</v>
      </c>
      <c r="AB14" s="372">
        <v>0.85711622959927714</v>
      </c>
      <c r="AC14" s="372">
        <v>0.85711622959927714</v>
      </c>
      <c r="AD14" s="372">
        <v>0.85711622959927714</v>
      </c>
      <c r="AE14" s="372">
        <v>0.85711622959927714</v>
      </c>
      <c r="AF14" s="372">
        <v>0.85711622959927714</v>
      </c>
      <c r="AG14" s="372">
        <v>0.85711622959927714</v>
      </c>
      <c r="AH14" s="372">
        <v>0.85711622959927714</v>
      </c>
      <c r="AI14" s="372">
        <v>0.85711622959927714</v>
      </c>
      <c r="AJ14" s="372">
        <v>0.85711622959927714</v>
      </c>
      <c r="AK14" s="372">
        <v>0.85711622959927714</v>
      </c>
      <c r="AL14" s="372">
        <v>0.85711622959927714</v>
      </c>
      <c r="AM14" s="372">
        <v>0.85711622959927714</v>
      </c>
      <c r="AN14" s="372">
        <v>0.85711622959927714</v>
      </c>
      <c r="AO14" s="372">
        <v>0.85711622959927714</v>
      </c>
      <c r="AP14" s="372">
        <v>0</v>
      </c>
      <c r="AQ14" s="372">
        <v>0</v>
      </c>
      <c r="AR14" s="372">
        <v>0</v>
      </c>
      <c r="AS14" s="372">
        <v>0</v>
      </c>
      <c r="AT14" s="372">
        <v>0</v>
      </c>
      <c r="AU14" s="372">
        <v>0</v>
      </c>
      <c r="AV14" s="208">
        <f t="shared" si="1"/>
        <v>27.250588355995596</v>
      </c>
    </row>
    <row r="15" spans="1:48" ht="15.75" customHeight="1" x14ac:dyDescent="0.3">
      <c r="A15" s="199" t="s">
        <v>89</v>
      </c>
      <c r="B15" s="200">
        <v>29.999999999999996</v>
      </c>
      <c r="C15" s="372">
        <v>1.3714195587669806</v>
      </c>
      <c r="D15" s="202">
        <f t="shared" si="2"/>
        <v>1</v>
      </c>
      <c r="E15" s="203"/>
      <c r="F15" s="203"/>
      <c r="G15" s="203"/>
      <c r="H15" s="203"/>
      <c r="I15" s="203"/>
      <c r="J15" s="203"/>
      <c r="K15" s="203"/>
      <c r="L15" s="372">
        <v>1.3714195587669806</v>
      </c>
      <c r="M15" s="372">
        <v>1.3714195587669806</v>
      </c>
      <c r="N15" s="372">
        <v>1.3714195587669806</v>
      </c>
      <c r="O15" s="372">
        <v>1.3714195587669806</v>
      </c>
      <c r="P15" s="372">
        <v>1.3714195587669806</v>
      </c>
      <c r="Q15" s="372">
        <v>1.3714195587669806</v>
      </c>
      <c r="R15" s="372">
        <v>1.3714195587669806</v>
      </c>
      <c r="S15" s="372">
        <v>1.3714195587669806</v>
      </c>
      <c r="T15" s="372">
        <v>1.3714195587669806</v>
      </c>
      <c r="U15" s="372">
        <v>1.3714195587669806</v>
      </c>
      <c r="V15" s="372">
        <v>1.0395711125474103</v>
      </c>
      <c r="W15" s="372">
        <v>1.0395711125474103</v>
      </c>
      <c r="X15" s="372">
        <v>1.0395711125474103</v>
      </c>
      <c r="Y15" s="372">
        <v>1.0395711125474103</v>
      </c>
      <c r="Z15" s="372">
        <v>1.0395711125474103</v>
      </c>
      <c r="AA15" s="372">
        <v>1.0395711125474103</v>
      </c>
      <c r="AB15" s="372">
        <v>1.0395711125474103</v>
      </c>
      <c r="AC15" s="372">
        <v>1.0395711125474103</v>
      </c>
      <c r="AD15" s="372">
        <v>1.0395711125474103</v>
      </c>
      <c r="AE15" s="372">
        <v>1.0395711125474103</v>
      </c>
      <c r="AF15" s="372">
        <v>1.0395711125474103</v>
      </c>
      <c r="AG15" s="372">
        <v>1.0395711125474103</v>
      </c>
      <c r="AH15" s="372">
        <v>1.0395711125474103</v>
      </c>
      <c r="AI15" s="372">
        <v>1.0395711125474103</v>
      </c>
      <c r="AJ15" s="372">
        <v>1.0395711125474103</v>
      </c>
      <c r="AK15" s="372">
        <v>1.0395711125474103</v>
      </c>
      <c r="AL15" s="372">
        <v>1.0395711125474103</v>
      </c>
      <c r="AM15" s="372">
        <v>1.0395711125474103</v>
      </c>
      <c r="AN15" s="372">
        <v>1.0395711125474103</v>
      </c>
      <c r="AO15" s="372">
        <v>1.0395711125474103</v>
      </c>
      <c r="AP15" s="372">
        <v>0</v>
      </c>
      <c r="AQ15" s="372">
        <v>0</v>
      </c>
      <c r="AR15" s="372">
        <v>0</v>
      </c>
      <c r="AS15" s="372">
        <v>0</v>
      </c>
      <c r="AT15" s="372">
        <v>0</v>
      </c>
      <c r="AU15" s="372">
        <v>0</v>
      </c>
      <c r="AV15" s="208">
        <f t="shared" si="1"/>
        <v>34.505617838618015</v>
      </c>
    </row>
    <row r="16" spans="1:48" ht="15.75" customHeight="1" x14ac:dyDescent="0.3">
      <c r="A16" s="199" t="s">
        <v>137</v>
      </c>
      <c r="B16" s="200">
        <v>8</v>
      </c>
      <c r="C16" s="372">
        <v>1.2610241028</v>
      </c>
      <c r="D16" s="202">
        <f t="shared" si="2"/>
        <v>1</v>
      </c>
      <c r="E16" s="203"/>
      <c r="F16" s="203"/>
      <c r="G16" s="203"/>
      <c r="H16" s="203"/>
      <c r="I16" s="203"/>
      <c r="J16" s="203"/>
      <c r="K16" s="203"/>
      <c r="L16" s="372">
        <v>1.2610241028</v>
      </c>
      <c r="M16" s="372">
        <v>1.2610241028</v>
      </c>
      <c r="N16" s="372">
        <v>1.2610241028</v>
      </c>
      <c r="O16" s="372">
        <v>1.2610241028</v>
      </c>
      <c r="P16" s="372">
        <v>1.2610241028</v>
      </c>
      <c r="Q16" s="372">
        <v>1.2610241028</v>
      </c>
      <c r="R16" s="372">
        <v>1.2610241028</v>
      </c>
      <c r="S16" s="372">
        <v>1.2610241028</v>
      </c>
      <c r="T16" s="372">
        <v>0</v>
      </c>
      <c r="U16" s="372">
        <v>0</v>
      </c>
      <c r="V16" s="372">
        <v>0</v>
      </c>
      <c r="W16" s="372">
        <v>0</v>
      </c>
      <c r="X16" s="372">
        <v>0</v>
      </c>
      <c r="Y16" s="372">
        <v>0</v>
      </c>
      <c r="Z16" s="372">
        <v>0</v>
      </c>
      <c r="AA16" s="372">
        <v>0</v>
      </c>
      <c r="AB16" s="372">
        <v>0</v>
      </c>
      <c r="AC16" s="372">
        <v>0</v>
      </c>
      <c r="AD16" s="372">
        <v>0</v>
      </c>
      <c r="AE16" s="372">
        <v>0</v>
      </c>
      <c r="AF16" s="372">
        <v>0</v>
      </c>
      <c r="AG16" s="372">
        <v>0</v>
      </c>
      <c r="AH16" s="372">
        <v>0</v>
      </c>
      <c r="AI16" s="372">
        <v>0</v>
      </c>
      <c r="AJ16" s="372">
        <v>0</v>
      </c>
      <c r="AK16" s="372">
        <v>0</v>
      </c>
      <c r="AL16" s="372">
        <v>0</v>
      </c>
      <c r="AM16" s="372">
        <v>0</v>
      </c>
      <c r="AN16" s="372">
        <v>0</v>
      </c>
      <c r="AO16" s="372">
        <v>0</v>
      </c>
      <c r="AP16" s="372">
        <v>0</v>
      </c>
      <c r="AQ16" s="372">
        <v>0</v>
      </c>
      <c r="AR16" s="372">
        <v>0</v>
      </c>
      <c r="AS16" s="372">
        <v>0</v>
      </c>
      <c r="AT16" s="372">
        <v>0</v>
      </c>
      <c r="AU16" s="372">
        <v>0</v>
      </c>
      <c r="AV16" s="208">
        <f t="shared" si="1"/>
        <v>10.088192822400002</v>
      </c>
    </row>
    <row r="17" spans="1:48" ht="15.75" customHeight="1" x14ac:dyDescent="0.3">
      <c r="A17" s="199" t="s">
        <v>366</v>
      </c>
      <c r="B17" s="200">
        <v>18</v>
      </c>
      <c r="C17" s="372">
        <v>0.85909909676293128</v>
      </c>
      <c r="D17" s="202">
        <f t="shared" si="2"/>
        <v>1</v>
      </c>
      <c r="E17" s="203"/>
      <c r="F17" s="203"/>
      <c r="G17" s="203"/>
      <c r="H17" s="203"/>
      <c r="I17" s="203"/>
      <c r="J17" s="203"/>
      <c r="K17" s="203"/>
      <c r="L17" s="372">
        <v>0.85909909676293128</v>
      </c>
      <c r="M17" s="372">
        <v>0.85909909676293128</v>
      </c>
      <c r="N17" s="372">
        <v>0.85909909676293128</v>
      </c>
      <c r="O17" s="372">
        <v>0.85909909676293128</v>
      </c>
      <c r="P17" s="372">
        <v>0.85909909676293128</v>
      </c>
      <c r="Q17" s="372">
        <v>0.85909909676293128</v>
      </c>
      <c r="R17" s="372">
        <v>0.85909909676293128</v>
      </c>
      <c r="S17" s="372">
        <v>0.85909909676293128</v>
      </c>
      <c r="T17" s="372">
        <v>0.85909909676293128</v>
      </c>
      <c r="U17" s="372">
        <v>0.85909909676293128</v>
      </c>
      <c r="V17" s="372">
        <v>0.85909909676293128</v>
      </c>
      <c r="W17" s="372">
        <v>0.85909909676293128</v>
      </c>
      <c r="X17" s="372">
        <v>0.85909909676293128</v>
      </c>
      <c r="Y17" s="372">
        <v>0.85909909676293128</v>
      </c>
      <c r="Z17" s="372">
        <v>0.85909909676293128</v>
      </c>
      <c r="AA17" s="372">
        <v>0.85909909676293128</v>
      </c>
      <c r="AB17" s="372">
        <v>0.85909909676293128</v>
      </c>
      <c r="AC17" s="372">
        <v>0.85909909676293128</v>
      </c>
      <c r="AD17" s="372">
        <v>0</v>
      </c>
      <c r="AE17" s="372">
        <v>0</v>
      </c>
      <c r="AF17" s="372">
        <v>0</v>
      </c>
      <c r="AG17" s="372">
        <v>0</v>
      </c>
      <c r="AH17" s="372">
        <v>0</v>
      </c>
      <c r="AI17" s="372">
        <v>0</v>
      </c>
      <c r="AJ17" s="372">
        <v>0</v>
      </c>
      <c r="AK17" s="372">
        <v>0</v>
      </c>
      <c r="AL17" s="372">
        <v>0</v>
      </c>
      <c r="AM17" s="372">
        <v>0</v>
      </c>
      <c r="AN17" s="372">
        <v>0</v>
      </c>
      <c r="AO17" s="372">
        <v>0</v>
      </c>
      <c r="AP17" s="372">
        <v>0</v>
      </c>
      <c r="AQ17" s="372">
        <v>0</v>
      </c>
      <c r="AR17" s="372">
        <v>0</v>
      </c>
      <c r="AS17" s="372">
        <v>0</v>
      </c>
      <c r="AT17" s="372">
        <v>0</v>
      </c>
      <c r="AU17" s="372">
        <v>0</v>
      </c>
      <c r="AV17" s="208">
        <f t="shared" si="1"/>
        <v>15.463783741732758</v>
      </c>
    </row>
    <row r="18" spans="1:48" ht="15.75" customHeight="1" x14ac:dyDescent="0.3">
      <c r="A18" s="199" t="s">
        <v>73</v>
      </c>
      <c r="B18" s="200">
        <v>20</v>
      </c>
      <c r="C18" s="372">
        <v>0.6726070537266341</v>
      </c>
      <c r="D18" s="202">
        <f t="shared" si="2"/>
        <v>1</v>
      </c>
      <c r="E18" s="203"/>
      <c r="F18" s="203"/>
      <c r="G18" s="203"/>
      <c r="H18" s="203"/>
      <c r="I18" s="203"/>
      <c r="J18" s="203"/>
      <c r="K18" s="203"/>
      <c r="L18" s="372">
        <v>0.6726070537266341</v>
      </c>
      <c r="M18" s="372">
        <v>0.6726070537266341</v>
      </c>
      <c r="N18" s="372">
        <v>0.6726070537266341</v>
      </c>
      <c r="O18" s="372">
        <v>0.6726070537266341</v>
      </c>
      <c r="P18" s="372">
        <v>0.6726070537266341</v>
      </c>
      <c r="Q18" s="372">
        <v>0.6726070537266341</v>
      </c>
      <c r="R18" s="372">
        <v>0.6726070537266341</v>
      </c>
      <c r="S18" s="372">
        <v>0.6726070537266341</v>
      </c>
      <c r="T18" s="372">
        <v>0.6726070537266341</v>
      </c>
      <c r="U18" s="372">
        <v>0.6726070537266341</v>
      </c>
      <c r="V18" s="372">
        <v>0.32659600238688291</v>
      </c>
      <c r="W18" s="372">
        <v>0.32659600238688291</v>
      </c>
      <c r="X18" s="372">
        <v>0.32659600238688291</v>
      </c>
      <c r="Y18" s="372">
        <v>0.32659600238688291</v>
      </c>
      <c r="Z18" s="372">
        <v>0.32659600238688291</v>
      </c>
      <c r="AA18" s="372">
        <v>0.32659600238688291</v>
      </c>
      <c r="AB18" s="372">
        <v>0.32659600238688291</v>
      </c>
      <c r="AC18" s="372">
        <v>0.32659600238688291</v>
      </c>
      <c r="AD18" s="372">
        <v>0.32659600238688291</v>
      </c>
      <c r="AE18" s="372">
        <v>0.32659600238688291</v>
      </c>
      <c r="AF18" s="372">
        <v>0</v>
      </c>
      <c r="AG18" s="372">
        <v>0</v>
      </c>
      <c r="AH18" s="372">
        <v>0</v>
      </c>
      <c r="AI18" s="372">
        <v>0</v>
      </c>
      <c r="AJ18" s="372">
        <v>0</v>
      </c>
      <c r="AK18" s="372">
        <v>0</v>
      </c>
      <c r="AL18" s="372">
        <v>0</v>
      </c>
      <c r="AM18" s="372">
        <v>0</v>
      </c>
      <c r="AN18" s="372">
        <v>0</v>
      </c>
      <c r="AO18" s="372">
        <v>0</v>
      </c>
      <c r="AP18" s="372">
        <v>0</v>
      </c>
      <c r="AQ18" s="372">
        <v>0</v>
      </c>
      <c r="AR18" s="372">
        <v>0</v>
      </c>
      <c r="AS18" s="372">
        <v>0</v>
      </c>
      <c r="AT18" s="372">
        <v>0</v>
      </c>
      <c r="AU18" s="372">
        <v>0</v>
      </c>
      <c r="AV18" s="208">
        <f t="shared" si="1"/>
        <v>9.9920305611351647</v>
      </c>
    </row>
    <row r="19" spans="1:48" ht="15.75" customHeight="1" x14ac:dyDescent="0.3">
      <c r="A19" s="199" t="s">
        <v>88</v>
      </c>
      <c r="B19" s="200">
        <v>30</v>
      </c>
      <c r="C19" s="372">
        <v>0.29907453307063814</v>
      </c>
      <c r="D19" s="202">
        <f t="shared" si="2"/>
        <v>1</v>
      </c>
      <c r="E19" s="203"/>
      <c r="F19" s="203"/>
      <c r="G19" s="203"/>
      <c r="H19" s="203"/>
      <c r="I19" s="203"/>
      <c r="J19" s="203"/>
      <c r="K19" s="203"/>
      <c r="L19" s="372">
        <v>0.29907453307063814</v>
      </c>
      <c r="M19" s="372">
        <v>0.29907453307063814</v>
      </c>
      <c r="N19" s="372">
        <v>0.29907453307063814</v>
      </c>
      <c r="O19" s="372">
        <v>0.29907453307063814</v>
      </c>
      <c r="P19" s="372">
        <v>0.29907453307063814</v>
      </c>
      <c r="Q19" s="372">
        <v>0.29907453307063814</v>
      </c>
      <c r="R19" s="372">
        <v>0.29907453307063814</v>
      </c>
      <c r="S19" s="372">
        <v>0.29907453307063814</v>
      </c>
      <c r="T19" s="372">
        <v>0.29907453307063814</v>
      </c>
      <c r="U19" s="372">
        <v>0.29907453307063814</v>
      </c>
      <c r="V19" s="372">
        <v>0.24883152894371297</v>
      </c>
      <c r="W19" s="372">
        <v>0.24883152894371297</v>
      </c>
      <c r="X19" s="372">
        <v>0.24883152894371297</v>
      </c>
      <c r="Y19" s="372">
        <v>0.24883152894371297</v>
      </c>
      <c r="Z19" s="372">
        <v>0.24883152894371297</v>
      </c>
      <c r="AA19" s="372">
        <v>0.24883152894371297</v>
      </c>
      <c r="AB19" s="372">
        <v>0.24883152894371297</v>
      </c>
      <c r="AC19" s="372">
        <v>0.24883152894371297</v>
      </c>
      <c r="AD19" s="372">
        <v>0.24883152894371297</v>
      </c>
      <c r="AE19" s="372">
        <v>0.24883152894371297</v>
      </c>
      <c r="AF19" s="372">
        <v>0.24883152894371297</v>
      </c>
      <c r="AG19" s="372">
        <v>0.24883152894371297</v>
      </c>
      <c r="AH19" s="372">
        <v>0.24883152894371297</v>
      </c>
      <c r="AI19" s="372">
        <v>0.24883152894371297</v>
      </c>
      <c r="AJ19" s="372">
        <v>0.24883152894371297</v>
      </c>
      <c r="AK19" s="372">
        <v>0.24883152894371297</v>
      </c>
      <c r="AL19" s="372">
        <v>0.24883152894371297</v>
      </c>
      <c r="AM19" s="372">
        <v>0.24883152894371297</v>
      </c>
      <c r="AN19" s="372">
        <v>0.24883152894371297</v>
      </c>
      <c r="AO19" s="372">
        <v>0.24883152894371297</v>
      </c>
      <c r="AP19" s="372">
        <v>0</v>
      </c>
      <c r="AQ19" s="372">
        <v>0</v>
      </c>
      <c r="AR19" s="372">
        <v>0</v>
      </c>
      <c r="AS19" s="372">
        <v>0</v>
      </c>
      <c r="AT19" s="372">
        <v>0</v>
      </c>
      <c r="AU19" s="372">
        <v>0</v>
      </c>
      <c r="AV19" s="208">
        <f t="shared" si="1"/>
        <v>7.9673759095806389</v>
      </c>
    </row>
    <row r="20" spans="1:48" ht="15.75" customHeight="1" x14ac:dyDescent="0.3">
      <c r="A20" s="199" t="s">
        <v>267</v>
      </c>
      <c r="B20" s="200">
        <v>30.000000000000004</v>
      </c>
      <c r="C20" s="372">
        <v>0.31920511800183032</v>
      </c>
      <c r="D20" s="202">
        <f t="shared" si="2"/>
        <v>1</v>
      </c>
      <c r="E20" s="203"/>
      <c r="F20" s="203"/>
      <c r="G20" s="203"/>
      <c r="H20" s="203"/>
      <c r="I20" s="203"/>
      <c r="J20" s="203"/>
      <c r="K20" s="203"/>
      <c r="L20" s="372">
        <v>0.31920511800183032</v>
      </c>
      <c r="M20" s="372">
        <v>0.31920511800183032</v>
      </c>
      <c r="N20" s="372">
        <v>0.31920511800183032</v>
      </c>
      <c r="O20" s="372">
        <v>0.31920511800183032</v>
      </c>
      <c r="P20" s="372">
        <v>0.31920511800183032</v>
      </c>
      <c r="Q20" s="372">
        <v>0.31920511800183032</v>
      </c>
      <c r="R20" s="372">
        <v>0.31920511800183032</v>
      </c>
      <c r="S20" s="372">
        <v>0.31920511800183032</v>
      </c>
      <c r="T20" s="372">
        <v>0.31920511800183032</v>
      </c>
      <c r="U20" s="372">
        <v>0.31920511800183032</v>
      </c>
      <c r="V20" s="372">
        <v>0.27980920589715419</v>
      </c>
      <c r="W20" s="372">
        <v>0.27980920589715419</v>
      </c>
      <c r="X20" s="372">
        <v>0.27980920589715419</v>
      </c>
      <c r="Y20" s="372">
        <v>0.27980920589715419</v>
      </c>
      <c r="Z20" s="372">
        <v>0.27980920589715419</v>
      </c>
      <c r="AA20" s="372">
        <v>0.27980920589715419</v>
      </c>
      <c r="AB20" s="372">
        <v>0.27980920589715419</v>
      </c>
      <c r="AC20" s="372">
        <v>0.27980920589715419</v>
      </c>
      <c r="AD20" s="372">
        <v>0.27980920589715419</v>
      </c>
      <c r="AE20" s="372">
        <v>0.27980920589715419</v>
      </c>
      <c r="AF20" s="372">
        <v>0.27980920589715419</v>
      </c>
      <c r="AG20" s="372">
        <v>0.27980920589715419</v>
      </c>
      <c r="AH20" s="372">
        <v>0.27980920589715419</v>
      </c>
      <c r="AI20" s="372">
        <v>0.27980920589715419</v>
      </c>
      <c r="AJ20" s="372">
        <v>0.27980920589715419</v>
      </c>
      <c r="AK20" s="372">
        <v>0.27980920589715419</v>
      </c>
      <c r="AL20" s="372">
        <v>0.27980920589715419</v>
      </c>
      <c r="AM20" s="372">
        <v>0.27980920589715419</v>
      </c>
      <c r="AN20" s="372">
        <v>0.27980920589715419</v>
      </c>
      <c r="AO20" s="372">
        <v>0.27980920589715419</v>
      </c>
      <c r="AP20" s="372">
        <v>0</v>
      </c>
      <c r="AQ20" s="372">
        <v>0</v>
      </c>
      <c r="AR20" s="372">
        <v>0</v>
      </c>
      <c r="AS20" s="372">
        <v>0</v>
      </c>
      <c r="AT20" s="372">
        <v>0</v>
      </c>
      <c r="AU20" s="372">
        <v>0</v>
      </c>
      <c r="AV20" s="208">
        <f t="shared" si="1"/>
        <v>8.7882352979613803</v>
      </c>
    </row>
    <row r="21" spans="1:48" ht="15.75" customHeight="1" x14ac:dyDescent="0.3">
      <c r="A21" s="199" t="s">
        <v>276</v>
      </c>
      <c r="B21" s="200">
        <v>12</v>
      </c>
      <c r="C21" s="372">
        <v>0.34167484855263169</v>
      </c>
      <c r="D21" s="202">
        <f t="shared" si="2"/>
        <v>1</v>
      </c>
      <c r="E21" s="203"/>
      <c r="F21" s="203"/>
      <c r="G21" s="203"/>
      <c r="H21" s="203"/>
      <c r="I21" s="203"/>
      <c r="J21" s="203"/>
      <c r="K21" s="203"/>
      <c r="L21" s="372">
        <v>0.34167484855263169</v>
      </c>
      <c r="M21" s="372">
        <v>0.34167484855263169</v>
      </c>
      <c r="N21" s="372">
        <v>0.34167484855263169</v>
      </c>
      <c r="O21" s="372">
        <v>0.34167484855263169</v>
      </c>
      <c r="P21" s="372">
        <v>0.34167484855263169</v>
      </c>
      <c r="Q21" s="372">
        <v>0.34167484855263169</v>
      </c>
      <c r="R21" s="372">
        <v>0.34167484855263169</v>
      </c>
      <c r="S21" s="372">
        <v>0.34167484855263169</v>
      </c>
      <c r="T21" s="372">
        <v>0.34167484855263169</v>
      </c>
      <c r="U21" s="372">
        <v>0.34167484855263169</v>
      </c>
      <c r="V21" s="372">
        <v>0.34167484855263169</v>
      </c>
      <c r="W21" s="372">
        <v>0.34167484855263169</v>
      </c>
      <c r="X21" s="372">
        <v>0</v>
      </c>
      <c r="Y21" s="372">
        <v>0</v>
      </c>
      <c r="Z21" s="372">
        <v>0</v>
      </c>
      <c r="AA21" s="372">
        <v>0</v>
      </c>
      <c r="AB21" s="372">
        <v>0</v>
      </c>
      <c r="AC21" s="372">
        <v>0</v>
      </c>
      <c r="AD21" s="372">
        <v>0</v>
      </c>
      <c r="AE21" s="372">
        <v>0</v>
      </c>
      <c r="AF21" s="372">
        <v>0</v>
      </c>
      <c r="AG21" s="372">
        <v>0</v>
      </c>
      <c r="AH21" s="372">
        <v>0</v>
      </c>
      <c r="AI21" s="372">
        <v>0</v>
      </c>
      <c r="AJ21" s="372">
        <v>0</v>
      </c>
      <c r="AK21" s="372">
        <v>0</v>
      </c>
      <c r="AL21" s="372">
        <v>0</v>
      </c>
      <c r="AM21" s="372">
        <v>0</v>
      </c>
      <c r="AN21" s="372">
        <v>0</v>
      </c>
      <c r="AO21" s="372">
        <v>0</v>
      </c>
      <c r="AP21" s="372">
        <v>0</v>
      </c>
      <c r="AQ21" s="372">
        <v>0</v>
      </c>
      <c r="AR21" s="372">
        <v>0</v>
      </c>
      <c r="AS21" s="372">
        <v>0</v>
      </c>
      <c r="AT21" s="372">
        <v>0</v>
      </c>
      <c r="AU21" s="372">
        <v>0</v>
      </c>
      <c r="AV21" s="208">
        <f t="shared" si="1"/>
        <v>4.1000981826315792</v>
      </c>
    </row>
    <row r="22" spans="1:48" ht="15.75" customHeight="1" x14ac:dyDescent="0.3">
      <c r="A22" s="199" t="s">
        <v>90</v>
      </c>
      <c r="B22" s="200">
        <v>8</v>
      </c>
      <c r="C22" s="372">
        <v>0.16508817359999997</v>
      </c>
      <c r="D22" s="202">
        <f t="shared" si="2"/>
        <v>1</v>
      </c>
      <c r="E22" s="203"/>
      <c r="F22" s="203"/>
      <c r="G22" s="203"/>
      <c r="H22" s="203"/>
      <c r="I22" s="203"/>
      <c r="J22" s="203"/>
      <c r="K22" s="203"/>
      <c r="L22" s="372">
        <v>0.16508817359999997</v>
      </c>
      <c r="M22" s="372">
        <v>0.16508817359999997</v>
      </c>
      <c r="N22" s="372">
        <v>0.16508817359999997</v>
      </c>
      <c r="O22" s="372">
        <v>0.16508817359999997</v>
      </c>
      <c r="P22" s="372">
        <v>0.16508817359999997</v>
      </c>
      <c r="Q22" s="372">
        <v>0.16508817359999997</v>
      </c>
      <c r="R22" s="372">
        <v>0.16508817359999997</v>
      </c>
      <c r="S22" s="372">
        <v>0.16508817359999997</v>
      </c>
      <c r="T22" s="372">
        <v>0</v>
      </c>
      <c r="U22" s="372">
        <v>0</v>
      </c>
      <c r="V22" s="372">
        <v>0</v>
      </c>
      <c r="W22" s="372">
        <v>0</v>
      </c>
      <c r="X22" s="372">
        <v>0</v>
      </c>
      <c r="Y22" s="372">
        <v>0</v>
      </c>
      <c r="Z22" s="372">
        <v>0</v>
      </c>
      <c r="AA22" s="372">
        <v>0</v>
      </c>
      <c r="AB22" s="372">
        <v>0</v>
      </c>
      <c r="AC22" s="372">
        <v>0</v>
      </c>
      <c r="AD22" s="372">
        <v>0</v>
      </c>
      <c r="AE22" s="372">
        <v>0</v>
      </c>
      <c r="AF22" s="372">
        <v>0</v>
      </c>
      <c r="AG22" s="372">
        <v>0</v>
      </c>
      <c r="AH22" s="372">
        <v>0</v>
      </c>
      <c r="AI22" s="372">
        <v>0</v>
      </c>
      <c r="AJ22" s="372">
        <v>0</v>
      </c>
      <c r="AK22" s="372">
        <v>0</v>
      </c>
      <c r="AL22" s="372">
        <v>0</v>
      </c>
      <c r="AM22" s="372">
        <v>0</v>
      </c>
      <c r="AN22" s="372">
        <v>0</v>
      </c>
      <c r="AO22" s="372">
        <v>0</v>
      </c>
      <c r="AP22" s="372">
        <v>0</v>
      </c>
      <c r="AQ22" s="372">
        <v>0</v>
      </c>
      <c r="AR22" s="372">
        <v>0</v>
      </c>
      <c r="AS22" s="372">
        <v>0</v>
      </c>
      <c r="AT22" s="372">
        <v>0</v>
      </c>
      <c r="AU22" s="372">
        <v>0</v>
      </c>
      <c r="AV22" s="208">
        <f t="shared" si="1"/>
        <v>1.3207053887999998</v>
      </c>
    </row>
    <row r="23" spans="1:48" ht="15.75" customHeight="1" x14ac:dyDescent="0.3">
      <c r="A23" s="199" t="s">
        <v>133</v>
      </c>
      <c r="B23" s="200">
        <v>10</v>
      </c>
      <c r="C23" s="372">
        <v>3.6592478685637884E-2</v>
      </c>
      <c r="D23" s="202">
        <f t="shared" si="2"/>
        <v>1</v>
      </c>
      <c r="E23" s="203"/>
      <c r="F23" s="203"/>
      <c r="G23" s="203"/>
      <c r="H23" s="203"/>
      <c r="I23" s="203"/>
      <c r="J23" s="203"/>
      <c r="K23" s="203"/>
      <c r="L23" s="372">
        <v>3.6592478685637884E-2</v>
      </c>
      <c r="M23" s="372">
        <v>3.6592478685637884E-2</v>
      </c>
      <c r="N23" s="372">
        <v>3.6592478685637884E-2</v>
      </c>
      <c r="O23" s="372">
        <v>3.6592478685637884E-2</v>
      </c>
      <c r="P23" s="372">
        <v>3.6592478685637884E-2</v>
      </c>
      <c r="Q23" s="372">
        <v>3.6592478685637884E-2</v>
      </c>
      <c r="R23" s="372">
        <v>3.6592478685637884E-2</v>
      </c>
      <c r="S23" s="372">
        <v>3.6592478685637884E-2</v>
      </c>
      <c r="T23" s="372">
        <v>3.6592478685637884E-2</v>
      </c>
      <c r="U23" s="372">
        <v>3.6592478685637884E-2</v>
      </c>
      <c r="V23" s="372">
        <v>0</v>
      </c>
      <c r="W23" s="372">
        <v>0</v>
      </c>
      <c r="X23" s="372">
        <v>0</v>
      </c>
      <c r="Y23" s="372">
        <v>0</v>
      </c>
      <c r="Z23" s="372">
        <v>0</v>
      </c>
      <c r="AA23" s="372">
        <v>0</v>
      </c>
      <c r="AB23" s="372">
        <v>0</v>
      </c>
      <c r="AC23" s="372">
        <v>0</v>
      </c>
      <c r="AD23" s="372">
        <v>0</v>
      </c>
      <c r="AE23" s="372">
        <v>0</v>
      </c>
      <c r="AF23" s="372">
        <v>0</v>
      </c>
      <c r="AG23" s="372">
        <v>0</v>
      </c>
      <c r="AH23" s="372">
        <v>0</v>
      </c>
      <c r="AI23" s="372">
        <v>0</v>
      </c>
      <c r="AJ23" s="372">
        <v>0</v>
      </c>
      <c r="AK23" s="372">
        <v>0</v>
      </c>
      <c r="AL23" s="372">
        <v>0</v>
      </c>
      <c r="AM23" s="372">
        <v>0</v>
      </c>
      <c r="AN23" s="372">
        <v>0</v>
      </c>
      <c r="AO23" s="372">
        <v>0</v>
      </c>
      <c r="AP23" s="372">
        <v>0</v>
      </c>
      <c r="AQ23" s="372">
        <v>0</v>
      </c>
      <c r="AR23" s="372">
        <v>0</v>
      </c>
      <c r="AS23" s="372">
        <v>0</v>
      </c>
      <c r="AT23" s="372">
        <v>0</v>
      </c>
      <c r="AU23" s="372">
        <v>0</v>
      </c>
      <c r="AV23" s="208">
        <f t="shared" si="1"/>
        <v>0.3659247868563788</v>
      </c>
    </row>
    <row r="24" spans="1:48" ht="15.75" customHeight="1" x14ac:dyDescent="0.3">
      <c r="A24" s="199" t="s">
        <v>367</v>
      </c>
      <c r="B24" s="200">
        <v>10</v>
      </c>
      <c r="C24" s="372">
        <v>9.4295048387872636E-3</v>
      </c>
      <c r="D24" s="202">
        <f t="shared" si="2"/>
        <v>1</v>
      </c>
      <c r="E24" s="203"/>
      <c r="F24" s="203"/>
      <c r="G24" s="203"/>
      <c r="H24" s="203"/>
      <c r="I24" s="203"/>
      <c r="J24" s="203"/>
      <c r="K24" s="203"/>
      <c r="L24" s="372">
        <v>9.4295048387872636E-3</v>
      </c>
      <c r="M24" s="372">
        <v>9.4295048387872636E-3</v>
      </c>
      <c r="N24" s="372">
        <v>9.4295048387872636E-3</v>
      </c>
      <c r="O24" s="372">
        <v>9.4295048387872636E-3</v>
      </c>
      <c r="P24" s="372">
        <v>9.4295048387872636E-3</v>
      </c>
      <c r="Q24" s="372">
        <v>9.4295048387872636E-3</v>
      </c>
      <c r="R24" s="372">
        <v>9.4295048387872636E-3</v>
      </c>
      <c r="S24" s="372">
        <v>9.4295048387872636E-3</v>
      </c>
      <c r="T24" s="372">
        <v>9.4295048387872636E-3</v>
      </c>
      <c r="U24" s="372">
        <v>9.4295048387872636E-3</v>
      </c>
      <c r="V24" s="372">
        <v>0</v>
      </c>
      <c r="W24" s="372">
        <v>0</v>
      </c>
      <c r="X24" s="372">
        <v>0</v>
      </c>
      <c r="Y24" s="372">
        <v>0</v>
      </c>
      <c r="Z24" s="372">
        <v>0</v>
      </c>
      <c r="AA24" s="372">
        <v>0</v>
      </c>
      <c r="AB24" s="372">
        <v>0</v>
      </c>
      <c r="AC24" s="372">
        <v>0</v>
      </c>
      <c r="AD24" s="372">
        <v>0</v>
      </c>
      <c r="AE24" s="372">
        <v>0</v>
      </c>
      <c r="AF24" s="372">
        <v>0</v>
      </c>
      <c r="AG24" s="372">
        <v>0</v>
      </c>
      <c r="AH24" s="372">
        <v>0</v>
      </c>
      <c r="AI24" s="372">
        <v>0</v>
      </c>
      <c r="AJ24" s="372">
        <v>0</v>
      </c>
      <c r="AK24" s="372">
        <v>0</v>
      </c>
      <c r="AL24" s="372">
        <v>0</v>
      </c>
      <c r="AM24" s="372">
        <v>0</v>
      </c>
      <c r="AN24" s="372">
        <v>0</v>
      </c>
      <c r="AO24" s="372">
        <v>0</v>
      </c>
      <c r="AP24" s="372">
        <v>0</v>
      </c>
      <c r="AQ24" s="372">
        <v>0</v>
      </c>
      <c r="AR24" s="372">
        <v>0</v>
      </c>
      <c r="AS24" s="372">
        <v>0</v>
      </c>
      <c r="AT24" s="372">
        <v>0</v>
      </c>
      <c r="AU24" s="372">
        <v>0</v>
      </c>
      <c r="AV24" s="208">
        <f t="shared" si="1"/>
        <v>9.4295048387872657E-2</v>
      </c>
    </row>
    <row r="25" spans="1:48" ht="15.75" customHeight="1" x14ac:dyDescent="0.3">
      <c r="A25" s="180" t="s">
        <v>422</v>
      </c>
      <c r="B25" s="196"/>
      <c r="C25" s="182">
        <f>SUM(C5:C24)</f>
        <v>56.422005871024702</v>
      </c>
      <c r="D25" s="205">
        <f>L25/C25</f>
        <v>1</v>
      </c>
      <c r="E25" s="85"/>
      <c r="F25" s="74"/>
      <c r="G25" s="74"/>
      <c r="H25" s="74"/>
      <c r="I25" s="74"/>
      <c r="J25" s="74"/>
      <c r="K25" s="74"/>
      <c r="L25" s="182">
        <f t="shared" ref="L25:AP25" si="4">SUM(L5:L24)</f>
        <v>56.422005871024702</v>
      </c>
      <c r="M25" s="182">
        <f t="shared" si="4"/>
        <v>56.422005871024702</v>
      </c>
      <c r="N25" s="182">
        <f t="shared" si="4"/>
        <v>56.422005871024702</v>
      </c>
      <c r="O25" s="182">
        <f t="shared" si="4"/>
        <v>56.422005871024702</v>
      </c>
      <c r="P25" s="182">
        <f t="shared" si="4"/>
        <v>56.422005871024702</v>
      </c>
      <c r="Q25" s="182">
        <f t="shared" si="4"/>
        <v>56.422005871024702</v>
      </c>
      <c r="R25" s="182">
        <f t="shared" si="4"/>
        <v>44.525566776975062</v>
      </c>
      <c r="S25" s="182">
        <f t="shared" si="4"/>
        <v>44.525566776975062</v>
      </c>
      <c r="T25" s="182">
        <f t="shared" si="4"/>
        <v>43.099454500575064</v>
      </c>
      <c r="U25" s="182">
        <f t="shared" si="4"/>
        <v>43.099454500575064</v>
      </c>
      <c r="V25" s="182">
        <f t="shared" si="4"/>
        <v>39.331784075545293</v>
      </c>
      <c r="W25" s="182">
        <f t="shared" si="4"/>
        <v>36.152992080208058</v>
      </c>
      <c r="X25" s="182">
        <f t="shared" si="4"/>
        <v>35.81131723165543</v>
      </c>
      <c r="Y25" s="182">
        <f t="shared" si="4"/>
        <v>35.81131723165543</v>
      </c>
      <c r="Z25" s="182">
        <f t="shared" si="4"/>
        <v>35.81131723165543</v>
      </c>
      <c r="AA25" s="182">
        <f t="shared" si="4"/>
        <v>30.375183665572077</v>
      </c>
      <c r="AB25" s="182">
        <f t="shared" si="4"/>
        <v>16.446751443673218</v>
      </c>
      <c r="AC25" s="182">
        <f t="shared" si="4"/>
        <v>16.446751443673218</v>
      </c>
      <c r="AD25" s="182">
        <f t="shared" si="4"/>
        <v>14.451135031027579</v>
      </c>
      <c r="AE25" s="182">
        <f t="shared" si="4"/>
        <v>11.083935775221921</v>
      </c>
      <c r="AF25" s="182">
        <f t="shared" si="4"/>
        <v>5.7325391554358216</v>
      </c>
      <c r="AG25" s="182">
        <f t="shared" si="4"/>
        <v>5.7325391554358216</v>
      </c>
      <c r="AH25" s="182">
        <f t="shared" si="4"/>
        <v>5.7325391554358216</v>
      </c>
      <c r="AI25" s="182">
        <f t="shared" si="4"/>
        <v>5.7325391554358216</v>
      </c>
      <c r="AJ25" s="182">
        <f t="shared" si="4"/>
        <v>5.7325391554358216</v>
      </c>
      <c r="AK25" s="182">
        <f t="shared" si="4"/>
        <v>5.7325391554358216</v>
      </c>
      <c r="AL25" s="182">
        <f t="shared" si="4"/>
        <v>5.7325391554358216</v>
      </c>
      <c r="AM25" s="182">
        <f t="shared" si="4"/>
        <v>5.7325391554358216</v>
      </c>
      <c r="AN25" s="182">
        <f t="shared" si="4"/>
        <v>5.7325391554358216</v>
      </c>
      <c r="AO25" s="182">
        <f t="shared" si="4"/>
        <v>5.7325391554358216</v>
      </c>
      <c r="AP25" s="182">
        <f t="shared" si="4"/>
        <v>0</v>
      </c>
      <c r="AQ25" s="182">
        <f t="shared" ref="AQ25:AU25" si="5">SUM(AQ5:AQ24)</f>
        <v>0</v>
      </c>
      <c r="AR25" s="182">
        <f t="shared" si="5"/>
        <v>0</v>
      </c>
      <c r="AS25" s="182">
        <f t="shared" si="5"/>
        <v>0</v>
      </c>
      <c r="AT25" s="182">
        <f t="shared" si="5"/>
        <v>0</v>
      </c>
      <c r="AU25" s="182">
        <f t="shared" si="5"/>
        <v>0</v>
      </c>
      <c r="AV25" s="174">
        <f>SUM(AV5:AV24)</f>
        <v>842.82995454549393</v>
      </c>
    </row>
    <row r="26" spans="1:48" ht="15.75" customHeight="1" x14ac:dyDescent="0.3">
      <c r="A26" s="180" t="s">
        <v>423</v>
      </c>
      <c r="B26" s="185"/>
      <c r="C26" s="186"/>
      <c r="D26" s="197"/>
      <c r="E26" s="77"/>
      <c r="F26" s="77"/>
      <c r="G26" s="77"/>
      <c r="H26" s="77"/>
      <c r="I26" s="77"/>
      <c r="J26" s="77"/>
      <c r="K26" s="78"/>
      <c r="L26" s="174">
        <v>0</v>
      </c>
      <c r="M26" s="188">
        <f>L25-M25</f>
        <v>0</v>
      </c>
      <c r="N26" s="188">
        <f t="shared" ref="N26:AP26" si="6">M25-N25</f>
        <v>0</v>
      </c>
      <c r="O26" s="188">
        <f t="shared" si="6"/>
        <v>0</v>
      </c>
      <c r="P26" s="188">
        <f t="shared" si="6"/>
        <v>0</v>
      </c>
      <c r="Q26" s="188">
        <f t="shared" si="6"/>
        <v>0</v>
      </c>
      <c r="R26" s="188">
        <f t="shared" si="6"/>
        <v>11.89643909404964</v>
      </c>
      <c r="S26" s="188">
        <f t="shared" si="6"/>
        <v>0</v>
      </c>
      <c r="T26" s="188">
        <f t="shared" si="6"/>
        <v>1.4261122763999978</v>
      </c>
      <c r="U26" s="188">
        <f t="shared" si="6"/>
        <v>0</v>
      </c>
      <c r="V26" s="188">
        <f t="shared" si="6"/>
        <v>3.7676704250297703</v>
      </c>
      <c r="W26" s="188">
        <f t="shared" si="6"/>
        <v>3.1787919953372352</v>
      </c>
      <c r="X26" s="188">
        <f t="shared" si="6"/>
        <v>0.34167484855262842</v>
      </c>
      <c r="Y26" s="188">
        <f t="shared" si="6"/>
        <v>0</v>
      </c>
      <c r="Z26" s="188">
        <f t="shared" si="6"/>
        <v>0</v>
      </c>
      <c r="AA26" s="188">
        <f t="shared" si="6"/>
        <v>5.4361335660833525</v>
      </c>
      <c r="AB26" s="188">
        <f t="shared" si="6"/>
        <v>13.928432221898859</v>
      </c>
      <c r="AC26" s="188">
        <f t="shared" si="6"/>
        <v>0</v>
      </c>
      <c r="AD26" s="188">
        <f t="shared" si="6"/>
        <v>1.9956164126456386</v>
      </c>
      <c r="AE26" s="188">
        <f t="shared" si="6"/>
        <v>3.3671992558056587</v>
      </c>
      <c r="AF26" s="188">
        <f t="shared" si="6"/>
        <v>5.3513966197860992</v>
      </c>
      <c r="AG26" s="188">
        <f t="shared" si="6"/>
        <v>0</v>
      </c>
      <c r="AH26" s="188">
        <f t="shared" si="6"/>
        <v>0</v>
      </c>
      <c r="AI26" s="188">
        <f t="shared" si="6"/>
        <v>0</v>
      </c>
      <c r="AJ26" s="188">
        <f t="shared" si="6"/>
        <v>0</v>
      </c>
      <c r="AK26" s="188">
        <f t="shared" si="6"/>
        <v>0</v>
      </c>
      <c r="AL26" s="188">
        <f t="shared" si="6"/>
        <v>0</v>
      </c>
      <c r="AM26" s="188">
        <f t="shared" si="6"/>
        <v>0</v>
      </c>
      <c r="AN26" s="188">
        <f t="shared" si="6"/>
        <v>0</v>
      </c>
      <c r="AO26" s="188">
        <f t="shared" si="6"/>
        <v>0</v>
      </c>
      <c r="AP26" s="188">
        <f t="shared" si="6"/>
        <v>5.7325391554358216</v>
      </c>
      <c r="AQ26" s="188">
        <f t="shared" ref="AQ26" si="7">AP25-AQ25</f>
        <v>0</v>
      </c>
      <c r="AR26" s="188">
        <f t="shared" ref="AR26" si="8">AQ25-AR25</f>
        <v>0</v>
      </c>
      <c r="AS26" s="188">
        <f t="shared" ref="AS26" si="9">AR25-AS25</f>
        <v>0</v>
      </c>
      <c r="AT26" s="188">
        <f t="shared" ref="AT26" si="10">AS25-AT25</f>
        <v>0</v>
      </c>
      <c r="AU26" s="188">
        <f t="shared" ref="AU26" si="11">AT25-AU25</f>
        <v>0</v>
      </c>
      <c r="AV26" s="84"/>
    </row>
    <row r="27" spans="1:48" ht="15.75" customHeight="1" x14ac:dyDescent="0.3">
      <c r="A27" s="180" t="s">
        <v>424</v>
      </c>
      <c r="B27" s="185"/>
      <c r="C27" s="186"/>
      <c r="D27" s="186"/>
      <c r="E27" s="74"/>
      <c r="F27" s="74"/>
      <c r="G27" s="74"/>
      <c r="H27" s="74"/>
      <c r="I27" s="74"/>
      <c r="J27" s="74"/>
      <c r="K27" s="79"/>
      <c r="L27" s="174">
        <f>$L25-L25</f>
        <v>0</v>
      </c>
      <c r="M27" s="190">
        <f>$L25-M25</f>
        <v>0</v>
      </c>
      <c r="N27" s="190">
        <f t="shared" ref="N27:AP27" si="12">$L25-N25</f>
        <v>0</v>
      </c>
      <c r="O27" s="190">
        <f t="shared" si="12"/>
        <v>0</v>
      </c>
      <c r="P27" s="190">
        <f t="shared" si="12"/>
        <v>0</v>
      </c>
      <c r="Q27" s="190">
        <f t="shared" si="12"/>
        <v>0</v>
      </c>
      <c r="R27" s="190">
        <f t="shared" si="12"/>
        <v>11.89643909404964</v>
      </c>
      <c r="S27" s="190">
        <f t="shared" si="12"/>
        <v>11.89643909404964</v>
      </c>
      <c r="T27" s="190">
        <f t="shared" si="12"/>
        <v>13.322551370449638</v>
      </c>
      <c r="U27" s="190">
        <f t="shared" si="12"/>
        <v>13.322551370449638</v>
      </c>
      <c r="V27" s="190">
        <f t="shared" si="12"/>
        <v>17.090221795479408</v>
      </c>
      <c r="W27" s="190">
        <f t="shared" si="12"/>
        <v>20.269013790816643</v>
      </c>
      <c r="X27" s="190">
        <f t="shared" si="12"/>
        <v>20.610688639369272</v>
      </c>
      <c r="Y27" s="190">
        <f t="shared" si="12"/>
        <v>20.610688639369272</v>
      </c>
      <c r="Z27" s="190">
        <f t="shared" si="12"/>
        <v>20.610688639369272</v>
      </c>
      <c r="AA27" s="190">
        <f t="shared" si="12"/>
        <v>26.046822205452624</v>
      </c>
      <c r="AB27" s="190">
        <f t="shared" si="12"/>
        <v>39.975254427351487</v>
      </c>
      <c r="AC27" s="190">
        <f t="shared" si="12"/>
        <v>39.975254427351487</v>
      </c>
      <c r="AD27" s="190">
        <f t="shared" si="12"/>
        <v>41.970870839997119</v>
      </c>
      <c r="AE27" s="190">
        <f t="shared" si="12"/>
        <v>45.338070095802777</v>
      </c>
      <c r="AF27" s="190">
        <f t="shared" si="12"/>
        <v>50.689466715588878</v>
      </c>
      <c r="AG27" s="190">
        <f t="shared" si="12"/>
        <v>50.689466715588878</v>
      </c>
      <c r="AH27" s="190">
        <f t="shared" si="12"/>
        <v>50.689466715588878</v>
      </c>
      <c r="AI27" s="190">
        <f t="shared" si="12"/>
        <v>50.689466715588878</v>
      </c>
      <c r="AJ27" s="190">
        <f t="shared" si="12"/>
        <v>50.689466715588878</v>
      </c>
      <c r="AK27" s="190">
        <f t="shared" si="12"/>
        <v>50.689466715588878</v>
      </c>
      <c r="AL27" s="190">
        <f t="shared" si="12"/>
        <v>50.689466715588878</v>
      </c>
      <c r="AM27" s="190">
        <f t="shared" si="12"/>
        <v>50.689466715588878</v>
      </c>
      <c r="AN27" s="190">
        <f t="shared" si="12"/>
        <v>50.689466715588878</v>
      </c>
      <c r="AO27" s="190">
        <f t="shared" si="12"/>
        <v>50.689466715588878</v>
      </c>
      <c r="AP27" s="190">
        <f t="shared" si="12"/>
        <v>56.422005871024702</v>
      </c>
      <c r="AQ27" s="190">
        <f t="shared" ref="AQ27:AU27" si="13">$L25-AQ25</f>
        <v>56.422005871024702</v>
      </c>
      <c r="AR27" s="190">
        <f t="shared" si="13"/>
        <v>56.422005871024702</v>
      </c>
      <c r="AS27" s="190">
        <f t="shared" si="13"/>
        <v>56.422005871024702</v>
      </c>
      <c r="AT27" s="190">
        <f t="shared" si="13"/>
        <v>56.422005871024702</v>
      </c>
      <c r="AU27" s="190">
        <f t="shared" si="13"/>
        <v>56.422005871024702</v>
      </c>
      <c r="AV27" s="80"/>
    </row>
    <row r="28" spans="1:48" ht="15.75" customHeight="1" x14ac:dyDescent="0.3">
      <c r="A28" s="193" t="s">
        <v>66</v>
      </c>
      <c r="B28" s="206">
        <f>SUMPRODUCT(B5:B24,C5:C24)/C25</f>
        <v>16.996215605859856</v>
      </c>
      <c r="C28" s="56"/>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row>
    <row r="29" spans="1:48" s="30" customFormat="1" ht="15.75" hidden="1" customHeight="1" x14ac:dyDescent="0.3"/>
    <row r="30" spans="1:48" ht="15.75" hidden="1" customHeight="1" x14ac:dyDescent="0.3">
      <c r="A30" s="491" t="str">
        <f>A3</f>
        <v>Measure Category</v>
      </c>
      <c r="B30" s="493" t="str">
        <f>B3</f>
        <v>Measure Life</v>
      </c>
      <c r="C30" s="493" t="str">
        <f>C3</f>
        <v>Annual Verified Gross Savings (MWh)</v>
      </c>
      <c r="D30" s="497" t="str">
        <f>D3</f>
        <v>NTGR</v>
      </c>
      <c r="E30" s="172"/>
      <c r="F30" s="133"/>
      <c r="G30" s="133"/>
      <c r="H30" s="133"/>
      <c r="I30" s="133"/>
      <c r="J30" s="133"/>
      <c r="K30" s="134"/>
      <c r="L30" s="160" t="str">
        <f>L3</f>
        <v>CPAS - Verified Net Savings (MWh)</v>
      </c>
      <c r="M30" s="160"/>
      <c r="N30" s="160"/>
      <c r="O30" s="160"/>
      <c r="P30" s="160"/>
      <c r="Q30" s="160"/>
      <c r="R30" s="160"/>
      <c r="S30" s="160"/>
      <c r="T30" s="160"/>
      <c r="U30" s="160"/>
      <c r="V30" s="254"/>
    </row>
    <row r="31" spans="1:48" ht="15.75" hidden="1" customHeight="1" x14ac:dyDescent="0.3">
      <c r="A31" s="496"/>
      <c r="B31" s="494"/>
      <c r="C31" s="494"/>
      <c r="D31" s="494"/>
      <c r="E31" s="36"/>
      <c r="F31" s="36"/>
      <c r="G31" s="36"/>
      <c r="H31" s="36"/>
      <c r="I31" s="36"/>
      <c r="J31" s="36"/>
      <c r="K31" s="36"/>
      <c r="L31" s="36">
        <f t="shared" ref="L31:L39" si="14">W4</f>
        <v>2036</v>
      </c>
      <c r="M31" s="36">
        <f t="shared" ref="M31:M39" si="15">X4</f>
        <v>2037</v>
      </c>
      <c r="N31" s="36">
        <f t="shared" ref="N31:N39" si="16">Y4</f>
        <v>2038</v>
      </c>
      <c r="O31" s="36">
        <f t="shared" ref="O31:O39" si="17">Z4</f>
        <v>2039</v>
      </c>
      <c r="P31" s="36">
        <f t="shared" ref="P31:P39" si="18">AA4</f>
        <v>2040</v>
      </c>
      <c r="Q31" s="36">
        <f t="shared" ref="Q31:Q39" si="19">AB4</f>
        <v>2041</v>
      </c>
      <c r="R31" s="36">
        <f t="shared" ref="R31:R39" si="20">AC4</f>
        <v>2042</v>
      </c>
      <c r="S31" s="36">
        <f t="shared" ref="S31:S39" si="21">AD4</f>
        <v>2043</v>
      </c>
      <c r="T31" s="36">
        <f t="shared" ref="T31:T39" si="22">AE4</f>
        <v>2044</v>
      </c>
      <c r="U31" s="36">
        <f t="shared" ref="U31:U39" si="23">AF4</f>
        <v>2045</v>
      </c>
      <c r="V31" s="36">
        <f t="shared" ref="V31:V39" si="24">AG4</f>
        <v>2046</v>
      </c>
    </row>
    <row r="32" spans="1:48" ht="15.75" hidden="1" customHeight="1" x14ac:dyDescent="0.3">
      <c r="A32" s="199" t="str">
        <f t="shared" ref="A32:D39" si="25">A5</f>
        <v>Air Sealing</v>
      </c>
      <c r="B32" s="200">
        <f t="shared" si="25"/>
        <v>19.999999999999996</v>
      </c>
      <c r="C32" s="201">
        <f t="shared" si="25"/>
        <v>6.7617911465764893</v>
      </c>
      <c r="D32" s="202">
        <f t="shared" si="25"/>
        <v>1</v>
      </c>
      <c r="E32" s="203"/>
      <c r="F32" s="203"/>
      <c r="G32" s="203"/>
      <c r="H32" s="203"/>
      <c r="I32" s="203"/>
      <c r="J32" s="203"/>
      <c r="K32" s="203"/>
      <c r="L32" s="372">
        <f t="shared" si="14"/>
        <v>5.0248006173992161</v>
      </c>
      <c r="M32" s="372">
        <f t="shared" si="15"/>
        <v>5.0248006173992161</v>
      </c>
      <c r="N32" s="372">
        <f t="shared" si="16"/>
        <v>5.0248006173992161</v>
      </c>
      <c r="O32" s="372">
        <f t="shared" si="17"/>
        <v>5.0248006173992161</v>
      </c>
      <c r="P32" s="372">
        <f t="shared" si="18"/>
        <v>5.0248006173992161</v>
      </c>
      <c r="Q32" s="372">
        <f t="shared" si="19"/>
        <v>5.0248006173992161</v>
      </c>
      <c r="R32" s="372">
        <f t="shared" si="20"/>
        <v>5.0248006173992161</v>
      </c>
      <c r="S32" s="372">
        <f t="shared" si="21"/>
        <v>5.0248006173992161</v>
      </c>
      <c r="T32" s="372">
        <f t="shared" si="22"/>
        <v>5.0248006173992161</v>
      </c>
      <c r="U32" s="372">
        <f t="shared" si="23"/>
        <v>0</v>
      </c>
      <c r="V32" s="372">
        <f t="shared" si="24"/>
        <v>0</v>
      </c>
    </row>
    <row r="33" spans="1:22" ht="15.75" hidden="1" customHeight="1" x14ac:dyDescent="0.3">
      <c r="A33" s="199" t="str">
        <f t="shared" si="25"/>
        <v>BPM Motor</v>
      </c>
      <c r="B33" s="200">
        <f t="shared" si="25"/>
        <v>6</v>
      </c>
      <c r="C33" s="201">
        <f t="shared" si="25"/>
        <v>6.6858000000000004</v>
      </c>
      <c r="D33" s="202">
        <f t="shared" si="25"/>
        <v>1</v>
      </c>
      <c r="E33" s="203"/>
      <c r="F33" s="203"/>
      <c r="G33" s="203"/>
      <c r="H33" s="203"/>
      <c r="I33" s="203"/>
      <c r="J33" s="203"/>
      <c r="K33" s="203"/>
      <c r="L33" s="372">
        <f t="shared" si="14"/>
        <v>0</v>
      </c>
      <c r="M33" s="372">
        <f t="shared" si="15"/>
        <v>0</v>
      </c>
      <c r="N33" s="372">
        <f t="shared" si="16"/>
        <v>0</v>
      </c>
      <c r="O33" s="372">
        <f t="shared" si="17"/>
        <v>0</v>
      </c>
      <c r="P33" s="372">
        <f t="shared" si="18"/>
        <v>0</v>
      </c>
      <c r="Q33" s="372">
        <f t="shared" si="19"/>
        <v>0</v>
      </c>
      <c r="R33" s="372">
        <f t="shared" si="20"/>
        <v>0</v>
      </c>
      <c r="S33" s="372">
        <f t="shared" si="21"/>
        <v>0</v>
      </c>
      <c r="T33" s="372">
        <f t="shared" si="22"/>
        <v>0</v>
      </c>
      <c r="U33" s="372">
        <f t="shared" si="23"/>
        <v>0</v>
      </c>
      <c r="V33" s="372">
        <f t="shared" si="24"/>
        <v>0</v>
      </c>
    </row>
    <row r="34" spans="1:22" ht="15.75" hidden="1" customHeight="1" x14ac:dyDescent="0.3">
      <c r="A34" s="199" t="str">
        <f t="shared" si="25"/>
        <v>Central AC ER</v>
      </c>
      <c r="B34" s="200">
        <f t="shared" si="25"/>
        <v>18</v>
      </c>
      <c r="C34" s="201">
        <f t="shared" si="25"/>
        <v>6.3471564099323476</v>
      </c>
      <c r="D34" s="202">
        <f t="shared" si="25"/>
        <v>1</v>
      </c>
      <c r="E34" s="203"/>
      <c r="F34" s="203"/>
      <c r="G34" s="203"/>
      <c r="H34" s="203"/>
      <c r="I34" s="203"/>
      <c r="J34" s="203"/>
      <c r="K34" s="203"/>
      <c r="L34" s="372">
        <f t="shared" si="14"/>
        <v>1.1365173158827075</v>
      </c>
      <c r="M34" s="372">
        <f t="shared" si="15"/>
        <v>1.1365173158827075</v>
      </c>
      <c r="N34" s="372">
        <f t="shared" si="16"/>
        <v>1.1365173158827075</v>
      </c>
      <c r="O34" s="372">
        <f t="shared" si="17"/>
        <v>1.1365173158827075</v>
      </c>
      <c r="P34" s="372">
        <f t="shared" si="18"/>
        <v>1.1365173158827075</v>
      </c>
      <c r="Q34" s="372">
        <f t="shared" si="19"/>
        <v>1.1365173158827075</v>
      </c>
      <c r="R34" s="372">
        <f t="shared" si="20"/>
        <v>1.1365173158827075</v>
      </c>
      <c r="S34" s="372">
        <f t="shared" si="21"/>
        <v>0</v>
      </c>
      <c r="T34" s="372">
        <f t="shared" si="22"/>
        <v>0</v>
      </c>
      <c r="U34" s="372">
        <f t="shared" si="23"/>
        <v>0</v>
      </c>
      <c r="V34" s="372">
        <f t="shared" si="24"/>
        <v>0</v>
      </c>
    </row>
    <row r="35" spans="1:22" ht="15.75" hidden="1" customHeight="1" x14ac:dyDescent="0.3">
      <c r="A35" s="199" t="str">
        <f t="shared" si="25"/>
        <v>HPWH</v>
      </c>
      <c r="B35" s="200">
        <f t="shared" si="25"/>
        <v>15</v>
      </c>
      <c r="C35" s="201">
        <f t="shared" si="25"/>
        <v>5.4361335660833552</v>
      </c>
      <c r="D35" s="202">
        <f t="shared" si="25"/>
        <v>1</v>
      </c>
      <c r="E35" s="203"/>
      <c r="F35" s="203"/>
      <c r="G35" s="203"/>
      <c r="H35" s="203"/>
      <c r="I35" s="203"/>
      <c r="J35" s="203"/>
      <c r="K35" s="203"/>
      <c r="L35" s="372">
        <f t="shared" si="14"/>
        <v>5.4361335660833552</v>
      </c>
      <c r="M35" s="372">
        <f t="shared" si="15"/>
        <v>5.4361335660833552</v>
      </c>
      <c r="N35" s="372">
        <f t="shared" si="16"/>
        <v>5.4361335660833552</v>
      </c>
      <c r="O35" s="372">
        <f t="shared" si="17"/>
        <v>5.4361335660833552</v>
      </c>
      <c r="P35" s="372">
        <f t="shared" si="18"/>
        <v>0</v>
      </c>
      <c r="Q35" s="372">
        <f t="shared" si="19"/>
        <v>0</v>
      </c>
      <c r="R35" s="372">
        <f t="shared" si="20"/>
        <v>0</v>
      </c>
      <c r="S35" s="372">
        <f t="shared" si="21"/>
        <v>0</v>
      </c>
      <c r="T35" s="372">
        <f t="shared" si="22"/>
        <v>0</v>
      </c>
      <c r="U35" s="372">
        <f t="shared" si="23"/>
        <v>0</v>
      </c>
      <c r="V35" s="372">
        <f t="shared" si="24"/>
        <v>0</v>
      </c>
    </row>
    <row r="36" spans="1:22" ht="15.75" hidden="1" customHeight="1" x14ac:dyDescent="0.3">
      <c r="A36" s="199" t="str">
        <f t="shared" si="25"/>
        <v>Attic Insulation</v>
      </c>
      <c r="B36" s="200">
        <f t="shared" si="25"/>
        <v>30</v>
      </c>
      <c r="C36" s="201">
        <f t="shared" si="25"/>
        <v>4.3706604301836922</v>
      </c>
      <c r="D36" s="202">
        <f t="shared" si="25"/>
        <v>1</v>
      </c>
      <c r="E36" s="203"/>
      <c r="F36" s="203"/>
      <c r="G36" s="203"/>
      <c r="H36" s="203"/>
      <c r="I36" s="203"/>
      <c r="J36" s="203"/>
      <c r="K36" s="203"/>
      <c r="L36" s="372">
        <f t="shared" si="14"/>
        <v>3.307211078448268</v>
      </c>
      <c r="M36" s="372">
        <f t="shared" si="15"/>
        <v>3.307211078448268</v>
      </c>
      <c r="N36" s="372">
        <f t="shared" si="16"/>
        <v>3.307211078448268</v>
      </c>
      <c r="O36" s="372">
        <f t="shared" si="17"/>
        <v>3.307211078448268</v>
      </c>
      <c r="P36" s="372">
        <f t="shared" si="18"/>
        <v>3.307211078448268</v>
      </c>
      <c r="Q36" s="372">
        <f t="shared" si="19"/>
        <v>3.307211078448268</v>
      </c>
      <c r="R36" s="372">
        <f t="shared" si="20"/>
        <v>3.307211078448268</v>
      </c>
      <c r="S36" s="372">
        <f t="shared" si="21"/>
        <v>3.307211078448268</v>
      </c>
      <c r="T36" s="372">
        <f t="shared" si="22"/>
        <v>3.307211078448268</v>
      </c>
      <c r="U36" s="372">
        <f t="shared" si="23"/>
        <v>3.307211078448268</v>
      </c>
      <c r="V36" s="372">
        <f t="shared" si="24"/>
        <v>3.307211078448268</v>
      </c>
    </row>
    <row r="37" spans="1:22" ht="15.75" hidden="1" customHeight="1" x14ac:dyDescent="0.3">
      <c r="A37" s="199" t="str">
        <f t="shared" si="25"/>
        <v>Ductless Heat Pump TOS</v>
      </c>
      <c r="B37" s="200">
        <f t="shared" si="25"/>
        <v>16.000000000000004</v>
      </c>
      <c r="C37" s="201">
        <f t="shared" si="25"/>
        <v>11.799201870602962</v>
      </c>
      <c r="D37" s="202">
        <f t="shared" si="25"/>
        <v>1</v>
      </c>
      <c r="E37" s="203"/>
      <c r="F37" s="203"/>
      <c r="G37" s="203"/>
      <c r="H37" s="203"/>
      <c r="I37" s="203"/>
      <c r="J37" s="203"/>
      <c r="K37" s="203"/>
      <c r="L37" s="372">
        <f t="shared" si="14"/>
        <v>11.799201870602962</v>
      </c>
      <c r="M37" s="372">
        <f t="shared" si="15"/>
        <v>11.799201870602962</v>
      </c>
      <c r="N37" s="372">
        <f t="shared" si="16"/>
        <v>11.799201870602962</v>
      </c>
      <c r="O37" s="372">
        <f t="shared" si="17"/>
        <v>11.799201870602962</v>
      </c>
      <c r="P37" s="372">
        <f t="shared" si="18"/>
        <v>11.799201870602962</v>
      </c>
      <c r="Q37" s="372">
        <f t="shared" si="19"/>
        <v>0</v>
      </c>
      <c r="R37" s="372">
        <f t="shared" si="20"/>
        <v>0</v>
      </c>
      <c r="S37" s="372">
        <f t="shared" si="21"/>
        <v>0</v>
      </c>
      <c r="T37" s="372">
        <f t="shared" si="22"/>
        <v>0</v>
      </c>
      <c r="U37" s="372">
        <f t="shared" si="23"/>
        <v>0</v>
      </c>
      <c r="V37" s="372">
        <f t="shared" si="24"/>
        <v>0</v>
      </c>
    </row>
    <row r="38" spans="1:22" ht="15.75" hidden="1" customHeight="1" x14ac:dyDescent="0.3">
      <c r="A38" s="199" t="str">
        <f t="shared" si="25"/>
        <v>Bathroom Exhaust Fan</v>
      </c>
      <c r="B38" s="200">
        <f t="shared" si="25"/>
        <v>19.000000000000007</v>
      </c>
      <c r="C38" s="201">
        <f t="shared" si="25"/>
        <v>3.3671992558056578</v>
      </c>
      <c r="D38" s="202">
        <f t="shared" si="25"/>
        <v>1</v>
      </c>
      <c r="E38" s="203"/>
      <c r="F38" s="203"/>
      <c r="G38" s="203"/>
      <c r="H38" s="203"/>
      <c r="I38" s="203"/>
      <c r="J38" s="203"/>
      <c r="K38" s="203"/>
      <c r="L38" s="372">
        <f t="shared" si="14"/>
        <v>3.3671992558056578</v>
      </c>
      <c r="M38" s="372">
        <f t="shared" si="15"/>
        <v>3.3671992558056578</v>
      </c>
      <c r="N38" s="372">
        <f t="shared" si="16"/>
        <v>3.3671992558056578</v>
      </c>
      <c r="O38" s="372">
        <f t="shared" si="17"/>
        <v>3.3671992558056578</v>
      </c>
      <c r="P38" s="372">
        <f t="shared" si="18"/>
        <v>3.3671992558056578</v>
      </c>
      <c r="Q38" s="372">
        <f t="shared" si="19"/>
        <v>3.3671992558056578</v>
      </c>
      <c r="R38" s="372">
        <f t="shared" si="20"/>
        <v>3.3671992558056578</v>
      </c>
      <c r="S38" s="372">
        <f t="shared" si="21"/>
        <v>3.3671992558056578</v>
      </c>
      <c r="T38" s="372">
        <f t="shared" si="22"/>
        <v>0</v>
      </c>
      <c r="U38" s="372">
        <f t="shared" si="23"/>
        <v>0</v>
      </c>
      <c r="V38" s="372">
        <f t="shared" si="24"/>
        <v>0</v>
      </c>
    </row>
    <row r="39" spans="1:22" ht="15.75" hidden="1" customHeight="1" x14ac:dyDescent="0.3">
      <c r="A39" s="199" t="str">
        <f t="shared" si="25"/>
        <v>Advanced Thermostat</v>
      </c>
      <c r="B39" s="200">
        <f t="shared" si="25"/>
        <v>11.000000000000002</v>
      </c>
      <c r="C39" s="201">
        <f t="shared" si="25"/>
        <v>3.1787919953372281</v>
      </c>
      <c r="D39" s="202">
        <f t="shared" si="25"/>
        <v>1</v>
      </c>
      <c r="E39" s="203"/>
      <c r="F39" s="203"/>
      <c r="G39" s="203"/>
      <c r="H39" s="203"/>
      <c r="I39" s="203"/>
      <c r="J39" s="203"/>
      <c r="K39" s="203"/>
      <c r="L39" s="372">
        <f t="shared" si="14"/>
        <v>0</v>
      </c>
      <c r="M39" s="372">
        <f t="shared" si="15"/>
        <v>0</v>
      </c>
      <c r="N39" s="372">
        <f t="shared" si="16"/>
        <v>0</v>
      </c>
      <c r="O39" s="372">
        <f t="shared" si="17"/>
        <v>0</v>
      </c>
      <c r="P39" s="372">
        <f t="shared" si="18"/>
        <v>0</v>
      </c>
      <c r="Q39" s="372">
        <f t="shared" si="19"/>
        <v>0</v>
      </c>
      <c r="R39" s="372">
        <f t="shared" si="20"/>
        <v>0</v>
      </c>
      <c r="S39" s="372">
        <f t="shared" si="21"/>
        <v>0</v>
      </c>
      <c r="T39" s="372">
        <f t="shared" si="22"/>
        <v>0</v>
      </c>
      <c r="U39" s="372">
        <f t="shared" si="23"/>
        <v>0</v>
      </c>
      <c r="V39" s="372">
        <f t="shared" si="24"/>
        <v>0</v>
      </c>
    </row>
    <row r="40" spans="1:22" ht="15.75" hidden="1" customHeight="1" x14ac:dyDescent="0.3">
      <c r="A40" s="199" t="str">
        <f t="shared" ref="A40:D50" si="26">A14</f>
        <v>Crawl Space Insulation</v>
      </c>
      <c r="B40" s="200">
        <f t="shared" si="26"/>
        <v>29.999999999999996</v>
      </c>
      <c r="C40" s="201">
        <f t="shared" si="26"/>
        <v>1.0108263764010041</v>
      </c>
      <c r="D40" s="202">
        <f t="shared" si="26"/>
        <v>1</v>
      </c>
      <c r="E40" s="203"/>
      <c r="F40" s="203"/>
      <c r="G40" s="203"/>
      <c r="H40" s="203"/>
      <c r="I40" s="203"/>
      <c r="J40" s="203"/>
      <c r="K40" s="203"/>
      <c r="L40" s="372">
        <f t="shared" ref="L40:L50" si="27">W14</f>
        <v>0.85711622959927714</v>
      </c>
      <c r="M40" s="372">
        <f t="shared" ref="M40:M50" si="28">X14</f>
        <v>0.85711622959927714</v>
      </c>
      <c r="N40" s="372">
        <f t="shared" ref="N40:N50" si="29">Y14</f>
        <v>0.85711622959927714</v>
      </c>
      <c r="O40" s="372">
        <f t="shared" ref="O40:O50" si="30">Z14</f>
        <v>0.85711622959927714</v>
      </c>
      <c r="P40" s="372">
        <f t="shared" ref="P40:P50" si="31">AA14</f>
        <v>0.85711622959927714</v>
      </c>
      <c r="Q40" s="372">
        <f t="shared" ref="Q40:Q50" si="32">AB14</f>
        <v>0.85711622959927714</v>
      </c>
      <c r="R40" s="372">
        <f t="shared" ref="R40:R50" si="33">AC14</f>
        <v>0.85711622959927714</v>
      </c>
      <c r="S40" s="372">
        <f t="shared" ref="S40:S50" si="34">AD14</f>
        <v>0.85711622959927714</v>
      </c>
      <c r="T40" s="372">
        <f t="shared" ref="T40:T50" si="35">AE14</f>
        <v>0.85711622959927714</v>
      </c>
      <c r="U40" s="372">
        <f t="shared" ref="U40:U50" si="36">AF14</f>
        <v>0.85711622959927714</v>
      </c>
      <c r="V40" s="372">
        <f t="shared" ref="V40:V50" si="37">AG14</f>
        <v>0.85711622959927714</v>
      </c>
    </row>
    <row r="41" spans="1:22" ht="15.75" hidden="1" customHeight="1" x14ac:dyDescent="0.3">
      <c r="A41" s="199" t="str">
        <f t="shared" si="26"/>
        <v>Wall Insulation</v>
      </c>
      <c r="B41" s="200">
        <f t="shared" si="26"/>
        <v>29.999999999999996</v>
      </c>
      <c r="C41" s="201">
        <f t="shared" si="26"/>
        <v>1.3714195587669806</v>
      </c>
      <c r="D41" s="202">
        <f t="shared" si="26"/>
        <v>1</v>
      </c>
      <c r="E41" s="203"/>
      <c r="F41" s="203"/>
      <c r="G41" s="203"/>
      <c r="H41" s="203"/>
      <c r="I41" s="203"/>
      <c r="J41" s="203"/>
      <c r="K41" s="203"/>
      <c r="L41" s="372">
        <f t="shared" si="27"/>
        <v>1.0395711125474103</v>
      </c>
      <c r="M41" s="372">
        <f t="shared" si="28"/>
        <v>1.0395711125474103</v>
      </c>
      <c r="N41" s="372">
        <f t="shared" si="29"/>
        <v>1.0395711125474103</v>
      </c>
      <c r="O41" s="372">
        <f t="shared" si="30"/>
        <v>1.0395711125474103</v>
      </c>
      <c r="P41" s="372">
        <f t="shared" si="31"/>
        <v>1.0395711125474103</v>
      </c>
      <c r="Q41" s="372">
        <f t="shared" si="32"/>
        <v>1.0395711125474103</v>
      </c>
      <c r="R41" s="372">
        <f t="shared" si="33"/>
        <v>1.0395711125474103</v>
      </c>
      <c r="S41" s="372">
        <f t="shared" si="34"/>
        <v>1.0395711125474103</v>
      </c>
      <c r="T41" s="372">
        <f t="shared" si="35"/>
        <v>1.0395711125474103</v>
      </c>
      <c r="U41" s="372">
        <f t="shared" si="36"/>
        <v>1.0395711125474103</v>
      </c>
      <c r="V41" s="372">
        <f t="shared" si="37"/>
        <v>1.0395711125474103</v>
      </c>
    </row>
    <row r="42" spans="1:22" ht="15.75" hidden="1" customHeight="1" x14ac:dyDescent="0.3">
      <c r="A42" s="199" t="str">
        <f t="shared" si="26"/>
        <v>Standard LED</v>
      </c>
      <c r="B42" s="200">
        <f t="shared" si="26"/>
        <v>8</v>
      </c>
      <c r="C42" s="201">
        <f t="shared" si="26"/>
        <v>1.2610241028</v>
      </c>
      <c r="D42" s="202">
        <f t="shared" si="26"/>
        <v>1</v>
      </c>
      <c r="E42" s="203"/>
      <c r="F42" s="203"/>
      <c r="G42" s="203"/>
      <c r="H42" s="203"/>
      <c r="I42" s="203"/>
      <c r="J42" s="203"/>
      <c r="K42" s="203"/>
      <c r="L42" s="372">
        <f t="shared" si="27"/>
        <v>0</v>
      </c>
      <c r="M42" s="372">
        <f t="shared" si="28"/>
        <v>0</v>
      </c>
      <c r="N42" s="372">
        <f t="shared" si="29"/>
        <v>0</v>
      </c>
      <c r="O42" s="372">
        <f t="shared" si="30"/>
        <v>0</v>
      </c>
      <c r="P42" s="372">
        <f t="shared" si="31"/>
        <v>0</v>
      </c>
      <c r="Q42" s="372">
        <f t="shared" si="32"/>
        <v>0</v>
      </c>
      <c r="R42" s="372">
        <f t="shared" si="33"/>
        <v>0</v>
      </c>
      <c r="S42" s="372">
        <f t="shared" si="34"/>
        <v>0</v>
      </c>
      <c r="T42" s="372">
        <f t="shared" si="35"/>
        <v>0</v>
      </c>
      <c r="U42" s="372">
        <f t="shared" si="36"/>
        <v>0</v>
      </c>
      <c r="V42" s="372">
        <f t="shared" si="37"/>
        <v>0</v>
      </c>
    </row>
    <row r="43" spans="1:22" ht="15.75" hidden="1" customHeight="1" x14ac:dyDescent="0.3">
      <c r="A43" s="199" t="str">
        <f t="shared" si="26"/>
        <v>Central AC TOS</v>
      </c>
      <c r="B43" s="200">
        <f t="shared" si="26"/>
        <v>18</v>
      </c>
      <c r="C43" s="201">
        <f t="shared" si="26"/>
        <v>0.85909909676293128</v>
      </c>
      <c r="D43" s="202">
        <f t="shared" si="26"/>
        <v>1</v>
      </c>
      <c r="E43" s="203"/>
      <c r="F43" s="203"/>
      <c r="G43" s="203"/>
      <c r="H43" s="203"/>
      <c r="I43" s="203"/>
      <c r="J43" s="203"/>
      <c r="K43" s="203"/>
      <c r="L43" s="372">
        <f t="shared" si="27"/>
        <v>0.85909909676293128</v>
      </c>
      <c r="M43" s="372">
        <f t="shared" si="28"/>
        <v>0.85909909676293128</v>
      </c>
      <c r="N43" s="372">
        <f t="shared" si="29"/>
        <v>0.85909909676293128</v>
      </c>
      <c r="O43" s="372">
        <f t="shared" si="30"/>
        <v>0.85909909676293128</v>
      </c>
      <c r="P43" s="372">
        <f t="shared" si="31"/>
        <v>0.85909909676293128</v>
      </c>
      <c r="Q43" s="372">
        <f t="shared" si="32"/>
        <v>0.85909909676293128</v>
      </c>
      <c r="R43" s="372">
        <f t="shared" si="33"/>
        <v>0.85909909676293128</v>
      </c>
      <c r="S43" s="372">
        <f t="shared" si="34"/>
        <v>0</v>
      </c>
      <c r="T43" s="372">
        <f t="shared" si="35"/>
        <v>0</v>
      </c>
      <c r="U43" s="372">
        <f t="shared" si="36"/>
        <v>0</v>
      </c>
      <c r="V43" s="372">
        <f t="shared" si="37"/>
        <v>0</v>
      </c>
    </row>
    <row r="44" spans="1:22" ht="15.75" hidden="1" customHeight="1" x14ac:dyDescent="0.3">
      <c r="A44" s="199" t="str">
        <f t="shared" si="26"/>
        <v>Duct Sealing</v>
      </c>
      <c r="B44" s="200">
        <f t="shared" si="26"/>
        <v>20</v>
      </c>
      <c r="C44" s="201">
        <f t="shared" si="26"/>
        <v>0.6726070537266341</v>
      </c>
      <c r="D44" s="202">
        <f t="shared" si="26"/>
        <v>1</v>
      </c>
      <c r="E44" s="203"/>
      <c r="F44" s="203"/>
      <c r="G44" s="203"/>
      <c r="H44" s="203"/>
      <c r="I44" s="203"/>
      <c r="J44" s="203"/>
      <c r="K44" s="203"/>
      <c r="L44" s="372">
        <f t="shared" si="27"/>
        <v>0.32659600238688291</v>
      </c>
      <c r="M44" s="372">
        <f t="shared" si="28"/>
        <v>0.32659600238688291</v>
      </c>
      <c r="N44" s="372">
        <f t="shared" si="29"/>
        <v>0.32659600238688291</v>
      </c>
      <c r="O44" s="372">
        <f t="shared" si="30"/>
        <v>0.32659600238688291</v>
      </c>
      <c r="P44" s="372">
        <f t="shared" si="31"/>
        <v>0.32659600238688291</v>
      </c>
      <c r="Q44" s="372">
        <f t="shared" si="32"/>
        <v>0.32659600238688291</v>
      </c>
      <c r="R44" s="372">
        <f t="shared" si="33"/>
        <v>0.32659600238688291</v>
      </c>
      <c r="S44" s="372">
        <f t="shared" si="34"/>
        <v>0.32659600238688291</v>
      </c>
      <c r="T44" s="372">
        <f t="shared" si="35"/>
        <v>0.32659600238688291</v>
      </c>
      <c r="U44" s="372">
        <f t="shared" si="36"/>
        <v>0</v>
      </c>
      <c r="V44" s="372">
        <f t="shared" si="37"/>
        <v>0</v>
      </c>
    </row>
    <row r="45" spans="1:22" ht="15.75" hidden="1" customHeight="1" x14ac:dyDescent="0.3">
      <c r="A45" s="199" t="str">
        <f t="shared" si="26"/>
        <v>Rim Joist Insulation</v>
      </c>
      <c r="B45" s="200">
        <f t="shared" si="26"/>
        <v>30</v>
      </c>
      <c r="C45" s="201">
        <f t="shared" si="26"/>
        <v>0.29907453307063814</v>
      </c>
      <c r="D45" s="202">
        <f t="shared" si="26"/>
        <v>1</v>
      </c>
      <c r="E45" s="203"/>
      <c r="F45" s="203"/>
      <c r="G45" s="203"/>
      <c r="H45" s="203"/>
      <c r="I45" s="203"/>
      <c r="J45" s="203"/>
      <c r="K45" s="203"/>
      <c r="L45" s="372">
        <f t="shared" si="27"/>
        <v>0.24883152894371297</v>
      </c>
      <c r="M45" s="372">
        <f t="shared" si="28"/>
        <v>0.24883152894371297</v>
      </c>
      <c r="N45" s="372">
        <f t="shared" si="29"/>
        <v>0.24883152894371297</v>
      </c>
      <c r="O45" s="372">
        <f t="shared" si="30"/>
        <v>0.24883152894371297</v>
      </c>
      <c r="P45" s="372">
        <f t="shared" si="31"/>
        <v>0.24883152894371297</v>
      </c>
      <c r="Q45" s="372">
        <f t="shared" si="32"/>
        <v>0.24883152894371297</v>
      </c>
      <c r="R45" s="372">
        <f t="shared" si="33"/>
        <v>0.24883152894371297</v>
      </c>
      <c r="S45" s="372">
        <f t="shared" si="34"/>
        <v>0.24883152894371297</v>
      </c>
      <c r="T45" s="372">
        <f t="shared" si="35"/>
        <v>0.24883152894371297</v>
      </c>
      <c r="U45" s="372">
        <f t="shared" si="36"/>
        <v>0.24883152894371297</v>
      </c>
      <c r="V45" s="372">
        <f t="shared" si="37"/>
        <v>0.24883152894371297</v>
      </c>
    </row>
    <row r="46" spans="1:22" ht="15.75" hidden="1" customHeight="1" x14ac:dyDescent="0.3">
      <c r="A46" s="199" t="str">
        <f t="shared" si="26"/>
        <v>Knee Wall Insulation</v>
      </c>
      <c r="B46" s="200">
        <f t="shared" si="26"/>
        <v>30.000000000000004</v>
      </c>
      <c r="C46" s="201">
        <f t="shared" si="26"/>
        <v>0.31920511800183032</v>
      </c>
      <c r="D46" s="202">
        <f t="shared" si="26"/>
        <v>1</v>
      </c>
      <c r="E46" s="203"/>
      <c r="F46" s="203"/>
      <c r="G46" s="203"/>
      <c r="H46" s="203"/>
      <c r="I46" s="203"/>
      <c r="J46" s="203"/>
      <c r="K46" s="203"/>
      <c r="L46" s="372">
        <f t="shared" si="27"/>
        <v>0.27980920589715419</v>
      </c>
      <c r="M46" s="372">
        <f t="shared" si="28"/>
        <v>0.27980920589715419</v>
      </c>
      <c r="N46" s="372">
        <f t="shared" si="29"/>
        <v>0.27980920589715419</v>
      </c>
      <c r="O46" s="372">
        <f t="shared" si="30"/>
        <v>0.27980920589715419</v>
      </c>
      <c r="P46" s="372">
        <f t="shared" si="31"/>
        <v>0.27980920589715419</v>
      </c>
      <c r="Q46" s="372">
        <f t="shared" si="32"/>
        <v>0.27980920589715419</v>
      </c>
      <c r="R46" s="372">
        <f t="shared" si="33"/>
        <v>0.27980920589715419</v>
      </c>
      <c r="S46" s="372">
        <f t="shared" si="34"/>
        <v>0.27980920589715419</v>
      </c>
      <c r="T46" s="372">
        <f t="shared" si="35"/>
        <v>0.27980920589715419</v>
      </c>
      <c r="U46" s="372">
        <f t="shared" si="36"/>
        <v>0.27980920589715419</v>
      </c>
      <c r="V46" s="372">
        <f t="shared" si="37"/>
        <v>0.27980920589715419</v>
      </c>
    </row>
    <row r="47" spans="1:22" ht="15.75" hidden="1" customHeight="1" x14ac:dyDescent="0.3">
      <c r="A47" s="199" t="str">
        <f t="shared" si="26"/>
        <v>Dehumidifier</v>
      </c>
      <c r="B47" s="200">
        <f t="shared" si="26"/>
        <v>12</v>
      </c>
      <c r="C47" s="201">
        <f t="shared" si="26"/>
        <v>0.34167484855263169</v>
      </c>
      <c r="D47" s="202">
        <f t="shared" si="26"/>
        <v>1</v>
      </c>
      <c r="E47" s="203"/>
      <c r="F47" s="203"/>
      <c r="G47" s="203"/>
      <c r="H47" s="203"/>
      <c r="I47" s="203"/>
      <c r="J47" s="203"/>
      <c r="K47" s="203"/>
      <c r="L47" s="372">
        <f t="shared" si="27"/>
        <v>0.34167484855263169</v>
      </c>
      <c r="M47" s="372">
        <f t="shared" si="28"/>
        <v>0</v>
      </c>
      <c r="N47" s="372">
        <f t="shared" si="29"/>
        <v>0</v>
      </c>
      <c r="O47" s="372">
        <f t="shared" si="30"/>
        <v>0</v>
      </c>
      <c r="P47" s="372">
        <f t="shared" si="31"/>
        <v>0</v>
      </c>
      <c r="Q47" s="372">
        <f t="shared" si="32"/>
        <v>0</v>
      </c>
      <c r="R47" s="372">
        <f t="shared" si="33"/>
        <v>0</v>
      </c>
      <c r="S47" s="372">
        <f t="shared" si="34"/>
        <v>0</v>
      </c>
      <c r="T47" s="372">
        <f t="shared" si="35"/>
        <v>0</v>
      </c>
      <c r="U47" s="372">
        <f t="shared" si="36"/>
        <v>0</v>
      </c>
      <c r="V47" s="372">
        <f t="shared" si="37"/>
        <v>0</v>
      </c>
    </row>
    <row r="48" spans="1:22" ht="15.75" hidden="1" customHeight="1" x14ac:dyDescent="0.3">
      <c r="A48" s="199" t="str">
        <f t="shared" si="26"/>
        <v>Specialty LED</v>
      </c>
      <c r="B48" s="200">
        <f t="shared" si="26"/>
        <v>8</v>
      </c>
      <c r="C48" s="201">
        <f t="shared" si="26"/>
        <v>0.16508817359999997</v>
      </c>
      <c r="D48" s="202">
        <f t="shared" si="26"/>
        <v>1</v>
      </c>
      <c r="E48" s="203"/>
      <c r="F48" s="203"/>
      <c r="G48" s="203"/>
      <c r="H48" s="203"/>
      <c r="I48" s="203"/>
      <c r="J48" s="203"/>
      <c r="K48" s="203"/>
      <c r="L48" s="372">
        <f t="shared" si="27"/>
        <v>0</v>
      </c>
      <c r="M48" s="372">
        <f t="shared" si="28"/>
        <v>0</v>
      </c>
      <c r="N48" s="372">
        <f t="shared" si="29"/>
        <v>0</v>
      </c>
      <c r="O48" s="372">
        <f t="shared" si="30"/>
        <v>0</v>
      </c>
      <c r="P48" s="372">
        <f t="shared" si="31"/>
        <v>0</v>
      </c>
      <c r="Q48" s="372">
        <f t="shared" si="32"/>
        <v>0</v>
      </c>
      <c r="R48" s="372">
        <f t="shared" si="33"/>
        <v>0</v>
      </c>
      <c r="S48" s="372">
        <f t="shared" si="34"/>
        <v>0</v>
      </c>
      <c r="T48" s="372">
        <f t="shared" si="35"/>
        <v>0</v>
      </c>
      <c r="U48" s="372">
        <f t="shared" si="36"/>
        <v>0</v>
      </c>
      <c r="V48" s="372">
        <f t="shared" si="37"/>
        <v>0</v>
      </c>
    </row>
    <row r="49" spans="1:22" ht="15.75" hidden="1" customHeight="1" x14ac:dyDescent="0.3">
      <c r="A49" s="199" t="str">
        <f t="shared" si="26"/>
        <v>Faucet Aerator</v>
      </c>
      <c r="B49" s="200">
        <f t="shared" si="26"/>
        <v>10</v>
      </c>
      <c r="C49" s="201">
        <f t="shared" si="26"/>
        <v>3.6592478685637884E-2</v>
      </c>
      <c r="D49" s="202">
        <f t="shared" si="26"/>
        <v>1</v>
      </c>
      <c r="E49" s="203"/>
      <c r="F49" s="203"/>
      <c r="G49" s="203"/>
      <c r="H49" s="203"/>
      <c r="I49" s="203"/>
      <c r="J49" s="203"/>
      <c r="K49" s="203"/>
      <c r="L49" s="372">
        <f t="shared" si="27"/>
        <v>0</v>
      </c>
      <c r="M49" s="372">
        <f t="shared" si="28"/>
        <v>0</v>
      </c>
      <c r="N49" s="372">
        <f t="shared" si="29"/>
        <v>0</v>
      </c>
      <c r="O49" s="372">
        <f t="shared" si="30"/>
        <v>0</v>
      </c>
      <c r="P49" s="372">
        <f t="shared" si="31"/>
        <v>0</v>
      </c>
      <c r="Q49" s="372">
        <f t="shared" si="32"/>
        <v>0</v>
      </c>
      <c r="R49" s="372">
        <f t="shared" si="33"/>
        <v>0</v>
      </c>
      <c r="S49" s="372">
        <f t="shared" si="34"/>
        <v>0</v>
      </c>
      <c r="T49" s="372">
        <f t="shared" si="35"/>
        <v>0</v>
      </c>
      <c r="U49" s="372">
        <f t="shared" si="36"/>
        <v>0</v>
      </c>
      <c r="V49" s="372">
        <f t="shared" si="37"/>
        <v>0</v>
      </c>
    </row>
    <row r="50" spans="1:22" ht="15.75" hidden="1" customHeight="1" x14ac:dyDescent="0.3">
      <c r="A50" s="199" t="str">
        <f t="shared" si="26"/>
        <v>Low Flow Showerhead</v>
      </c>
      <c r="B50" s="200">
        <f t="shared" si="26"/>
        <v>10</v>
      </c>
      <c r="C50" s="201">
        <f t="shared" si="26"/>
        <v>9.4295048387872636E-3</v>
      </c>
      <c r="D50" s="202">
        <f t="shared" si="26"/>
        <v>1</v>
      </c>
      <c r="E50" s="203"/>
      <c r="F50" s="203"/>
      <c r="G50" s="203"/>
      <c r="H50" s="203"/>
      <c r="I50" s="203"/>
      <c r="J50" s="203"/>
      <c r="K50" s="203"/>
      <c r="L50" s="372">
        <f t="shared" si="27"/>
        <v>0</v>
      </c>
      <c r="M50" s="372">
        <f t="shared" si="28"/>
        <v>0</v>
      </c>
      <c r="N50" s="372">
        <f t="shared" si="29"/>
        <v>0</v>
      </c>
      <c r="O50" s="372">
        <f t="shared" si="30"/>
        <v>0</v>
      </c>
      <c r="P50" s="372">
        <f t="shared" si="31"/>
        <v>0</v>
      </c>
      <c r="Q50" s="372">
        <f t="shared" si="32"/>
        <v>0</v>
      </c>
      <c r="R50" s="372">
        <f t="shared" si="33"/>
        <v>0</v>
      </c>
      <c r="S50" s="372">
        <f t="shared" si="34"/>
        <v>0</v>
      </c>
      <c r="T50" s="372">
        <f t="shared" si="35"/>
        <v>0</v>
      </c>
      <c r="U50" s="372">
        <f t="shared" si="36"/>
        <v>0</v>
      </c>
      <c r="V50" s="372">
        <f t="shared" si="37"/>
        <v>0</v>
      </c>
    </row>
    <row r="51" spans="1:22" ht="15.75" hidden="1" customHeight="1" x14ac:dyDescent="0.3">
      <c r="A51" s="199" t="e">
        <f>#REF!</f>
        <v>#REF!</v>
      </c>
      <c r="B51" s="200" t="e">
        <f>#REF!</f>
        <v>#REF!</v>
      </c>
      <c r="C51" s="201" t="e">
        <f>#REF!</f>
        <v>#REF!</v>
      </c>
      <c r="D51" s="202" t="e">
        <f>#REF!</f>
        <v>#REF!</v>
      </c>
      <c r="E51" s="203"/>
      <c r="F51" s="203"/>
      <c r="G51" s="203"/>
      <c r="H51" s="203"/>
      <c r="I51" s="203"/>
      <c r="J51" s="203"/>
      <c r="K51" s="203"/>
      <c r="L51" s="372" t="e">
        <f>#REF!</f>
        <v>#REF!</v>
      </c>
      <c r="M51" s="372" t="e">
        <f>#REF!</f>
        <v>#REF!</v>
      </c>
      <c r="N51" s="372" t="e">
        <f>#REF!</f>
        <v>#REF!</v>
      </c>
      <c r="O51" s="372" t="e">
        <f>#REF!</f>
        <v>#REF!</v>
      </c>
      <c r="P51" s="372" t="e">
        <f>#REF!</f>
        <v>#REF!</v>
      </c>
      <c r="Q51" s="372" t="e">
        <f>#REF!</f>
        <v>#REF!</v>
      </c>
      <c r="R51" s="372" t="e">
        <f>#REF!</f>
        <v>#REF!</v>
      </c>
      <c r="S51" s="372" t="e">
        <f>#REF!</f>
        <v>#REF!</v>
      </c>
      <c r="T51" s="372" t="e">
        <f>#REF!</f>
        <v>#REF!</v>
      </c>
      <c r="U51" s="372" t="e">
        <f>#REF!</f>
        <v>#REF!</v>
      </c>
      <c r="V51" s="372" t="e">
        <f>#REF!</f>
        <v>#REF!</v>
      </c>
    </row>
    <row r="52" spans="1:22" ht="15.75" hidden="1" customHeight="1" x14ac:dyDescent="0.3">
      <c r="A52" s="199" t="e">
        <f>#REF!</f>
        <v>#REF!</v>
      </c>
      <c r="B52" s="200" t="e">
        <f>#REF!</f>
        <v>#REF!</v>
      </c>
      <c r="C52" s="201" t="e">
        <f>#REF!</f>
        <v>#REF!</v>
      </c>
      <c r="D52" s="202" t="e">
        <f>#REF!</f>
        <v>#REF!</v>
      </c>
      <c r="E52" s="203"/>
      <c r="F52" s="203"/>
      <c r="G52" s="203"/>
      <c r="H52" s="203"/>
      <c r="I52" s="203"/>
      <c r="J52" s="203"/>
      <c r="K52" s="203"/>
      <c r="L52" s="372" t="e">
        <f>#REF!</f>
        <v>#REF!</v>
      </c>
      <c r="M52" s="372" t="e">
        <f>#REF!</f>
        <v>#REF!</v>
      </c>
      <c r="N52" s="372" t="e">
        <f>#REF!</f>
        <v>#REF!</v>
      </c>
      <c r="O52" s="372" t="e">
        <f>#REF!</f>
        <v>#REF!</v>
      </c>
      <c r="P52" s="372" t="e">
        <f>#REF!</f>
        <v>#REF!</v>
      </c>
      <c r="Q52" s="372" t="e">
        <f>#REF!</f>
        <v>#REF!</v>
      </c>
      <c r="R52" s="372" t="e">
        <f>#REF!</f>
        <v>#REF!</v>
      </c>
      <c r="S52" s="372" t="e">
        <f>#REF!</f>
        <v>#REF!</v>
      </c>
      <c r="T52" s="372" t="e">
        <f>#REF!</f>
        <v>#REF!</v>
      </c>
      <c r="U52" s="372" t="e">
        <f>#REF!</f>
        <v>#REF!</v>
      </c>
      <c r="V52" s="372" t="e">
        <f>#REF!</f>
        <v>#REF!</v>
      </c>
    </row>
    <row r="53" spans="1:22" ht="15.75" hidden="1" customHeight="1" x14ac:dyDescent="0.3">
      <c r="A53" s="199" t="e">
        <f>#REF!</f>
        <v>#REF!</v>
      </c>
      <c r="B53" s="200" t="e">
        <f>#REF!</f>
        <v>#REF!</v>
      </c>
      <c r="C53" s="201" t="e">
        <f>#REF!</f>
        <v>#REF!</v>
      </c>
      <c r="D53" s="202" t="e">
        <f>#REF!</f>
        <v>#REF!</v>
      </c>
      <c r="E53" s="203"/>
      <c r="F53" s="203"/>
      <c r="G53" s="203"/>
      <c r="H53" s="203"/>
      <c r="I53" s="203"/>
      <c r="J53" s="203"/>
      <c r="K53" s="203"/>
      <c r="L53" s="372" t="e">
        <f>#REF!</f>
        <v>#REF!</v>
      </c>
      <c r="M53" s="372" t="e">
        <f>#REF!</f>
        <v>#REF!</v>
      </c>
      <c r="N53" s="372" t="e">
        <f>#REF!</f>
        <v>#REF!</v>
      </c>
      <c r="O53" s="372" t="e">
        <f>#REF!</f>
        <v>#REF!</v>
      </c>
      <c r="P53" s="372" t="e">
        <f>#REF!</f>
        <v>#REF!</v>
      </c>
      <c r="Q53" s="372" t="e">
        <f>#REF!</f>
        <v>#REF!</v>
      </c>
      <c r="R53" s="372" t="e">
        <f>#REF!</f>
        <v>#REF!</v>
      </c>
      <c r="S53" s="372" t="e">
        <f>#REF!</f>
        <v>#REF!</v>
      </c>
      <c r="T53" s="372" t="e">
        <f>#REF!</f>
        <v>#REF!</v>
      </c>
      <c r="U53" s="372" t="e">
        <f>#REF!</f>
        <v>#REF!</v>
      </c>
      <c r="V53" s="372" t="e">
        <f>#REF!</f>
        <v>#REF!</v>
      </c>
    </row>
    <row r="54" spans="1:22" ht="15.75" hidden="1" customHeight="1" x14ac:dyDescent="0.3">
      <c r="A54" s="199" t="e">
        <f>#REF!</f>
        <v>#REF!</v>
      </c>
      <c r="B54" s="200" t="e">
        <f>#REF!</f>
        <v>#REF!</v>
      </c>
      <c r="C54" s="201" t="e">
        <f>#REF!</f>
        <v>#REF!</v>
      </c>
      <c r="D54" s="202" t="e">
        <f>#REF!</f>
        <v>#REF!</v>
      </c>
      <c r="E54" s="203"/>
      <c r="F54" s="203"/>
      <c r="G54" s="203"/>
      <c r="H54" s="203"/>
      <c r="I54" s="203"/>
      <c r="J54" s="203"/>
      <c r="K54" s="203"/>
      <c r="L54" s="372" t="e">
        <f>#REF!</f>
        <v>#REF!</v>
      </c>
      <c r="M54" s="372" t="e">
        <f>#REF!</f>
        <v>#REF!</v>
      </c>
      <c r="N54" s="372" t="e">
        <f>#REF!</f>
        <v>#REF!</v>
      </c>
      <c r="O54" s="372" t="e">
        <f>#REF!</f>
        <v>#REF!</v>
      </c>
      <c r="P54" s="372" t="e">
        <f>#REF!</f>
        <v>#REF!</v>
      </c>
      <c r="Q54" s="372" t="e">
        <f>#REF!</f>
        <v>#REF!</v>
      </c>
      <c r="R54" s="372" t="e">
        <f>#REF!</f>
        <v>#REF!</v>
      </c>
      <c r="S54" s="372" t="e">
        <f>#REF!</f>
        <v>#REF!</v>
      </c>
      <c r="T54" s="372" t="e">
        <f>#REF!</f>
        <v>#REF!</v>
      </c>
      <c r="U54" s="372" t="e">
        <f>#REF!</f>
        <v>#REF!</v>
      </c>
      <c r="V54" s="372" t="e">
        <f>#REF!</f>
        <v>#REF!</v>
      </c>
    </row>
    <row r="55" spans="1:22" ht="15.75" hidden="1" customHeight="1" x14ac:dyDescent="0.3">
      <c r="A55" s="199" t="e">
        <f>#REF!</f>
        <v>#REF!</v>
      </c>
      <c r="B55" s="200" t="e">
        <f>#REF!</f>
        <v>#REF!</v>
      </c>
      <c r="C55" s="201" t="e">
        <f>#REF!</f>
        <v>#REF!</v>
      </c>
      <c r="D55" s="202" t="e">
        <f>#REF!</f>
        <v>#REF!</v>
      </c>
      <c r="E55" s="203"/>
      <c r="F55" s="203"/>
      <c r="G55" s="203"/>
      <c r="H55" s="203"/>
      <c r="I55" s="203"/>
      <c r="J55" s="203"/>
      <c r="K55" s="203"/>
      <c r="L55" s="372" t="e">
        <f>#REF!</f>
        <v>#REF!</v>
      </c>
      <c r="M55" s="372" t="e">
        <f>#REF!</f>
        <v>#REF!</v>
      </c>
      <c r="N55" s="372" t="e">
        <f>#REF!</f>
        <v>#REF!</v>
      </c>
      <c r="O55" s="372" t="e">
        <f>#REF!</f>
        <v>#REF!</v>
      </c>
      <c r="P55" s="372" t="e">
        <f>#REF!</f>
        <v>#REF!</v>
      </c>
      <c r="Q55" s="372" t="e">
        <f>#REF!</f>
        <v>#REF!</v>
      </c>
      <c r="R55" s="372" t="e">
        <f>#REF!</f>
        <v>#REF!</v>
      </c>
      <c r="S55" s="372" t="e">
        <f>#REF!</f>
        <v>#REF!</v>
      </c>
      <c r="T55" s="372" t="e">
        <f>#REF!</f>
        <v>#REF!</v>
      </c>
      <c r="U55" s="372" t="e">
        <f>#REF!</f>
        <v>#REF!</v>
      </c>
      <c r="V55" s="372" t="e">
        <f>#REF!</f>
        <v>#REF!</v>
      </c>
    </row>
    <row r="56" spans="1:22" ht="15.75" hidden="1" customHeight="1" x14ac:dyDescent="0.3">
      <c r="A56" s="199" t="e">
        <f>#REF!</f>
        <v>#REF!</v>
      </c>
      <c r="B56" s="200" t="e">
        <f>#REF!</f>
        <v>#REF!</v>
      </c>
      <c r="C56" s="201" t="e">
        <f>#REF!</f>
        <v>#REF!</v>
      </c>
      <c r="D56" s="202" t="e">
        <f>#REF!</f>
        <v>#REF!</v>
      </c>
      <c r="E56" s="203"/>
      <c r="F56" s="203"/>
      <c r="G56" s="203"/>
      <c r="H56" s="203"/>
      <c r="I56" s="203"/>
      <c r="J56" s="203"/>
      <c r="K56" s="203"/>
      <c r="L56" s="372" t="e">
        <f>#REF!</f>
        <v>#REF!</v>
      </c>
      <c r="M56" s="372" t="e">
        <f>#REF!</f>
        <v>#REF!</v>
      </c>
      <c r="N56" s="372" t="e">
        <f>#REF!</f>
        <v>#REF!</v>
      </c>
      <c r="O56" s="372" t="e">
        <f>#REF!</f>
        <v>#REF!</v>
      </c>
      <c r="P56" s="372" t="e">
        <f>#REF!</f>
        <v>#REF!</v>
      </c>
      <c r="Q56" s="372" t="e">
        <f>#REF!</f>
        <v>#REF!</v>
      </c>
      <c r="R56" s="372" t="e">
        <f>#REF!</f>
        <v>#REF!</v>
      </c>
      <c r="S56" s="372" t="e">
        <f>#REF!</f>
        <v>#REF!</v>
      </c>
      <c r="T56" s="372" t="e">
        <f>#REF!</f>
        <v>#REF!</v>
      </c>
      <c r="U56" s="372" t="e">
        <f>#REF!</f>
        <v>#REF!</v>
      </c>
      <c r="V56" s="372" t="e">
        <f>#REF!</f>
        <v>#REF!</v>
      </c>
    </row>
    <row r="57" spans="1:22" ht="15.75" hidden="1" customHeight="1" x14ac:dyDescent="0.3">
      <c r="A57" s="199" t="e">
        <f>#REF!</f>
        <v>#REF!</v>
      </c>
      <c r="B57" s="200" t="e">
        <f>#REF!</f>
        <v>#REF!</v>
      </c>
      <c r="C57" s="201" t="e">
        <f>#REF!</f>
        <v>#REF!</v>
      </c>
      <c r="D57" s="202" t="e">
        <f>#REF!</f>
        <v>#REF!</v>
      </c>
      <c r="E57" s="203"/>
      <c r="F57" s="203"/>
      <c r="G57" s="203"/>
      <c r="H57" s="203"/>
      <c r="I57" s="203"/>
      <c r="J57" s="203"/>
      <c r="K57" s="203"/>
      <c r="L57" s="372" t="e">
        <f>#REF!</f>
        <v>#REF!</v>
      </c>
      <c r="M57" s="372" t="e">
        <f>#REF!</f>
        <v>#REF!</v>
      </c>
      <c r="N57" s="372" t="e">
        <f>#REF!</f>
        <v>#REF!</v>
      </c>
      <c r="O57" s="372" t="e">
        <f>#REF!</f>
        <v>#REF!</v>
      </c>
      <c r="P57" s="372" t="e">
        <f>#REF!</f>
        <v>#REF!</v>
      </c>
      <c r="Q57" s="372" t="e">
        <f>#REF!</f>
        <v>#REF!</v>
      </c>
      <c r="R57" s="372" t="e">
        <f>#REF!</f>
        <v>#REF!</v>
      </c>
      <c r="S57" s="372" t="e">
        <f>#REF!</f>
        <v>#REF!</v>
      </c>
      <c r="T57" s="372" t="e">
        <f>#REF!</f>
        <v>#REF!</v>
      </c>
      <c r="U57" s="372" t="e">
        <f>#REF!</f>
        <v>#REF!</v>
      </c>
      <c r="V57" s="372" t="e">
        <f>#REF!</f>
        <v>#REF!</v>
      </c>
    </row>
    <row r="58" spans="1:22" ht="15.75" hidden="1" customHeight="1" x14ac:dyDescent="0.3">
      <c r="A58" s="180" t="str">
        <f t="shared" ref="A58:A60" si="38">A25</f>
        <v>2025 CPAS</v>
      </c>
      <c r="B58" s="196"/>
      <c r="C58" s="182">
        <f>C25</f>
        <v>56.422005871024702</v>
      </c>
      <c r="D58" s="205">
        <f>D25</f>
        <v>1</v>
      </c>
      <c r="E58" s="85"/>
      <c r="F58" s="74"/>
      <c r="G58" s="74"/>
      <c r="H58" s="74"/>
      <c r="I58" s="74"/>
      <c r="J58" s="74"/>
      <c r="K58" s="74"/>
      <c r="L58" s="182">
        <f t="shared" ref="L58:V60" si="39">W25</f>
        <v>36.152992080208058</v>
      </c>
      <c r="M58" s="182">
        <f t="shared" si="39"/>
        <v>35.81131723165543</v>
      </c>
      <c r="N58" s="182">
        <f t="shared" si="39"/>
        <v>35.81131723165543</v>
      </c>
      <c r="O58" s="182">
        <f t="shared" si="39"/>
        <v>35.81131723165543</v>
      </c>
      <c r="P58" s="182">
        <f t="shared" si="39"/>
        <v>30.375183665572077</v>
      </c>
      <c r="Q58" s="182">
        <f t="shared" si="39"/>
        <v>16.446751443673218</v>
      </c>
      <c r="R58" s="182">
        <f t="shared" si="39"/>
        <v>16.446751443673218</v>
      </c>
      <c r="S58" s="182">
        <f t="shared" si="39"/>
        <v>14.451135031027579</v>
      </c>
      <c r="T58" s="182">
        <f t="shared" si="39"/>
        <v>11.083935775221921</v>
      </c>
      <c r="U58" s="182">
        <f t="shared" si="39"/>
        <v>5.7325391554358216</v>
      </c>
      <c r="V58" s="182">
        <f t="shared" si="39"/>
        <v>5.7325391554358216</v>
      </c>
    </row>
    <row r="59" spans="1:22" ht="15.75" hidden="1" customHeight="1" x14ac:dyDescent="0.3">
      <c r="A59" s="180" t="str">
        <f t="shared" si="38"/>
        <v>Expiring 2025 CPAS</v>
      </c>
      <c r="B59" s="185"/>
      <c r="C59" s="186"/>
      <c r="D59" s="197"/>
      <c r="E59" s="77"/>
      <c r="F59" s="77"/>
      <c r="G59" s="77"/>
      <c r="H59" s="77"/>
      <c r="I59" s="77"/>
      <c r="J59" s="77"/>
      <c r="K59" s="78"/>
      <c r="L59" s="174">
        <f t="shared" si="39"/>
        <v>3.1787919953372352</v>
      </c>
      <c r="M59" s="188">
        <f t="shared" si="39"/>
        <v>0.34167484855262842</v>
      </c>
      <c r="N59" s="188">
        <f t="shared" si="39"/>
        <v>0</v>
      </c>
      <c r="O59" s="188">
        <f t="shared" si="39"/>
        <v>0</v>
      </c>
      <c r="P59" s="188">
        <f t="shared" si="39"/>
        <v>5.4361335660833525</v>
      </c>
      <c r="Q59" s="188">
        <f t="shared" si="39"/>
        <v>13.928432221898859</v>
      </c>
      <c r="R59" s="188">
        <f t="shared" si="39"/>
        <v>0</v>
      </c>
      <c r="S59" s="188">
        <f t="shared" si="39"/>
        <v>1.9956164126456386</v>
      </c>
      <c r="T59" s="188">
        <f t="shared" si="39"/>
        <v>3.3671992558056587</v>
      </c>
      <c r="U59" s="188">
        <f t="shared" si="39"/>
        <v>5.3513966197860992</v>
      </c>
      <c r="V59" s="188">
        <f t="shared" si="39"/>
        <v>0</v>
      </c>
    </row>
    <row r="60" spans="1:22" ht="15.75" hidden="1" customHeight="1" x14ac:dyDescent="0.3">
      <c r="A60" s="180" t="str">
        <f t="shared" si="38"/>
        <v>Expired 2025 CPAS</v>
      </c>
      <c r="B60" s="185"/>
      <c r="C60" s="186"/>
      <c r="D60" s="186"/>
      <c r="E60" s="74"/>
      <c r="F60" s="74"/>
      <c r="G60" s="74"/>
      <c r="H60" s="74"/>
      <c r="I60" s="74"/>
      <c r="J60" s="74"/>
      <c r="K60" s="79"/>
      <c r="L60" s="174">
        <f t="shared" si="39"/>
        <v>20.269013790816643</v>
      </c>
      <c r="M60" s="190">
        <f t="shared" si="39"/>
        <v>20.610688639369272</v>
      </c>
      <c r="N60" s="190">
        <f t="shared" si="39"/>
        <v>20.610688639369272</v>
      </c>
      <c r="O60" s="190">
        <f t="shared" si="39"/>
        <v>20.610688639369272</v>
      </c>
      <c r="P60" s="190">
        <f t="shared" si="39"/>
        <v>26.046822205452624</v>
      </c>
      <c r="Q60" s="190">
        <f t="shared" si="39"/>
        <v>39.975254427351487</v>
      </c>
      <c r="R60" s="190">
        <f t="shared" si="39"/>
        <v>39.975254427351487</v>
      </c>
      <c r="S60" s="190">
        <f t="shared" si="39"/>
        <v>41.970870839997119</v>
      </c>
      <c r="T60" s="190">
        <f t="shared" si="39"/>
        <v>45.338070095802777</v>
      </c>
      <c r="U60" s="190">
        <f t="shared" si="39"/>
        <v>50.689466715588878</v>
      </c>
      <c r="V60" s="190">
        <f t="shared" si="39"/>
        <v>50.689466715588878</v>
      </c>
    </row>
    <row r="61" spans="1:22" ht="15.75" hidden="1" customHeight="1" x14ac:dyDescent="0.3">
      <c r="A61" s="193" t="str">
        <f>A28</f>
        <v>WAML</v>
      </c>
      <c r="B61" s="206">
        <f>B28</f>
        <v>16.996215605859856</v>
      </c>
      <c r="C61" s="56"/>
      <c r="D61" s="30"/>
      <c r="E61" s="30"/>
      <c r="F61" s="30"/>
      <c r="G61" s="30"/>
      <c r="H61" s="30"/>
      <c r="I61" s="30"/>
      <c r="J61" s="30"/>
      <c r="K61" s="30"/>
      <c r="L61" s="30"/>
      <c r="M61" s="30"/>
      <c r="N61" s="30"/>
      <c r="O61" s="30"/>
      <c r="P61" s="30"/>
      <c r="Q61" s="30"/>
      <c r="R61" s="30"/>
      <c r="S61" s="30"/>
      <c r="T61" s="30"/>
      <c r="U61" s="30"/>
      <c r="V61" s="30"/>
    </row>
    <row r="63" spans="1:22" x14ac:dyDescent="0.3">
      <c r="A63" s="501" t="s">
        <v>2</v>
      </c>
      <c r="B63" s="502"/>
      <c r="C63" s="502"/>
      <c r="D63" s="502"/>
    </row>
    <row r="64" spans="1:22" ht="37.5" customHeight="1" x14ac:dyDescent="0.3">
      <c r="A64" s="519" t="s">
        <v>368</v>
      </c>
      <c r="B64" s="520"/>
      <c r="C64" s="520"/>
      <c r="D64" s="521"/>
    </row>
  </sheetData>
  <mergeCells count="11">
    <mergeCell ref="A63:D63"/>
    <mergeCell ref="A64:D64"/>
    <mergeCell ref="A3:A4"/>
    <mergeCell ref="B3:B4"/>
    <mergeCell ref="C3:C4"/>
    <mergeCell ref="D3:D4"/>
    <mergeCell ref="AV3:AV4"/>
    <mergeCell ref="A30:A31"/>
    <mergeCell ref="B30:B31"/>
    <mergeCell ref="C30:C31"/>
    <mergeCell ref="D30:D31"/>
  </mergeCells>
  <pageMargins left="0.7" right="0.7" top="0.75" bottom="0.75" header="0.3" footer="0.3"/>
  <pageSetup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D9DAC-97D7-42E2-B057-EA7CDADA0495}">
  <dimension ref="A1:AV58"/>
  <sheetViews>
    <sheetView workbookViewId="0">
      <selection activeCell="A58" sqref="A58:D58"/>
    </sheetView>
  </sheetViews>
  <sheetFormatPr defaultColWidth="8.88671875"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485</v>
      </c>
    </row>
    <row r="2" spans="1:48" ht="15.75" customHeight="1" x14ac:dyDescent="0.3">
      <c r="A2" s="22"/>
      <c r="K2" s="21"/>
    </row>
    <row r="3" spans="1:48" ht="15.75" customHeight="1" x14ac:dyDescent="0.3">
      <c r="A3" s="491" t="s">
        <v>230</v>
      </c>
      <c r="B3" s="493" t="s">
        <v>0</v>
      </c>
      <c r="C3" s="493" t="s">
        <v>264</v>
      </c>
      <c r="D3" s="493" t="s">
        <v>57</v>
      </c>
      <c r="E3" s="46"/>
      <c r="F3" s="97"/>
      <c r="G3" s="97"/>
      <c r="H3" s="97"/>
      <c r="I3" s="97"/>
      <c r="J3" s="97"/>
      <c r="K3" s="46"/>
      <c r="L3" s="120" t="s">
        <v>265</v>
      </c>
      <c r="M3" s="97"/>
      <c r="N3" s="97"/>
      <c r="O3" s="97"/>
      <c r="P3" s="97"/>
      <c r="Q3" s="97"/>
      <c r="R3" s="97"/>
      <c r="S3" s="97"/>
      <c r="T3" s="97"/>
      <c r="U3" s="97"/>
      <c r="V3" s="97"/>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474" t="s">
        <v>1</v>
      </c>
    </row>
    <row r="4" spans="1:48" ht="15.75" customHeight="1" x14ac:dyDescent="0.3">
      <c r="A4" s="496"/>
      <c r="B4" s="495"/>
      <c r="C4" s="495"/>
      <c r="D4" s="494"/>
      <c r="E4" s="35">
        <v>2018</v>
      </c>
      <c r="F4" s="35">
        <f>E4+1</f>
        <v>2019</v>
      </c>
      <c r="G4" s="35">
        <f t="shared" ref="G4:AU4" si="0">F4+1</f>
        <v>2020</v>
      </c>
      <c r="H4" s="35">
        <f t="shared" si="0"/>
        <v>2021</v>
      </c>
      <c r="I4" s="35">
        <f t="shared" si="0"/>
        <v>2022</v>
      </c>
      <c r="J4" s="35">
        <f t="shared" si="0"/>
        <v>2023</v>
      </c>
      <c r="K4" s="35">
        <f t="shared" si="0"/>
        <v>2024</v>
      </c>
      <c r="L4" s="35">
        <f t="shared" si="0"/>
        <v>2025</v>
      </c>
      <c r="M4" s="35">
        <f t="shared" si="0"/>
        <v>2026</v>
      </c>
      <c r="N4" s="35">
        <f t="shared" si="0"/>
        <v>2027</v>
      </c>
      <c r="O4" s="35">
        <f t="shared" si="0"/>
        <v>2028</v>
      </c>
      <c r="P4" s="35">
        <f t="shared" si="0"/>
        <v>2029</v>
      </c>
      <c r="Q4" s="35">
        <f t="shared" si="0"/>
        <v>2030</v>
      </c>
      <c r="R4" s="35">
        <f t="shared" si="0"/>
        <v>2031</v>
      </c>
      <c r="S4" s="35">
        <f t="shared" si="0"/>
        <v>2032</v>
      </c>
      <c r="T4" s="35">
        <f t="shared" si="0"/>
        <v>2033</v>
      </c>
      <c r="U4" s="35">
        <f t="shared" si="0"/>
        <v>2034</v>
      </c>
      <c r="V4" s="35">
        <f t="shared" si="0"/>
        <v>2035</v>
      </c>
      <c r="W4" s="35">
        <f t="shared" si="0"/>
        <v>2036</v>
      </c>
      <c r="X4" s="35">
        <f t="shared" si="0"/>
        <v>2037</v>
      </c>
      <c r="Y4" s="35">
        <f t="shared" si="0"/>
        <v>2038</v>
      </c>
      <c r="Z4" s="35">
        <f t="shared" si="0"/>
        <v>2039</v>
      </c>
      <c r="AA4" s="35">
        <f t="shared" si="0"/>
        <v>2040</v>
      </c>
      <c r="AB4" s="35">
        <f t="shared" si="0"/>
        <v>2041</v>
      </c>
      <c r="AC4" s="35">
        <f t="shared" si="0"/>
        <v>2042</v>
      </c>
      <c r="AD4" s="35">
        <f t="shared" si="0"/>
        <v>2043</v>
      </c>
      <c r="AE4" s="35">
        <f t="shared" si="0"/>
        <v>2044</v>
      </c>
      <c r="AF4" s="35">
        <f t="shared" si="0"/>
        <v>2045</v>
      </c>
      <c r="AG4" s="35">
        <f t="shared" si="0"/>
        <v>2046</v>
      </c>
      <c r="AH4" s="35">
        <f t="shared" si="0"/>
        <v>2047</v>
      </c>
      <c r="AI4" s="35">
        <f t="shared" si="0"/>
        <v>2048</v>
      </c>
      <c r="AJ4" s="35">
        <f t="shared" si="0"/>
        <v>2049</v>
      </c>
      <c r="AK4" s="35">
        <f t="shared" si="0"/>
        <v>2050</v>
      </c>
      <c r="AL4" s="35">
        <f t="shared" si="0"/>
        <v>2051</v>
      </c>
      <c r="AM4" s="35">
        <f t="shared" si="0"/>
        <v>2052</v>
      </c>
      <c r="AN4" s="35">
        <f t="shared" si="0"/>
        <v>2053</v>
      </c>
      <c r="AO4" s="35">
        <f t="shared" si="0"/>
        <v>2054</v>
      </c>
      <c r="AP4" s="35">
        <f t="shared" si="0"/>
        <v>2055</v>
      </c>
      <c r="AQ4" s="35">
        <f t="shared" si="0"/>
        <v>2056</v>
      </c>
      <c r="AR4" s="35">
        <f t="shared" si="0"/>
        <v>2057</v>
      </c>
      <c r="AS4" s="35">
        <f t="shared" si="0"/>
        <v>2058</v>
      </c>
      <c r="AT4" s="35">
        <f t="shared" si="0"/>
        <v>2059</v>
      </c>
      <c r="AU4" s="35">
        <f t="shared" si="0"/>
        <v>2060</v>
      </c>
      <c r="AV4" s="476"/>
    </row>
    <row r="5" spans="1:48" ht="15.75" customHeight="1" x14ac:dyDescent="0.3">
      <c r="A5" s="199" t="s">
        <v>269</v>
      </c>
      <c r="B5" s="200">
        <v>16</v>
      </c>
      <c r="C5" s="201">
        <v>428.15187116352598</v>
      </c>
      <c r="D5" s="202">
        <f>L5/C5</f>
        <v>1</v>
      </c>
      <c r="E5" s="203"/>
      <c r="F5" s="203"/>
      <c r="G5" s="203"/>
      <c r="H5" s="203"/>
      <c r="I5" s="203"/>
      <c r="J5" s="203"/>
      <c r="K5" s="203"/>
      <c r="L5" s="372">
        <v>428.15187116352598</v>
      </c>
      <c r="M5" s="372">
        <v>428.15187116352598</v>
      </c>
      <c r="N5" s="372">
        <v>428.15187116352598</v>
      </c>
      <c r="O5" s="372">
        <v>428.15187116352598</v>
      </c>
      <c r="P5" s="372">
        <v>428.15187116352598</v>
      </c>
      <c r="Q5" s="372">
        <v>428.15187116352598</v>
      </c>
      <c r="R5" s="372">
        <v>406.26117765116243</v>
      </c>
      <c r="S5" s="372">
        <v>324.66401098166597</v>
      </c>
      <c r="T5" s="372">
        <v>324.66401098166597</v>
      </c>
      <c r="U5" s="372">
        <v>324.66401098166597</v>
      </c>
      <c r="V5" s="372">
        <v>324.66401098166597</v>
      </c>
      <c r="W5" s="372">
        <v>324.66401098166597</v>
      </c>
      <c r="X5" s="372">
        <v>324.66401098166597</v>
      </c>
      <c r="Y5" s="372">
        <v>324.66401098166597</v>
      </c>
      <c r="Z5" s="372">
        <v>324.66401098166597</v>
      </c>
      <c r="AA5" s="372">
        <v>324.66401098166597</v>
      </c>
      <c r="AB5" s="372">
        <v>0</v>
      </c>
      <c r="AC5" s="372">
        <v>0</v>
      </c>
      <c r="AD5" s="372">
        <v>0</v>
      </c>
      <c r="AE5" s="372">
        <v>0</v>
      </c>
      <c r="AF5" s="372">
        <v>0</v>
      </c>
      <c r="AG5" s="372">
        <v>0</v>
      </c>
      <c r="AH5" s="372">
        <v>0</v>
      </c>
      <c r="AI5" s="372">
        <v>0</v>
      </c>
      <c r="AJ5" s="372">
        <v>0</v>
      </c>
      <c r="AK5" s="372">
        <v>0</v>
      </c>
      <c r="AL5" s="372">
        <v>0</v>
      </c>
      <c r="AM5" s="372">
        <v>0</v>
      </c>
      <c r="AN5" s="372">
        <v>0</v>
      </c>
      <c r="AO5" s="372">
        <v>0</v>
      </c>
      <c r="AP5" s="372">
        <v>0</v>
      </c>
      <c r="AQ5" s="372">
        <v>0</v>
      </c>
      <c r="AR5" s="372">
        <v>0</v>
      </c>
      <c r="AS5" s="372">
        <v>0</v>
      </c>
      <c r="AT5" s="372">
        <v>0</v>
      </c>
      <c r="AU5" s="372">
        <v>0</v>
      </c>
      <c r="AV5" s="208">
        <f t="shared" ref="AV5:AV18" si="1">SUM(E5:AU5)</f>
        <v>5897.1485034673133</v>
      </c>
    </row>
    <row r="6" spans="1:48" ht="15.75" customHeight="1" x14ac:dyDescent="0.3">
      <c r="A6" s="199" t="s">
        <v>481</v>
      </c>
      <c r="B6" s="200">
        <v>15</v>
      </c>
      <c r="C6" s="201">
        <v>109.82657773951779</v>
      </c>
      <c r="D6" s="202">
        <f t="shared" ref="D6:D18" si="2">L6/C6</f>
        <v>1</v>
      </c>
      <c r="E6" s="203"/>
      <c r="F6" s="203"/>
      <c r="G6" s="203"/>
      <c r="H6" s="203"/>
      <c r="I6" s="203"/>
      <c r="J6" s="203"/>
      <c r="K6" s="203"/>
      <c r="L6" s="372">
        <v>109.82657773951779</v>
      </c>
      <c r="M6" s="372">
        <v>109.82657773951779</v>
      </c>
      <c r="N6" s="372">
        <v>109.82657773951779</v>
      </c>
      <c r="O6" s="372">
        <v>109.82657773951779</v>
      </c>
      <c r="P6" s="372">
        <v>109.82657773951779</v>
      </c>
      <c r="Q6" s="372">
        <v>109.82657773951779</v>
      </c>
      <c r="R6" s="372">
        <v>109.82657773951779</v>
      </c>
      <c r="S6" s="372">
        <v>109.82657773951779</v>
      </c>
      <c r="T6" s="372">
        <v>109.82657773951779</v>
      </c>
      <c r="U6" s="372">
        <v>109.82657773951779</v>
      </c>
      <c r="V6" s="372">
        <v>109.82657773951779</v>
      </c>
      <c r="W6" s="372">
        <v>109.82657773951779</v>
      </c>
      <c r="X6" s="372">
        <v>109.82657773951779</v>
      </c>
      <c r="Y6" s="372">
        <v>109.82657773951779</v>
      </c>
      <c r="Z6" s="372">
        <v>109.82657773951779</v>
      </c>
      <c r="AA6" s="372">
        <v>0</v>
      </c>
      <c r="AB6" s="372">
        <v>0</v>
      </c>
      <c r="AC6" s="372">
        <v>0</v>
      </c>
      <c r="AD6" s="372">
        <v>0</v>
      </c>
      <c r="AE6" s="372">
        <v>0</v>
      </c>
      <c r="AF6" s="372">
        <v>0</v>
      </c>
      <c r="AG6" s="372">
        <v>0</v>
      </c>
      <c r="AH6" s="372">
        <v>0</v>
      </c>
      <c r="AI6" s="372">
        <v>0</v>
      </c>
      <c r="AJ6" s="372">
        <v>0</v>
      </c>
      <c r="AK6" s="372">
        <v>0</v>
      </c>
      <c r="AL6" s="372">
        <v>0</v>
      </c>
      <c r="AM6" s="372">
        <v>0</v>
      </c>
      <c r="AN6" s="372">
        <v>0</v>
      </c>
      <c r="AO6" s="372">
        <v>0</v>
      </c>
      <c r="AP6" s="372">
        <v>0</v>
      </c>
      <c r="AQ6" s="372">
        <v>0</v>
      </c>
      <c r="AR6" s="372">
        <v>0</v>
      </c>
      <c r="AS6" s="372">
        <v>0</v>
      </c>
      <c r="AT6" s="372">
        <v>0</v>
      </c>
      <c r="AU6" s="372">
        <v>0</v>
      </c>
      <c r="AV6" s="208">
        <f t="shared" si="1"/>
        <v>1647.3986660927662</v>
      </c>
    </row>
    <row r="7" spans="1:48" ht="15.75" customHeight="1" x14ac:dyDescent="0.3">
      <c r="A7" s="199" t="s">
        <v>482</v>
      </c>
      <c r="B7" s="200">
        <v>16</v>
      </c>
      <c r="C7" s="201">
        <v>65.936886661972025</v>
      </c>
      <c r="D7" s="202">
        <f t="shared" si="2"/>
        <v>1</v>
      </c>
      <c r="E7" s="203"/>
      <c r="F7" s="203"/>
      <c r="G7" s="203"/>
      <c r="H7" s="203"/>
      <c r="I7" s="203"/>
      <c r="J7" s="203"/>
      <c r="K7" s="203"/>
      <c r="L7" s="372">
        <v>65.936886661972025</v>
      </c>
      <c r="M7" s="372">
        <v>65.936886661972025</v>
      </c>
      <c r="N7" s="372">
        <v>65.936886661972025</v>
      </c>
      <c r="O7" s="372">
        <v>65.936886661972025</v>
      </c>
      <c r="P7" s="372">
        <v>65.936886661972025</v>
      </c>
      <c r="Q7" s="372">
        <v>65.936886661972025</v>
      </c>
      <c r="R7" s="372">
        <v>62.107002174536959</v>
      </c>
      <c r="S7" s="372">
        <v>45.756237860016057</v>
      </c>
      <c r="T7" s="372">
        <v>45.756237860016057</v>
      </c>
      <c r="U7" s="372">
        <v>45.756237860016057</v>
      </c>
      <c r="V7" s="372">
        <v>45.756237860016057</v>
      </c>
      <c r="W7" s="372">
        <v>45.756237860016057</v>
      </c>
      <c r="X7" s="372">
        <v>45.756237860016057</v>
      </c>
      <c r="Y7" s="372">
        <v>45.756237860016057</v>
      </c>
      <c r="Z7" s="372">
        <v>45.756237860016057</v>
      </c>
      <c r="AA7" s="372">
        <v>45.756237860016057</v>
      </c>
      <c r="AB7" s="372">
        <v>0</v>
      </c>
      <c r="AC7" s="372">
        <v>0</v>
      </c>
      <c r="AD7" s="372">
        <v>0</v>
      </c>
      <c r="AE7" s="372">
        <v>0</v>
      </c>
      <c r="AF7" s="372">
        <v>0</v>
      </c>
      <c r="AG7" s="372">
        <v>0</v>
      </c>
      <c r="AH7" s="372">
        <v>0</v>
      </c>
      <c r="AI7" s="372">
        <v>0</v>
      </c>
      <c r="AJ7" s="372">
        <v>0</v>
      </c>
      <c r="AK7" s="372">
        <v>0</v>
      </c>
      <c r="AL7" s="372">
        <v>0</v>
      </c>
      <c r="AM7" s="372">
        <v>0</v>
      </c>
      <c r="AN7" s="372">
        <v>0</v>
      </c>
      <c r="AO7" s="372">
        <v>0</v>
      </c>
      <c r="AP7" s="372">
        <v>0</v>
      </c>
      <c r="AQ7" s="372">
        <v>0</v>
      </c>
      <c r="AR7" s="372">
        <v>0</v>
      </c>
      <c r="AS7" s="372">
        <v>0</v>
      </c>
      <c r="AT7" s="372">
        <v>0</v>
      </c>
      <c r="AU7" s="372">
        <v>0</v>
      </c>
      <c r="AV7" s="208">
        <f t="shared" si="1"/>
        <v>869.53446288651389</v>
      </c>
    </row>
    <row r="8" spans="1:48" ht="15.75" customHeight="1" x14ac:dyDescent="0.3">
      <c r="A8" s="199" t="s">
        <v>46</v>
      </c>
      <c r="B8" s="200">
        <v>30</v>
      </c>
      <c r="C8" s="201">
        <v>43.676606088629185</v>
      </c>
      <c r="D8" s="202">
        <f t="shared" si="2"/>
        <v>1</v>
      </c>
      <c r="E8" s="203"/>
      <c r="F8" s="203"/>
      <c r="G8" s="203"/>
      <c r="H8" s="203"/>
      <c r="I8" s="203"/>
      <c r="J8" s="203"/>
      <c r="K8" s="203"/>
      <c r="L8" s="372">
        <v>43.676606088629185</v>
      </c>
      <c r="M8" s="372">
        <v>43.676606088629185</v>
      </c>
      <c r="N8" s="372">
        <v>43.676606088629185</v>
      </c>
      <c r="O8" s="372">
        <v>43.676606088629185</v>
      </c>
      <c r="P8" s="372">
        <v>43.676606088629185</v>
      </c>
      <c r="Q8" s="372">
        <v>43.676606088629185</v>
      </c>
      <c r="R8" s="372">
        <v>43.676606088629185</v>
      </c>
      <c r="S8" s="372">
        <v>43.676606088629185</v>
      </c>
      <c r="T8" s="372">
        <v>43.676606088629185</v>
      </c>
      <c r="U8" s="372">
        <v>43.676606088629185</v>
      </c>
      <c r="V8" s="372">
        <v>43.676606088629185</v>
      </c>
      <c r="W8" s="372">
        <v>43.676606088629185</v>
      </c>
      <c r="X8" s="372">
        <v>43.676606088629185</v>
      </c>
      <c r="Y8" s="372">
        <v>43.676606088629185</v>
      </c>
      <c r="Z8" s="372">
        <v>43.676606088629185</v>
      </c>
      <c r="AA8" s="372">
        <v>43.676606088629185</v>
      </c>
      <c r="AB8" s="372">
        <v>43.676606088629185</v>
      </c>
      <c r="AC8" s="372">
        <v>43.676606088629185</v>
      </c>
      <c r="AD8" s="372">
        <v>43.676606088629185</v>
      </c>
      <c r="AE8" s="372">
        <v>43.676606088629185</v>
      </c>
      <c r="AF8" s="372">
        <v>43.676606088629185</v>
      </c>
      <c r="AG8" s="372">
        <v>43.676606088629185</v>
      </c>
      <c r="AH8" s="372">
        <v>43.676606088629185</v>
      </c>
      <c r="AI8" s="372">
        <v>43.676606088629185</v>
      </c>
      <c r="AJ8" s="372">
        <v>43.676606088629185</v>
      </c>
      <c r="AK8" s="372">
        <v>43.676606088629185</v>
      </c>
      <c r="AL8" s="372">
        <v>43.676606088629185</v>
      </c>
      <c r="AM8" s="372">
        <v>43.676606088629185</v>
      </c>
      <c r="AN8" s="372">
        <v>43.676606088629185</v>
      </c>
      <c r="AO8" s="372">
        <v>43.676606088629185</v>
      </c>
      <c r="AP8" s="372">
        <v>0</v>
      </c>
      <c r="AQ8" s="372">
        <v>0</v>
      </c>
      <c r="AR8" s="372">
        <v>0</v>
      </c>
      <c r="AS8" s="372">
        <v>0</v>
      </c>
      <c r="AT8" s="372">
        <v>0</v>
      </c>
      <c r="AU8" s="372">
        <v>0</v>
      </c>
      <c r="AV8" s="208">
        <f t="shared" si="1"/>
        <v>1310.2981826588755</v>
      </c>
    </row>
    <row r="9" spans="1:48" ht="15.75" customHeight="1" x14ac:dyDescent="0.3">
      <c r="A9" s="199" t="s">
        <v>47</v>
      </c>
      <c r="B9" s="200">
        <v>20</v>
      </c>
      <c r="C9" s="201">
        <v>44.990769973631984</v>
      </c>
      <c r="D9" s="202">
        <f t="shared" si="2"/>
        <v>1</v>
      </c>
      <c r="E9" s="203"/>
      <c r="F9" s="203"/>
      <c r="G9" s="203"/>
      <c r="H9" s="203"/>
      <c r="I9" s="203"/>
      <c r="J9" s="203"/>
      <c r="K9" s="203"/>
      <c r="L9" s="372">
        <v>44.990769973631984</v>
      </c>
      <c r="M9" s="372">
        <v>44.990769973631984</v>
      </c>
      <c r="N9" s="372">
        <v>44.990769973631984</v>
      </c>
      <c r="O9" s="372">
        <v>44.990769973631984</v>
      </c>
      <c r="P9" s="372">
        <v>44.990769973631984</v>
      </c>
      <c r="Q9" s="372">
        <v>44.990769973631984</v>
      </c>
      <c r="R9" s="372">
        <v>44.990769973631984</v>
      </c>
      <c r="S9" s="372">
        <v>44.990769973631984</v>
      </c>
      <c r="T9" s="372">
        <v>44.990769973631984</v>
      </c>
      <c r="U9" s="372">
        <v>44.990769973631984</v>
      </c>
      <c r="V9" s="372">
        <v>44.990769973631984</v>
      </c>
      <c r="W9" s="372">
        <v>44.990769973631984</v>
      </c>
      <c r="X9" s="372">
        <v>44.990769973631984</v>
      </c>
      <c r="Y9" s="372">
        <v>44.990769973631984</v>
      </c>
      <c r="Z9" s="372">
        <v>44.990769973631984</v>
      </c>
      <c r="AA9" s="372">
        <v>44.990769973631984</v>
      </c>
      <c r="AB9" s="372">
        <v>44.990769973631984</v>
      </c>
      <c r="AC9" s="372">
        <v>44.990769973631984</v>
      </c>
      <c r="AD9" s="372">
        <v>44.990769973631984</v>
      </c>
      <c r="AE9" s="372">
        <v>44.990769973631984</v>
      </c>
      <c r="AF9" s="372">
        <v>0</v>
      </c>
      <c r="AG9" s="372">
        <v>0</v>
      </c>
      <c r="AH9" s="372">
        <v>0</v>
      </c>
      <c r="AI9" s="372">
        <v>0</v>
      </c>
      <c r="AJ9" s="372">
        <v>0</v>
      </c>
      <c r="AK9" s="372">
        <v>0</v>
      </c>
      <c r="AL9" s="372">
        <v>0</v>
      </c>
      <c r="AM9" s="372">
        <v>0</v>
      </c>
      <c r="AN9" s="372">
        <v>0</v>
      </c>
      <c r="AO9" s="372">
        <v>0</v>
      </c>
      <c r="AP9" s="372">
        <v>0</v>
      </c>
      <c r="AQ9" s="372">
        <v>0</v>
      </c>
      <c r="AR9" s="372">
        <v>0</v>
      </c>
      <c r="AS9" s="372">
        <v>0</v>
      </c>
      <c r="AT9" s="372">
        <v>0</v>
      </c>
      <c r="AU9" s="372">
        <v>0</v>
      </c>
      <c r="AV9" s="208">
        <f t="shared" si="1"/>
        <v>899.81539947264014</v>
      </c>
    </row>
    <row r="10" spans="1:48" ht="15.75" customHeight="1" x14ac:dyDescent="0.3">
      <c r="A10" s="199" t="s">
        <v>177</v>
      </c>
      <c r="B10" s="200">
        <v>30</v>
      </c>
      <c r="C10" s="201">
        <v>21.514561151648962</v>
      </c>
      <c r="D10" s="202">
        <f t="shared" si="2"/>
        <v>1</v>
      </c>
      <c r="E10" s="203"/>
      <c r="F10" s="203"/>
      <c r="G10" s="203"/>
      <c r="H10" s="203"/>
      <c r="I10" s="203"/>
      <c r="J10" s="203"/>
      <c r="K10" s="203"/>
      <c r="L10" s="372">
        <v>21.514561151648962</v>
      </c>
      <c r="M10" s="372">
        <v>21.514561151648962</v>
      </c>
      <c r="N10" s="372">
        <v>21.514561151648962</v>
      </c>
      <c r="O10" s="372">
        <v>21.514561151648962</v>
      </c>
      <c r="P10" s="372">
        <v>21.514561151648962</v>
      </c>
      <c r="Q10" s="372">
        <v>21.514561151648962</v>
      </c>
      <c r="R10" s="372">
        <v>21.514561151648962</v>
      </c>
      <c r="S10" s="372">
        <v>21.514561151648962</v>
      </c>
      <c r="T10" s="372">
        <v>21.514561151648962</v>
      </c>
      <c r="U10" s="372">
        <v>21.514561151648962</v>
      </c>
      <c r="V10" s="372">
        <v>21.514561151648962</v>
      </c>
      <c r="W10" s="372">
        <v>21.514561151648962</v>
      </c>
      <c r="X10" s="372">
        <v>21.514561151648962</v>
      </c>
      <c r="Y10" s="372">
        <v>21.514561151648962</v>
      </c>
      <c r="Z10" s="372">
        <v>21.514561151648962</v>
      </c>
      <c r="AA10" s="372">
        <v>21.514561151648962</v>
      </c>
      <c r="AB10" s="372">
        <v>21.514561151648962</v>
      </c>
      <c r="AC10" s="372">
        <v>21.514561151648962</v>
      </c>
      <c r="AD10" s="372">
        <v>21.514561151648962</v>
      </c>
      <c r="AE10" s="372">
        <v>21.514561151648962</v>
      </c>
      <c r="AF10" s="372">
        <v>21.514561151648962</v>
      </c>
      <c r="AG10" s="372">
        <v>21.514561151648962</v>
      </c>
      <c r="AH10" s="372">
        <v>21.514561151648962</v>
      </c>
      <c r="AI10" s="372">
        <v>21.514561151648962</v>
      </c>
      <c r="AJ10" s="372">
        <v>21.514561151648962</v>
      </c>
      <c r="AK10" s="372">
        <v>21.514561151648962</v>
      </c>
      <c r="AL10" s="372">
        <v>21.514561151648962</v>
      </c>
      <c r="AM10" s="372">
        <v>21.514561151648962</v>
      </c>
      <c r="AN10" s="372">
        <v>21.514561151648962</v>
      </c>
      <c r="AO10" s="372">
        <v>21.514561151648962</v>
      </c>
      <c r="AP10" s="372">
        <v>0</v>
      </c>
      <c r="AQ10" s="372">
        <v>0</v>
      </c>
      <c r="AR10" s="372">
        <v>0</v>
      </c>
      <c r="AS10" s="372">
        <v>0</v>
      </c>
      <c r="AT10" s="372">
        <v>0</v>
      </c>
      <c r="AU10" s="372">
        <v>0</v>
      </c>
      <c r="AV10" s="208">
        <f t="shared" si="1"/>
        <v>645.43683454946938</v>
      </c>
    </row>
    <row r="11" spans="1:48" ht="15.75" customHeight="1" x14ac:dyDescent="0.3">
      <c r="A11" s="199" t="s">
        <v>89</v>
      </c>
      <c r="B11" s="200">
        <v>30</v>
      </c>
      <c r="C11" s="201">
        <v>15.640064122265523</v>
      </c>
      <c r="D11" s="202">
        <f t="shared" ref="D11:D12" si="3">L11/C11</f>
        <v>1</v>
      </c>
      <c r="E11" s="203"/>
      <c r="F11" s="203"/>
      <c r="G11" s="203"/>
      <c r="H11" s="203"/>
      <c r="I11" s="203"/>
      <c r="J11" s="203"/>
      <c r="K11" s="203"/>
      <c r="L11" s="372">
        <v>15.640064122265523</v>
      </c>
      <c r="M11" s="372">
        <v>15.640064122265523</v>
      </c>
      <c r="N11" s="372">
        <v>15.640064122265523</v>
      </c>
      <c r="O11" s="372">
        <v>15.640064122265523</v>
      </c>
      <c r="P11" s="372">
        <v>15.640064122265523</v>
      </c>
      <c r="Q11" s="372">
        <v>15.640064122265523</v>
      </c>
      <c r="R11" s="372">
        <v>15.640064122265523</v>
      </c>
      <c r="S11" s="372">
        <v>15.640064122265523</v>
      </c>
      <c r="T11" s="372">
        <v>15.640064122265523</v>
      </c>
      <c r="U11" s="372">
        <v>15.640064122265523</v>
      </c>
      <c r="V11" s="372">
        <v>15.640064122265523</v>
      </c>
      <c r="W11" s="372">
        <v>15.640064122265523</v>
      </c>
      <c r="X11" s="372">
        <v>15.640064122265523</v>
      </c>
      <c r="Y11" s="372">
        <v>15.640064122265523</v>
      </c>
      <c r="Z11" s="372">
        <v>15.640064122265523</v>
      </c>
      <c r="AA11" s="372">
        <v>15.640064122265523</v>
      </c>
      <c r="AB11" s="372">
        <v>15.640064122265523</v>
      </c>
      <c r="AC11" s="372">
        <v>15.640064122265523</v>
      </c>
      <c r="AD11" s="372">
        <v>15.640064122265523</v>
      </c>
      <c r="AE11" s="372">
        <v>15.640064122265523</v>
      </c>
      <c r="AF11" s="372">
        <v>15.640064122265523</v>
      </c>
      <c r="AG11" s="372">
        <v>15.640064122265523</v>
      </c>
      <c r="AH11" s="372">
        <v>15.640064122265523</v>
      </c>
      <c r="AI11" s="372">
        <v>15.640064122265523</v>
      </c>
      <c r="AJ11" s="372">
        <v>15.640064122265523</v>
      </c>
      <c r="AK11" s="372">
        <v>15.640064122265523</v>
      </c>
      <c r="AL11" s="372">
        <v>15.640064122265523</v>
      </c>
      <c r="AM11" s="372">
        <v>15.640064122265523</v>
      </c>
      <c r="AN11" s="372">
        <v>15.640064122265523</v>
      </c>
      <c r="AO11" s="372">
        <v>15.640064122265523</v>
      </c>
      <c r="AP11" s="372">
        <v>0</v>
      </c>
      <c r="AQ11" s="372">
        <v>0</v>
      </c>
      <c r="AR11" s="372">
        <v>0</v>
      </c>
      <c r="AS11" s="372">
        <v>0</v>
      </c>
      <c r="AT11" s="372">
        <v>0</v>
      </c>
      <c r="AU11" s="372">
        <v>0</v>
      </c>
      <c r="AV11" s="208">
        <f t="shared" si="1"/>
        <v>469.20192366796579</v>
      </c>
    </row>
    <row r="12" spans="1:48" ht="15.75" customHeight="1" x14ac:dyDescent="0.3">
      <c r="A12" s="199" t="s">
        <v>27</v>
      </c>
      <c r="B12" s="200">
        <v>11</v>
      </c>
      <c r="C12" s="201">
        <v>9.7535674027007051</v>
      </c>
      <c r="D12" s="202">
        <f t="shared" si="3"/>
        <v>1</v>
      </c>
      <c r="E12" s="203"/>
      <c r="F12" s="203"/>
      <c r="G12" s="203"/>
      <c r="H12" s="203"/>
      <c r="I12" s="203"/>
      <c r="J12" s="203"/>
      <c r="K12" s="203"/>
      <c r="L12" s="372">
        <v>9.7535674027007051</v>
      </c>
      <c r="M12" s="372">
        <v>9.7535674027007051</v>
      </c>
      <c r="N12" s="372">
        <v>9.7535674027007051</v>
      </c>
      <c r="O12" s="372">
        <v>9.7535674027007051</v>
      </c>
      <c r="P12" s="372">
        <v>9.7535674027007051</v>
      </c>
      <c r="Q12" s="372">
        <v>9.7535674027007051</v>
      </c>
      <c r="R12" s="372">
        <v>9.7535674027007051</v>
      </c>
      <c r="S12" s="372">
        <v>9.7535674027007051</v>
      </c>
      <c r="T12" s="372">
        <v>9.7535674027007051</v>
      </c>
      <c r="U12" s="372">
        <v>9.7535674027007051</v>
      </c>
      <c r="V12" s="372">
        <v>9.7535674027007051</v>
      </c>
      <c r="W12" s="372">
        <v>0</v>
      </c>
      <c r="X12" s="372">
        <v>0</v>
      </c>
      <c r="Y12" s="372">
        <v>0</v>
      </c>
      <c r="Z12" s="372">
        <v>0</v>
      </c>
      <c r="AA12" s="372">
        <v>0</v>
      </c>
      <c r="AB12" s="372">
        <v>0</v>
      </c>
      <c r="AC12" s="372">
        <v>0</v>
      </c>
      <c r="AD12" s="372">
        <v>0</v>
      </c>
      <c r="AE12" s="372">
        <v>0</v>
      </c>
      <c r="AF12" s="372">
        <v>0</v>
      </c>
      <c r="AG12" s="372">
        <v>0</v>
      </c>
      <c r="AH12" s="372">
        <v>0</v>
      </c>
      <c r="AI12" s="372">
        <v>0</v>
      </c>
      <c r="AJ12" s="372">
        <v>0</v>
      </c>
      <c r="AK12" s="372">
        <v>0</v>
      </c>
      <c r="AL12" s="372">
        <v>0</v>
      </c>
      <c r="AM12" s="372">
        <v>0</v>
      </c>
      <c r="AN12" s="372">
        <v>0</v>
      </c>
      <c r="AO12" s="372">
        <v>0</v>
      </c>
      <c r="AP12" s="372">
        <v>0</v>
      </c>
      <c r="AQ12" s="372">
        <v>0</v>
      </c>
      <c r="AR12" s="372">
        <v>0</v>
      </c>
      <c r="AS12" s="372">
        <v>0</v>
      </c>
      <c r="AT12" s="372">
        <v>0</v>
      </c>
      <c r="AU12" s="372">
        <v>0</v>
      </c>
      <c r="AV12" s="208">
        <f t="shared" si="1"/>
        <v>107.28924142970777</v>
      </c>
    </row>
    <row r="13" spans="1:48" ht="15.75" customHeight="1" x14ac:dyDescent="0.3">
      <c r="A13" s="199" t="s">
        <v>267</v>
      </c>
      <c r="B13" s="200">
        <v>30</v>
      </c>
      <c r="C13" s="201">
        <v>4.6538568785994432</v>
      </c>
      <c r="D13" s="202">
        <f t="shared" si="2"/>
        <v>1</v>
      </c>
      <c r="E13" s="203"/>
      <c r="F13" s="203"/>
      <c r="G13" s="203"/>
      <c r="H13" s="203"/>
      <c r="I13" s="203"/>
      <c r="J13" s="203"/>
      <c r="K13" s="203"/>
      <c r="L13" s="372">
        <v>4.6538568785994432</v>
      </c>
      <c r="M13" s="372">
        <v>4.6538568785994432</v>
      </c>
      <c r="N13" s="372">
        <v>4.6538568785994432</v>
      </c>
      <c r="O13" s="372">
        <v>4.6538568785994432</v>
      </c>
      <c r="P13" s="372">
        <v>4.6538568785994432</v>
      </c>
      <c r="Q13" s="372">
        <v>4.6538568785994432</v>
      </c>
      <c r="R13" s="372">
        <v>4.6538568785994432</v>
      </c>
      <c r="S13" s="372">
        <v>4.6538568785994432</v>
      </c>
      <c r="T13" s="372">
        <v>4.6538568785994432</v>
      </c>
      <c r="U13" s="372">
        <v>4.6538568785994432</v>
      </c>
      <c r="V13" s="372">
        <v>4.6538568785994432</v>
      </c>
      <c r="W13" s="372">
        <v>4.6538568785994432</v>
      </c>
      <c r="X13" s="372">
        <v>4.6538568785994432</v>
      </c>
      <c r="Y13" s="372">
        <v>4.6538568785994432</v>
      </c>
      <c r="Z13" s="372">
        <v>4.6538568785994432</v>
      </c>
      <c r="AA13" s="372">
        <v>4.6538568785994432</v>
      </c>
      <c r="AB13" s="372">
        <v>4.6538568785994432</v>
      </c>
      <c r="AC13" s="372">
        <v>4.6538568785994432</v>
      </c>
      <c r="AD13" s="372">
        <v>4.6538568785994432</v>
      </c>
      <c r="AE13" s="372">
        <v>4.6538568785994432</v>
      </c>
      <c r="AF13" s="372">
        <v>4.6538568785994432</v>
      </c>
      <c r="AG13" s="372">
        <v>4.6538568785994432</v>
      </c>
      <c r="AH13" s="372">
        <v>4.6538568785994432</v>
      </c>
      <c r="AI13" s="372">
        <v>4.6538568785994432</v>
      </c>
      <c r="AJ13" s="372">
        <v>4.6538568785994432</v>
      </c>
      <c r="AK13" s="372">
        <v>4.6538568785994432</v>
      </c>
      <c r="AL13" s="372">
        <v>4.6538568785994432</v>
      </c>
      <c r="AM13" s="372">
        <v>4.6538568785994432</v>
      </c>
      <c r="AN13" s="372">
        <v>4.6538568785994432</v>
      </c>
      <c r="AO13" s="372">
        <v>4.6538568785994432</v>
      </c>
      <c r="AP13" s="372">
        <v>0</v>
      </c>
      <c r="AQ13" s="372">
        <v>0</v>
      </c>
      <c r="AR13" s="372">
        <v>0</v>
      </c>
      <c r="AS13" s="372">
        <v>0</v>
      </c>
      <c r="AT13" s="372">
        <v>0</v>
      </c>
      <c r="AU13" s="372">
        <v>0</v>
      </c>
      <c r="AV13" s="208">
        <f t="shared" si="1"/>
        <v>139.61570635798327</v>
      </c>
    </row>
    <row r="14" spans="1:48" ht="15.75" customHeight="1" x14ac:dyDescent="0.3">
      <c r="A14" s="199" t="s">
        <v>350</v>
      </c>
      <c r="B14" s="200">
        <v>30</v>
      </c>
      <c r="C14" s="201">
        <v>4.4275320141927779</v>
      </c>
      <c r="D14" s="202">
        <f t="shared" si="2"/>
        <v>1</v>
      </c>
      <c r="E14" s="203"/>
      <c r="F14" s="203"/>
      <c r="G14" s="203"/>
      <c r="H14" s="203"/>
      <c r="I14" s="203"/>
      <c r="J14" s="203"/>
      <c r="K14" s="203"/>
      <c r="L14" s="372">
        <v>4.4275320141927779</v>
      </c>
      <c r="M14" s="372">
        <v>4.4275320141927779</v>
      </c>
      <c r="N14" s="372">
        <v>4.4275320141927779</v>
      </c>
      <c r="O14" s="372">
        <v>4.4275320141927779</v>
      </c>
      <c r="P14" s="372">
        <v>4.4275320141927779</v>
      </c>
      <c r="Q14" s="372">
        <v>4.4275320141927779</v>
      </c>
      <c r="R14" s="372">
        <v>4.4275320141927779</v>
      </c>
      <c r="S14" s="372">
        <v>4.4275320141927779</v>
      </c>
      <c r="T14" s="372">
        <v>4.4275320141927779</v>
      </c>
      <c r="U14" s="372">
        <v>4.4275320141927779</v>
      </c>
      <c r="V14" s="372">
        <v>4.4275320141927779</v>
      </c>
      <c r="W14" s="372">
        <v>4.4275320141927779</v>
      </c>
      <c r="X14" s="372">
        <v>4.4275320141927779</v>
      </c>
      <c r="Y14" s="372">
        <v>4.4275320141927779</v>
      </c>
      <c r="Z14" s="372">
        <v>4.4275320141927779</v>
      </c>
      <c r="AA14" s="372">
        <v>4.4275320141927779</v>
      </c>
      <c r="AB14" s="372">
        <v>4.4275320141927779</v>
      </c>
      <c r="AC14" s="372">
        <v>4.4275320141927779</v>
      </c>
      <c r="AD14" s="372">
        <v>4.4275320141927779</v>
      </c>
      <c r="AE14" s="372">
        <v>4.4275320141927779</v>
      </c>
      <c r="AF14" s="372">
        <v>4.4275320141927779</v>
      </c>
      <c r="AG14" s="372">
        <v>4.4275320141927779</v>
      </c>
      <c r="AH14" s="372">
        <v>4.4275320141927779</v>
      </c>
      <c r="AI14" s="372">
        <v>4.4275320141927779</v>
      </c>
      <c r="AJ14" s="372">
        <v>4.4275320141927779</v>
      </c>
      <c r="AK14" s="372">
        <v>4.4275320141927779</v>
      </c>
      <c r="AL14" s="372">
        <v>4.4275320141927779</v>
      </c>
      <c r="AM14" s="372">
        <v>4.4275320141927779</v>
      </c>
      <c r="AN14" s="372">
        <v>4.4275320141927779</v>
      </c>
      <c r="AO14" s="372">
        <v>4.4275320141927779</v>
      </c>
      <c r="AP14" s="372">
        <v>0</v>
      </c>
      <c r="AQ14" s="372">
        <v>0</v>
      </c>
      <c r="AR14" s="372">
        <v>0</v>
      </c>
      <c r="AS14" s="372">
        <v>0</v>
      </c>
      <c r="AT14" s="372">
        <v>0</v>
      </c>
      <c r="AU14" s="372">
        <v>0</v>
      </c>
      <c r="AV14" s="208">
        <f t="shared" si="1"/>
        <v>132.82596042578331</v>
      </c>
    </row>
    <row r="15" spans="1:48" ht="15.75" customHeight="1" x14ac:dyDescent="0.3">
      <c r="A15" s="199" t="s">
        <v>88</v>
      </c>
      <c r="B15" s="200">
        <v>30</v>
      </c>
      <c r="C15" s="201">
        <v>4.4213444047506698</v>
      </c>
      <c r="D15" s="202">
        <f t="shared" si="2"/>
        <v>1</v>
      </c>
      <c r="E15" s="203"/>
      <c r="F15" s="203"/>
      <c r="G15" s="203"/>
      <c r="H15" s="203"/>
      <c r="I15" s="203"/>
      <c r="J15" s="203"/>
      <c r="K15" s="203"/>
      <c r="L15" s="372">
        <v>4.4213444047506698</v>
      </c>
      <c r="M15" s="372">
        <v>4.4213444047506698</v>
      </c>
      <c r="N15" s="372">
        <v>4.4213444047506698</v>
      </c>
      <c r="O15" s="372">
        <v>4.4213444047506698</v>
      </c>
      <c r="P15" s="372">
        <v>4.4213444047506698</v>
      </c>
      <c r="Q15" s="372">
        <v>4.4213444047506698</v>
      </c>
      <c r="R15" s="372">
        <v>4.4213444047506698</v>
      </c>
      <c r="S15" s="372">
        <v>4.4213444047506698</v>
      </c>
      <c r="T15" s="372">
        <v>4.4213444047506698</v>
      </c>
      <c r="U15" s="372">
        <v>4.4213444047506698</v>
      </c>
      <c r="V15" s="372">
        <v>4.4213444047506698</v>
      </c>
      <c r="W15" s="372">
        <v>4.4213444047506698</v>
      </c>
      <c r="X15" s="372">
        <v>4.4213444047506698</v>
      </c>
      <c r="Y15" s="372">
        <v>4.4213444047506698</v>
      </c>
      <c r="Z15" s="372">
        <v>4.4213444047506698</v>
      </c>
      <c r="AA15" s="372">
        <v>4.4213444047506698</v>
      </c>
      <c r="AB15" s="372">
        <v>4.4213444047506698</v>
      </c>
      <c r="AC15" s="372">
        <v>4.4213444047506698</v>
      </c>
      <c r="AD15" s="372">
        <v>4.4213444047506698</v>
      </c>
      <c r="AE15" s="372">
        <v>4.4213444047506698</v>
      </c>
      <c r="AF15" s="372">
        <v>4.4213444047506698</v>
      </c>
      <c r="AG15" s="372">
        <v>4.4213444047506698</v>
      </c>
      <c r="AH15" s="372">
        <v>4.4213444047506698</v>
      </c>
      <c r="AI15" s="372">
        <v>4.4213444047506698</v>
      </c>
      <c r="AJ15" s="372">
        <v>4.4213444047506698</v>
      </c>
      <c r="AK15" s="372">
        <v>4.4213444047506698</v>
      </c>
      <c r="AL15" s="372">
        <v>4.4213444047506698</v>
      </c>
      <c r="AM15" s="372">
        <v>4.4213444047506698</v>
      </c>
      <c r="AN15" s="372">
        <v>4.4213444047506698</v>
      </c>
      <c r="AO15" s="372">
        <v>4.4213444047506698</v>
      </c>
      <c r="AP15" s="372">
        <v>0</v>
      </c>
      <c r="AQ15" s="372">
        <v>0</v>
      </c>
      <c r="AR15" s="372">
        <v>0</v>
      </c>
      <c r="AS15" s="372">
        <v>0</v>
      </c>
      <c r="AT15" s="372">
        <v>0</v>
      </c>
      <c r="AU15" s="372">
        <v>0</v>
      </c>
      <c r="AV15" s="208">
        <f t="shared" si="1"/>
        <v>132.64033214252009</v>
      </c>
    </row>
    <row r="16" spans="1:48" ht="15.75" customHeight="1" x14ac:dyDescent="0.3">
      <c r="A16" s="199" t="s">
        <v>483</v>
      </c>
      <c r="B16" s="200">
        <v>20</v>
      </c>
      <c r="C16" s="201">
        <v>3.7462690171488084</v>
      </c>
      <c r="D16" s="202">
        <f t="shared" si="2"/>
        <v>1</v>
      </c>
      <c r="E16" s="203"/>
      <c r="F16" s="203"/>
      <c r="G16" s="203"/>
      <c r="H16" s="203"/>
      <c r="I16" s="203"/>
      <c r="J16" s="203"/>
      <c r="K16" s="203"/>
      <c r="L16" s="372">
        <v>3.7462690171488084</v>
      </c>
      <c r="M16" s="372">
        <v>3.7462690171488084</v>
      </c>
      <c r="N16" s="372">
        <v>3.7462690171488084</v>
      </c>
      <c r="O16" s="372">
        <v>3.7462690171488084</v>
      </c>
      <c r="P16" s="372">
        <v>3.7462690171488084</v>
      </c>
      <c r="Q16" s="372">
        <v>3.7462690171488084</v>
      </c>
      <c r="R16" s="372">
        <v>3.7462690171488084</v>
      </c>
      <c r="S16" s="372">
        <v>3.7462690171488084</v>
      </c>
      <c r="T16" s="372">
        <v>3.7462690171488084</v>
      </c>
      <c r="U16" s="372">
        <v>3.7462690171488084</v>
      </c>
      <c r="V16" s="372">
        <v>3.7462690171488084</v>
      </c>
      <c r="W16" s="372">
        <v>3.7462690171488084</v>
      </c>
      <c r="X16" s="372">
        <v>3.7462690171488084</v>
      </c>
      <c r="Y16" s="372">
        <v>3.7462690171488084</v>
      </c>
      <c r="Z16" s="372">
        <v>3.7462690171488084</v>
      </c>
      <c r="AA16" s="372">
        <v>3.7462690171488084</v>
      </c>
      <c r="AB16" s="372">
        <v>3.7462690171488084</v>
      </c>
      <c r="AC16" s="372">
        <v>3.7462690171488084</v>
      </c>
      <c r="AD16" s="372">
        <v>3.7462690171488084</v>
      </c>
      <c r="AE16" s="372">
        <v>3.7462690171488084</v>
      </c>
      <c r="AF16" s="372">
        <v>0</v>
      </c>
      <c r="AG16" s="372">
        <v>0</v>
      </c>
      <c r="AH16" s="372">
        <v>0</v>
      </c>
      <c r="AI16" s="372">
        <v>0</v>
      </c>
      <c r="AJ16" s="372">
        <v>0</v>
      </c>
      <c r="AK16" s="372">
        <v>0</v>
      </c>
      <c r="AL16" s="372">
        <v>0</v>
      </c>
      <c r="AM16" s="372">
        <v>0</v>
      </c>
      <c r="AN16" s="372">
        <v>0</v>
      </c>
      <c r="AO16" s="372">
        <v>0</v>
      </c>
      <c r="AP16" s="372">
        <v>0</v>
      </c>
      <c r="AQ16" s="372">
        <v>0</v>
      </c>
      <c r="AR16" s="372">
        <v>0</v>
      </c>
      <c r="AS16" s="372">
        <v>0</v>
      </c>
      <c r="AT16" s="372">
        <v>0</v>
      </c>
      <c r="AU16" s="372">
        <v>0</v>
      </c>
      <c r="AV16" s="208">
        <f t="shared" si="1"/>
        <v>74.925380342976126</v>
      </c>
    </row>
    <row r="17" spans="1:48" ht="15.75" customHeight="1" x14ac:dyDescent="0.3">
      <c r="A17" s="199" t="s">
        <v>376</v>
      </c>
      <c r="B17" s="200">
        <v>16</v>
      </c>
      <c r="C17" s="201">
        <v>3.7857063710525751</v>
      </c>
      <c r="D17" s="202">
        <f t="shared" si="2"/>
        <v>1</v>
      </c>
      <c r="E17" s="203"/>
      <c r="F17" s="203"/>
      <c r="G17" s="203"/>
      <c r="H17" s="203"/>
      <c r="I17" s="203"/>
      <c r="J17" s="203"/>
      <c r="K17" s="203"/>
      <c r="L17" s="372">
        <v>3.7857063710525751</v>
      </c>
      <c r="M17" s="372">
        <v>3.7857063710525751</v>
      </c>
      <c r="N17" s="372">
        <v>3.7857063710525751</v>
      </c>
      <c r="O17" s="372">
        <v>3.7857063710525751</v>
      </c>
      <c r="P17" s="372">
        <v>3.7857063710525751</v>
      </c>
      <c r="Q17" s="372">
        <v>3.7857063710525751</v>
      </c>
      <c r="R17" s="372">
        <v>3.7857063710525751</v>
      </c>
      <c r="S17" s="372">
        <v>3.7857063710525751</v>
      </c>
      <c r="T17" s="372">
        <v>3.7857063710525751</v>
      </c>
      <c r="U17" s="372">
        <v>3.7857063710525751</v>
      </c>
      <c r="V17" s="372">
        <v>3.7857063710525751</v>
      </c>
      <c r="W17" s="372">
        <v>3.7857063710525751</v>
      </c>
      <c r="X17" s="372">
        <v>3.7857063710525751</v>
      </c>
      <c r="Y17" s="372">
        <v>3.7857063710525751</v>
      </c>
      <c r="Z17" s="372">
        <v>3.7857063710525751</v>
      </c>
      <c r="AA17" s="372">
        <v>3.7857063710525751</v>
      </c>
      <c r="AB17" s="372">
        <v>0</v>
      </c>
      <c r="AC17" s="372">
        <v>0</v>
      </c>
      <c r="AD17" s="372">
        <v>0</v>
      </c>
      <c r="AE17" s="372">
        <v>0</v>
      </c>
      <c r="AF17" s="372">
        <v>0</v>
      </c>
      <c r="AG17" s="372">
        <v>0</v>
      </c>
      <c r="AH17" s="372">
        <v>0</v>
      </c>
      <c r="AI17" s="372">
        <v>0</v>
      </c>
      <c r="AJ17" s="372">
        <v>0</v>
      </c>
      <c r="AK17" s="372">
        <v>0</v>
      </c>
      <c r="AL17" s="372">
        <v>0</v>
      </c>
      <c r="AM17" s="372">
        <v>0</v>
      </c>
      <c r="AN17" s="372">
        <v>0</v>
      </c>
      <c r="AO17" s="372">
        <v>0</v>
      </c>
      <c r="AP17" s="372">
        <v>0</v>
      </c>
      <c r="AQ17" s="372">
        <v>0</v>
      </c>
      <c r="AR17" s="372">
        <v>0</v>
      </c>
      <c r="AS17" s="372">
        <v>0</v>
      </c>
      <c r="AT17" s="372">
        <v>0</v>
      </c>
      <c r="AU17" s="372">
        <v>0</v>
      </c>
      <c r="AV17" s="208">
        <f t="shared" si="1"/>
        <v>60.571301936841216</v>
      </c>
    </row>
    <row r="18" spans="1:48" ht="15.75" customHeight="1" x14ac:dyDescent="0.3">
      <c r="A18" s="199" t="s">
        <v>484</v>
      </c>
      <c r="B18" s="200">
        <v>16</v>
      </c>
      <c r="C18" s="372">
        <v>1.1084208411580592</v>
      </c>
      <c r="D18" s="202">
        <f t="shared" si="2"/>
        <v>1</v>
      </c>
      <c r="E18" s="203"/>
      <c r="F18" s="203"/>
      <c r="G18" s="203"/>
      <c r="H18" s="203"/>
      <c r="I18" s="203"/>
      <c r="J18" s="203"/>
      <c r="K18" s="203"/>
      <c r="L18" s="372">
        <v>1.1084208411580592</v>
      </c>
      <c r="M18" s="372">
        <v>1.1084208411580592</v>
      </c>
      <c r="N18" s="372">
        <v>1.1084208411580592</v>
      </c>
      <c r="O18" s="372">
        <v>1.1084208411580592</v>
      </c>
      <c r="P18" s="372">
        <v>1.1084208411580592</v>
      </c>
      <c r="Q18" s="372">
        <v>1.1084208411580592</v>
      </c>
      <c r="R18" s="372">
        <v>1.1084208411580592</v>
      </c>
      <c r="S18" s="372">
        <v>1.1084208411580592</v>
      </c>
      <c r="T18" s="372">
        <v>1.1084208411580592</v>
      </c>
      <c r="U18" s="372">
        <v>1.1084208411580592</v>
      </c>
      <c r="V18" s="372">
        <v>1.1084208411580592</v>
      </c>
      <c r="W18" s="372">
        <v>1.1084208411580592</v>
      </c>
      <c r="X18" s="372">
        <v>1.1084208411580592</v>
      </c>
      <c r="Y18" s="372">
        <v>1.1084208411580592</v>
      </c>
      <c r="Z18" s="372">
        <v>1.1084208411580592</v>
      </c>
      <c r="AA18" s="372">
        <v>1.1084208411580592</v>
      </c>
      <c r="AB18" s="372">
        <v>0</v>
      </c>
      <c r="AC18" s="372">
        <v>0</v>
      </c>
      <c r="AD18" s="372">
        <v>0</v>
      </c>
      <c r="AE18" s="372">
        <v>0</v>
      </c>
      <c r="AF18" s="372">
        <v>0</v>
      </c>
      <c r="AG18" s="372">
        <v>0</v>
      </c>
      <c r="AH18" s="372">
        <v>0</v>
      </c>
      <c r="AI18" s="372">
        <v>0</v>
      </c>
      <c r="AJ18" s="372">
        <v>0</v>
      </c>
      <c r="AK18" s="372">
        <v>0</v>
      </c>
      <c r="AL18" s="372">
        <v>0</v>
      </c>
      <c r="AM18" s="372">
        <v>0</v>
      </c>
      <c r="AN18" s="372">
        <v>0</v>
      </c>
      <c r="AO18" s="372">
        <v>0</v>
      </c>
      <c r="AP18" s="372">
        <v>0</v>
      </c>
      <c r="AQ18" s="372">
        <v>0</v>
      </c>
      <c r="AR18" s="372">
        <v>0</v>
      </c>
      <c r="AS18" s="372">
        <v>0</v>
      </c>
      <c r="AT18" s="372">
        <v>0</v>
      </c>
      <c r="AU18" s="372">
        <v>0</v>
      </c>
      <c r="AV18" s="208">
        <f t="shared" si="1"/>
        <v>17.734733458528947</v>
      </c>
    </row>
    <row r="19" spans="1:48" ht="15.75" customHeight="1" x14ac:dyDescent="0.3">
      <c r="A19" s="180" t="s">
        <v>422</v>
      </c>
      <c r="B19" s="196"/>
      <c r="C19" s="182">
        <f>SUM(C5:C18)</f>
        <v>761.63403383079446</v>
      </c>
      <c r="D19" s="205">
        <f>L19/C19</f>
        <v>1</v>
      </c>
      <c r="E19" s="85"/>
      <c r="F19" s="74"/>
      <c r="G19" s="74"/>
      <c r="H19" s="74"/>
      <c r="I19" s="74"/>
      <c r="J19" s="74"/>
      <c r="K19" s="74"/>
      <c r="L19" s="182">
        <f t="shared" ref="L19:AV19" si="4">SUM(L5:L18)</f>
        <v>761.63403383079446</v>
      </c>
      <c r="M19" s="182">
        <f t="shared" si="4"/>
        <v>761.63403383079446</v>
      </c>
      <c r="N19" s="182">
        <f t="shared" ref="N19:AU19" si="5">SUM(N5:N18)</f>
        <v>761.63403383079446</v>
      </c>
      <c r="O19" s="182">
        <f t="shared" si="5"/>
        <v>761.63403383079446</v>
      </c>
      <c r="P19" s="182">
        <f t="shared" si="5"/>
        <v>761.63403383079446</v>
      </c>
      <c r="Q19" s="182">
        <f t="shared" si="5"/>
        <v>761.63403383079446</v>
      </c>
      <c r="R19" s="182">
        <f t="shared" si="5"/>
        <v>735.91345583099599</v>
      </c>
      <c r="S19" s="182">
        <f t="shared" si="5"/>
        <v>637.96552484697861</v>
      </c>
      <c r="T19" s="182">
        <f t="shared" si="5"/>
        <v>637.96552484697861</v>
      </c>
      <c r="U19" s="182">
        <f t="shared" si="5"/>
        <v>637.96552484697861</v>
      </c>
      <c r="V19" s="182">
        <f t="shared" si="5"/>
        <v>637.96552484697861</v>
      </c>
      <c r="W19" s="182">
        <f t="shared" si="5"/>
        <v>628.21195744427791</v>
      </c>
      <c r="X19" s="182">
        <f t="shared" si="5"/>
        <v>628.21195744427791</v>
      </c>
      <c r="Y19" s="182">
        <f t="shared" si="5"/>
        <v>628.21195744427791</v>
      </c>
      <c r="Z19" s="182">
        <f t="shared" si="5"/>
        <v>628.21195744427791</v>
      </c>
      <c r="AA19" s="182">
        <f t="shared" si="5"/>
        <v>518.38537970476</v>
      </c>
      <c r="AB19" s="182">
        <f t="shared" si="5"/>
        <v>143.0710036508674</v>
      </c>
      <c r="AC19" s="182">
        <f t="shared" si="5"/>
        <v>143.0710036508674</v>
      </c>
      <c r="AD19" s="182">
        <f t="shared" si="5"/>
        <v>143.0710036508674</v>
      </c>
      <c r="AE19" s="182">
        <f t="shared" si="5"/>
        <v>143.0710036508674</v>
      </c>
      <c r="AF19" s="182">
        <f t="shared" si="5"/>
        <v>94.333964660086565</v>
      </c>
      <c r="AG19" s="182">
        <f t="shared" si="5"/>
        <v>94.333964660086565</v>
      </c>
      <c r="AH19" s="182">
        <f t="shared" si="5"/>
        <v>94.333964660086565</v>
      </c>
      <c r="AI19" s="182">
        <f t="shared" si="5"/>
        <v>94.333964660086565</v>
      </c>
      <c r="AJ19" s="182">
        <f t="shared" si="5"/>
        <v>94.333964660086565</v>
      </c>
      <c r="AK19" s="182">
        <f t="shared" si="5"/>
        <v>94.333964660086565</v>
      </c>
      <c r="AL19" s="182">
        <f t="shared" si="5"/>
        <v>94.333964660086565</v>
      </c>
      <c r="AM19" s="182">
        <f t="shared" si="5"/>
        <v>94.333964660086565</v>
      </c>
      <c r="AN19" s="182">
        <f t="shared" si="5"/>
        <v>94.333964660086565</v>
      </c>
      <c r="AO19" s="182">
        <f t="shared" si="5"/>
        <v>94.333964660086565</v>
      </c>
      <c r="AP19" s="182">
        <f t="shared" si="5"/>
        <v>0</v>
      </c>
      <c r="AQ19" s="182">
        <f t="shared" si="5"/>
        <v>0</v>
      </c>
      <c r="AR19" s="182">
        <f t="shared" si="5"/>
        <v>0</v>
      </c>
      <c r="AS19" s="182">
        <f t="shared" si="5"/>
        <v>0</v>
      </c>
      <c r="AT19" s="182">
        <f t="shared" si="5"/>
        <v>0</v>
      </c>
      <c r="AU19" s="182">
        <f t="shared" si="5"/>
        <v>0</v>
      </c>
      <c r="AV19" s="174">
        <f t="shared" si="4"/>
        <v>12404.436628889884</v>
      </c>
    </row>
    <row r="20" spans="1:48" ht="15.75" customHeight="1" x14ac:dyDescent="0.3">
      <c r="A20" s="180" t="s">
        <v>423</v>
      </c>
      <c r="B20" s="185"/>
      <c r="C20" s="186"/>
      <c r="D20" s="197"/>
      <c r="E20" s="77"/>
      <c r="F20" s="77"/>
      <c r="G20" s="77"/>
      <c r="H20" s="77"/>
      <c r="I20" s="77"/>
      <c r="J20" s="77"/>
      <c r="K20" s="78"/>
      <c r="L20" s="174">
        <v>0</v>
      </c>
      <c r="M20" s="188">
        <f>L19-M19</f>
        <v>0</v>
      </c>
      <c r="N20" s="188">
        <f t="shared" ref="N20:AU20" si="6">M19-N19</f>
        <v>0</v>
      </c>
      <c r="O20" s="188">
        <f t="shared" si="6"/>
        <v>0</v>
      </c>
      <c r="P20" s="188">
        <f t="shared" si="6"/>
        <v>0</v>
      </c>
      <c r="Q20" s="188">
        <f t="shared" si="6"/>
        <v>0</v>
      </c>
      <c r="R20" s="188">
        <f t="shared" si="6"/>
        <v>25.720577999798479</v>
      </c>
      <c r="S20" s="188">
        <f t="shared" si="6"/>
        <v>97.947930984017376</v>
      </c>
      <c r="T20" s="188">
        <f t="shared" si="6"/>
        <v>0</v>
      </c>
      <c r="U20" s="188">
        <f t="shared" si="6"/>
        <v>0</v>
      </c>
      <c r="V20" s="188">
        <f t="shared" si="6"/>
        <v>0</v>
      </c>
      <c r="W20" s="188">
        <f t="shared" si="6"/>
        <v>9.7535674027006962</v>
      </c>
      <c r="X20" s="188">
        <f t="shared" si="6"/>
        <v>0</v>
      </c>
      <c r="Y20" s="188">
        <f t="shared" si="6"/>
        <v>0</v>
      </c>
      <c r="Z20" s="188">
        <f t="shared" si="6"/>
        <v>0</v>
      </c>
      <c r="AA20" s="188">
        <f t="shared" si="6"/>
        <v>109.82657773951792</v>
      </c>
      <c r="AB20" s="188">
        <f t="shared" si="6"/>
        <v>375.3143760538926</v>
      </c>
      <c r="AC20" s="188">
        <f t="shared" si="6"/>
        <v>0</v>
      </c>
      <c r="AD20" s="188">
        <f t="shared" si="6"/>
        <v>0</v>
      </c>
      <c r="AE20" s="188">
        <f t="shared" si="6"/>
        <v>0</v>
      </c>
      <c r="AF20" s="188">
        <f t="shared" si="6"/>
        <v>48.737038990780832</v>
      </c>
      <c r="AG20" s="188">
        <f t="shared" si="6"/>
        <v>0</v>
      </c>
      <c r="AH20" s="188">
        <f t="shared" si="6"/>
        <v>0</v>
      </c>
      <c r="AI20" s="188">
        <f t="shared" si="6"/>
        <v>0</v>
      </c>
      <c r="AJ20" s="188">
        <f t="shared" si="6"/>
        <v>0</v>
      </c>
      <c r="AK20" s="188">
        <f t="shared" si="6"/>
        <v>0</v>
      </c>
      <c r="AL20" s="188">
        <f t="shared" si="6"/>
        <v>0</v>
      </c>
      <c r="AM20" s="188">
        <f t="shared" si="6"/>
        <v>0</v>
      </c>
      <c r="AN20" s="188">
        <f t="shared" si="6"/>
        <v>0</v>
      </c>
      <c r="AO20" s="188">
        <f t="shared" si="6"/>
        <v>0</v>
      </c>
      <c r="AP20" s="188">
        <f t="shared" si="6"/>
        <v>94.333964660086565</v>
      </c>
      <c r="AQ20" s="188">
        <f t="shared" si="6"/>
        <v>0</v>
      </c>
      <c r="AR20" s="188">
        <f t="shared" si="6"/>
        <v>0</v>
      </c>
      <c r="AS20" s="188">
        <f t="shared" si="6"/>
        <v>0</v>
      </c>
      <c r="AT20" s="188">
        <f t="shared" si="6"/>
        <v>0</v>
      </c>
      <c r="AU20" s="188">
        <f t="shared" si="6"/>
        <v>0</v>
      </c>
      <c r="AV20" s="84"/>
    </row>
    <row r="21" spans="1:48" ht="15.75" customHeight="1" x14ac:dyDescent="0.3">
      <c r="A21" s="180" t="s">
        <v>424</v>
      </c>
      <c r="B21" s="185"/>
      <c r="C21" s="186"/>
      <c r="D21" s="186"/>
      <c r="E21" s="74"/>
      <c r="F21" s="74"/>
      <c r="G21" s="74"/>
      <c r="H21" s="74"/>
      <c r="I21" s="74"/>
      <c r="J21" s="74"/>
      <c r="K21" s="79"/>
      <c r="L21" s="174">
        <f>$L19-L19</f>
        <v>0</v>
      </c>
      <c r="M21" s="190">
        <f>$L19-M19</f>
        <v>0</v>
      </c>
      <c r="N21" s="190">
        <f t="shared" ref="N21:AU21" si="7">$L19-N19</f>
        <v>0</v>
      </c>
      <c r="O21" s="190">
        <f t="shared" si="7"/>
        <v>0</v>
      </c>
      <c r="P21" s="190">
        <f t="shared" si="7"/>
        <v>0</v>
      </c>
      <c r="Q21" s="190">
        <f t="shared" si="7"/>
        <v>0</v>
      </c>
      <c r="R21" s="190">
        <f t="shared" si="7"/>
        <v>25.720577999798479</v>
      </c>
      <c r="S21" s="190">
        <f t="shared" si="7"/>
        <v>123.66850898381585</v>
      </c>
      <c r="T21" s="190">
        <f t="shared" si="7"/>
        <v>123.66850898381585</v>
      </c>
      <c r="U21" s="190">
        <f t="shared" si="7"/>
        <v>123.66850898381585</v>
      </c>
      <c r="V21" s="190">
        <f t="shared" si="7"/>
        <v>123.66850898381585</v>
      </c>
      <c r="W21" s="190">
        <f t="shared" si="7"/>
        <v>133.42207638651655</v>
      </c>
      <c r="X21" s="190">
        <f t="shared" si="7"/>
        <v>133.42207638651655</v>
      </c>
      <c r="Y21" s="190">
        <f t="shared" si="7"/>
        <v>133.42207638651655</v>
      </c>
      <c r="Z21" s="190">
        <f t="shared" si="7"/>
        <v>133.42207638651655</v>
      </c>
      <c r="AA21" s="190">
        <f t="shared" si="7"/>
        <v>243.24865412603447</v>
      </c>
      <c r="AB21" s="190">
        <f t="shared" si="7"/>
        <v>618.56303017992707</v>
      </c>
      <c r="AC21" s="190">
        <f t="shared" si="7"/>
        <v>618.56303017992707</v>
      </c>
      <c r="AD21" s="190">
        <f t="shared" si="7"/>
        <v>618.56303017992707</v>
      </c>
      <c r="AE21" s="190">
        <f t="shared" si="7"/>
        <v>618.56303017992707</v>
      </c>
      <c r="AF21" s="190">
        <f t="shared" si="7"/>
        <v>667.30006917070796</v>
      </c>
      <c r="AG21" s="190">
        <f t="shared" si="7"/>
        <v>667.30006917070796</v>
      </c>
      <c r="AH21" s="190">
        <f t="shared" si="7"/>
        <v>667.30006917070796</v>
      </c>
      <c r="AI21" s="190">
        <f t="shared" si="7"/>
        <v>667.30006917070796</v>
      </c>
      <c r="AJ21" s="190">
        <f t="shared" si="7"/>
        <v>667.30006917070796</v>
      </c>
      <c r="AK21" s="190">
        <f t="shared" si="7"/>
        <v>667.30006917070796</v>
      </c>
      <c r="AL21" s="190">
        <f t="shared" si="7"/>
        <v>667.30006917070796</v>
      </c>
      <c r="AM21" s="190">
        <f t="shared" si="7"/>
        <v>667.30006917070796</v>
      </c>
      <c r="AN21" s="190">
        <f t="shared" si="7"/>
        <v>667.30006917070796</v>
      </c>
      <c r="AO21" s="190">
        <f t="shared" si="7"/>
        <v>667.30006917070796</v>
      </c>
      <c r="AP21" s="190">
        <f t="shared" si="7"/>
        <v>761.63403383079446</v>
      </c>
      <c r="AQ21" s="190">
        <f t="shared" si="7"/>
        <v>761.63403383079446</v>
      </c>
      <c r="AR21" s="190">
        <f t="shared" si="7"/>
        <v>761.63403383079446</v>
      </c>
      <c r="AS21" s="190">
        <f t="shared" si="7"/>
        <v>761.63403383079446</v>
      </c>
      <c r="AT21" s="190">
        <f t="shared" si="7"/>
        <v>761.63403383079446</v>
      </c>
      <c r="AU21" s="190">
        <f t="shared" si="7"/>
        <v>761.63403383079446</v>
      </c>
      <c r="AV21" s="80"/>
    </row>
    <row r="22" spans="1:48" ht="15.75" customHeight="1" x14ac:dyDescent="0.3">
      <c r="A22" s="193" t="s">
        <v>66</v>
      </c>
      <c r="B22" s="206">
        <f>SUMPRODUCT(B5:B18,C5:C18)/C19</f>
        <v>17.781733990570061</v>
      </c>
      <c r="C22" s="56"/>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row>
    <row r="23" spans="1:48" s="30" customFormat="1" ht="15.75" hidden="1" customHeight="1" x14ac:dyDescent="0.3"/>
    <row r="24" spans="1:48" ht="15.75" hidden="1" customHeight="1" x14ac:dyDescent="0.3">
      <c r="A24" s="491" t="str">
        <f>A3</f>
        <v>Measure Category</v>
      </c>
      <c r="B24" s="493" t="str">
        <f>B3</f>
        <v>Measure Life</v>
      </c>
      <c r="C24" s="493" t="str">
        <f>C3</f>
        <v>Annual Verified Gross Savings (MWh)</v>
      </c>
      <c r="D24" s="497" t="str">
        <f>D3</f>
        <v>NTGR</v>
      </c>
      <c r="E24" s="172"/>
      <c r="F24" s="133"/>
      <c r="G24" s="133"/>
      <c r="H24" s="133"/>
      <c r="I24" s="133"/>
      <c r="J24" s="133"/>
      <c r="K24" s="134"/>
      <c r="L24" s="160" t="str">
        <f>L3</f>
        <v>CPAS - Verified Net Savings (MWh)</v>
      </c>
      <c r="M24" s="160"/>
      <c r="N24" s="160"/>
      <c r="O24" s="160"/>
      <c r="P24" s="160"/>
      <c r="Q24" s="160"/>
      <c r="R24" s="160"/>
      <c r="S24" s="160"/>
      <c r="T24" s="160"/>
      <c r="U24" s="160"/>
      <c r="V24" s="254"/>
    </row>
    <row r="25" spans="1:48" ht="15.75" hidden="1" customHeight="1" x14ac:dyDescent="0.3">
      <c r="A25" s="496"/>
      <c r="B25" s="494"/>
      <c r="C25" s="494"/>
      <c r="D25" s="494"/>
      <c r="E25" s="36"/>
      <c r="F25" s="36"/>
      <c r="G25" s="36"/>
      <c r="H25" s="36"/>
      <c r="I25" s="36"/>
      <c r="J25" s="36"/>
      <c r="K25" s="36"/>
      <c r="L25" s="36">
        <f t="shared" ref="L25:V31" si="8">W4</f>
        <v>2036</v>
      </c>
      <c r="M25" s="36">
        <f t="shared" si="8"/>
        <v>2037</v>
      </c>
      <c r="N25" s="36">
        <f t="shared" si="8"/>
        <v>2038</v>
      </c>
      <c r="O25" s="36">
        <f t="shared" si="8"/>
        <v>2039</v>
      </c>
      <c r="P25" s="36">
        <f t="shared" si="8"/>
        <v>2040</v>
      </c>
      <c r="Q25" s="36">
        <f t="shared" si="8"/>
        <v>2041</v>
      </c>
      <c r="R25" s="36">
        <f t="shared" si="8"/>
        <v>2042</v>
      </c>
      <c r="S25" s="36">
        <f t="shared" si="8"/>
        <v>2043</v>
      </c>
      <c r="T25" s="36">
        <f t="shared" si="8"/>
        <v>2044</v>
      </c>
      <c r="U25" s="36">
        <f t="shared" si="8"/>
        <v>2045</v>
      </c>
      <c r="V25" s="36">
        <f t="shared" si="8"/>
        <v>2046</v>
      </c>
    </row>
    <row r="26" spans="1:48" ht="15.75" hidden="1" customHeight="1" x14ac:dyDescent="0.3">
      <c r="A26" s="199" t="str">
        <f t="shared" ref="A26:D31" si="9">A5</f>
        <v>Air Source Heat Pump (ER)</v>
      </c>
      <c r="B26" s="200">
        <f t="shared" si="9"/>
        <v>16</v>
      </c>
      <c r="C26" s="201">
        <f t="shared" si="9"/>
        <v>428.15187116352598</v>
      </c>
      <c r="D26" s="202">
        <f t="shared" si="9"/>
        <v>1</v>
      </c>
      <c r="E26" s="203"/>
      <c r="F26" s="203"/>
      <c r="G26" s="203"/>
      <c r="H26" s="203"/>
      <c r="I26" s="203"/>
      <c r="J26" s="203"/>
      <c r="K26" s="203"/>
      <c r="L26" s="372">
        <f t="shared" si="8"/>
        <v>324.66401098166597</v>
      </c>
      <c r="M26" s="372">
        <f t="shared" si="8"/>
        <v>324.66401098166597</v>
      </c>
      <c r="N26" s="372">
        <f t="shared" si="8"/>
        <v>324.66401098166597</v>
      </c>
      <c r="O26" s="372">
        <f t="shared" si="8"/>
        <v>324.66401098166597</v>
      </c>
      <c r="P26" s="372">
        <f t="shared" si="8"/>
        <v>324.66401098166597</v>
      </c>
      <c r="Q26" s="372">
        <f t="shared" si="8"/>
        <v>0</v>
      </c>
      <c r="R26" s="372">
        <f t="shared" si="8"/>
        <v>0</v>
      </c>
      <c r="S26" s="372">
        <f t="shared" si="8"/>
        <v>0</v>
      </c>
      <c r="T26" s="372">
        <f t="shared" si="8"/>
        <v>0</v>
      </c>
      <c r="U26" s="372">
        <f t="shared" si="8"/>
        <v>0</v>
      </c>
      <c r="V26" s="372">
        <f t="shared" si="8"/>
        <v>0</v>
      </c>
    </row>
    <row r="27" spans="1:48" ht="15.75" hidden="1" customHeight="1" x14ac:dyDescent="0.3">
      <c r="A27" s="199" t="str">
        <f t="shared" si="9"/>
        <v>Heat Pump Water Heater (ER)</v>
      </c>
      <c r="B27" s="200">
        <f t="shared" si="9"/>
        <v>15</v>
      </c>
      <c r="C27" s="201">
        <f t="shared" si="9"/>
        <v>109.82657773951779</v>
      </c>
      <c r="D27" s="202">
        <f t="shared" si="9"/>
        <v>1</v>
      </c>
      <c r="E27" s="203"/>
      <c r="F27" s="203"/>
      <c r="G27" s="203"/>
      <c r="H27" s="203"/>
      <c r="I27" s="203"/>
      <c r="J27" s="203"/>
      <c r="K27" s="203"/>
      <c r="L27" s="372">
        <f t="shared" si="8"/>
        <v>109.82657773951779</v>
      </c>
      <c r="M27" s="372">
        <f t="shared" si="8"/>
        <v>109.82657773951779</v>
      </c>
      <c r="N27" s="372">
        <f t="shared" si="8"/>
        <v>109.82657773951779</v>
      </c>
      <c r="O27" s="372">
        <f t="shared" si="8"/>
        <v>109.82657773951779</v>
      </c>
      <c r="P27" s="372">
        <f t="shared" si="8"/>
        <v>0</v>
      </c>
      <c r="Q27" s="372">
        <f t="shared" si="8"/>
        <v>0</v>
      </c>
      <c r="R27" s="372">
        <f t="shared" si="8"/>
        <v>0</v>
      </c>
      <c r="S27" s="372">
        <f t="shared" si="8"/>
        <v>0</v>
      </c>
      <c r="T27" s="372">
        <f t="shared" si="8"/>
        <v>0</v>
      </c>
      <c r="U27" s="372">
        <f t="shared" si="8"/>
        <v>0</v>
      </c>
      <c r="V27" s="372">
        <f t="shared" si="8"/>
        <v>0</v>
      </c>
    </row>
    <row r="28" spans="1:48" ht="15.75" hidden="1" customHeight="1" x14ac:dyDescent="0.3">
      <c r="A28" s="199" t="str">
        <f t="shared" si="9"/>
        <v>Ductless Heat Pump (ER)</v>
      </c>
      <c r="B28" s="200">
        <f t="shared" si="9"/>
        <v>16</v>
      </c>
      <c r="C28" s="201">
        <f t="shared" si="9"/>
        <v>65.936886661972025</v>
      </c>
      <c r="D28" s="202">
        <f t="shared" si="9"/>
        <v>1</v>
      </c>
      <c r="E28" s="203"/>
      <c r="F28" s="203"/>
      <c r="G28" s="203"/>
      <c r="H28" s="203"/>
      <c r="I28" s="203"/>
      <c r="J28" s="203"/>
      <c r="K28" s="203"/>
      <c r="L28" s="372">
        <f t="shared" si="8"/>
        <v>45.756237860016057</v>
      </c>
      <c r="M28" s="372">
        <f t="shared" si="8"/>
        <v>45.756237860016057</v>
      </c>
      <c r="N28" s="372">
        <f t="shared" si="8"/>
        <v>45.756237860016057</v>
      </c>
      <c r="O28" s="372">
        <f t="shared" si="8"/>
        <v>45.756237860016057</v>
      </c>
      <c r="P28" s="372">
        <f t="shared" si="8"/>
        <v>45.756237860016057</v>
      </c>
      <c r="Q28" s="372">
        <f t="shared" si="8"/>
        <v>0</v>
      </c>
      <c r="R28" s="372">
        <f t="shared" si="8"/>
        <v>0</v>
      </c>
      <c r="S28" s="372">
        <f t="shared" si="8"/>
        <v>0</v>
      </c>
      <c r="T28" s="372">
        <f t="shared" si="8"/>
        <v>0</v>
      </c>
      <c r="U28" s="372">
        <f t="shared" si="8"/>
        <v>0</v>
      </c>
      <c r="V28" s="372">
        <f t="shared" si="8"/>
        <v>0</v>
      </c>
    </row>
    <row r="29" spans="1:48" ht="15.75" hidden="1" customHeight="1" x14ac:dyDescent="0.3">
      <c r="A29" s="199" t="str">
        <f t="shared" si="9"/>
        <v>Attic Insulation</v>
      </c>
      <c r="B29" s="200">
        <f t="shared" si="9"/>
        <v>30</v>
      </c>
      <c r="C29" s="201">
        <f t="shared" si="9"/>
        <v>43.676606088629185</v>
      </c>
      <c r="D29" s="202">
        <f t="shared" si="9"/>
        <v>1</v>
      </c>
      <c r="E29" s="203"/>
      <c r="F29" s="203"/>
      <c r="G29" s="203"/>
      <c r="H29" s="203"/>
      <c r="I29" s="203"/>
      <c r="J29" s="203"/>
      <c r="K29" s="203"/>
      <c r="L29" s="372">
        <f t="shared" si="8"/>
        <v>43.676606088629185</v>
      </c>
      <c r="M29" s="372">
        <f t="shared" si="8"/>
        <v>43.676606088629185</v>
      </c>
      <c r="N29" s="372">
        <f t="shared" si="8"/>
        <v>43.676606088629185</v>
      </c>
      <c r="O29" s="372">
        <f t="shared" si="8"/>
        <v>43.676606088629185</v>
      </c>
      <c r="P29" s="372">
        <f t="shared" si="8"/>
        <v>43.676606088629185</v>
      </c>
      <c r="Q29" s="372">
        <f t="shared" si="8"/>
        <v>43.676606088629185</v>
      </c>
      <c r="R29" s="372">
        <f t="shared" si="8"/>
        <v>43.676606088629185</v>
      </c>
      <c r="S29" s="372">
        <f t="shared" si="8"/>
        <v>43.676606088629185</v>
      </c>
      <c r="T29" s="372">
        <f t="shared" si="8"/>
        <v>43.676606088629185</v>
      </c>
      <c r="U29" s="372">
        <f t="shared" si="8"/>
        <v>43.676606088629185</v>
      </c>
      <c r="V29" s="372">
        <f t="shared" si="8"/>
        <v>43.676606088629185</v>
      </c>
    </row>
    <row r="30" spans="1:48" ht="15.75" hidden="1" customHeight="1" x14ac:dyDescent="0.3">
      <c r="A30" s="199" t="str">
        <f t="shared" si="9"/>
        <v>Air Sealing</v>
      </c>
      <c r="B30" s="200">
        <f t="shared" si="9"/>
        <v>20</v>
      </c>
      <c r="C30" s="201">
        <f t="shared" si="9"/>
        <v>44.990769973631984</v>
      </c>
      <c r="D30" s="202">
        <f t="shared" si="9"/>
        <v>1</v>
      </c>
      <c r="E30" s="203"/>
      <c r="F30" s="203"/>
      <c r="G30" s="203"/>
      <c r="H30" s="203"/>
      <c r="I30" s="203"/>
      <c r="J30" s="203"/>
      <c r="K30" s="203"/>
      <c r="L30" s="372">
        <f t="shared" si="8"/>
        <v>44.990769973631984</v>
      </c>
      <c r="M30" s="372">
        <f t="shared" si="8"/>
        <v>44.990769973631984</v>
      </c>
      <c r="N30" s="372">
        <f t="shared" si="8"/>
        <v>44.990769973631984</v>
      </c>
      <c r="O30" s="372">
        <f t="shared" si="8"/>
        <v>44.990769973631984</v>
      </c>
      <c r="P30" s="372">
        <f t="shared" si="8"/>
        <v>44.990769973631984</v>
      </c>
      <c r="Q30" s="372">
        <f t="shared" si="8"/>
        <v>44.990769973631984</v>
      </c>
      <c r="R30" s="372">
        <f t="shared" si="8"/>
        <v>44.990769973631984</v>
      </c>
      <c r="S30" s="372">
        <f t="shared" si="8"/>
        <v>44.990769973631984</v>
      </c>
      <c r="T30" s="372">
        <f t="shared" si="8"/>
        <v>44.990769973631984</v>
      </c>
      <c r="U30" s="372">
        <f t="shared" si="8"/>
        <v>0</v>
      </c>
      <c r="V30" s="372">
        <f t="shared" si="8"/>
        <v>0</v>
      </c>
    </row>
    <row r="31" spans="1:48" ht="15.75" hidden="1" customHeight="1" x14ac:dyDescent="0.3">
      <c r="A31" s="199" t="str">
        <f t="shared" si="9"/>
        <v>Crawl Space Insulation</v>
      </c>
      <c r="B31" s="200">
        <f t="shared" si="9"/>
        <v>30</v>
      </c>
      <c r="C31" s="201">
        <f t="shared" si="9"/>
        <v>21.514561151648962</v>
      </c>
      <c r="D31" s="202">
        <f t="shared" si="9"/>
        <v>1</v>
      </c>
      <c r="E31" s="203"/>
      <c r="F31" s="203"/>
      <c r="G31" s="203"/>
      <c r="H31" s="203"/>
      <c r="I31" s="203"/>
      <c r="J31" s="203"/>
      <c r="K31" s="203"/>
      <c r="L31" s="372">
        <f t="shared" si="8"/>
        <v>21.514561151648962</v>
      </c>
      <c r="M31" s="372">
        <f t="shared" si="8"/>
        <v>21.514561151648962</v>
      </c>
      <c r="N31" s="372">
        <f t="shared" si="8"/>
        <v>21.514561151648962</v>
      </c>
      <c r="O31" s="372">
        <f t="shared" si="8"/>
        <v>21.514561151648962</v>
      </c>
      <c r="P31" s="372">
        <f t="shared" si="8"/>
        <v>21.514561151648962</v>
      </c>
      <c r="Q31" s="372">
        <f t="shared" si="8"/>
        <v>21.514561151648962</v>
      </c>
      <c r="R31" s="372">
        <f t="shared" si="8"/>
        <v>21.514561151648962</v>
      </c>
      <c r="S31" s="372">
        <f t="shared" si="8"/>
        <v>21.514561151648962</v>
      </c>
      <c r="T31" s="372">
        <f t="shared" si="8"/>
        <v>21.514561151648962</v>
      </c>
      <c r="U31" s="372">
        <f t="shared" si="8"/>
        <v>21.514561151648962</v>
      </c>
      <c r="V31" s="372">
        <f t="shared" si="8"/>
        <v>21.514561151648962</v>
      </c>
    </row>
    <row r="32" spans="1:48" ht="15.75" hidden="1" customHeight="1" x14ac:dyDescent="0.3">
      <c r="A32" s="199" t="str">
        <f t="shared" ref="A32:D37" si="10">A13</f>
        <v>Knee Wall Insulation</v>
      </c>
      <c r="B32" s="200">
        <f t="shared" si="10"/>
        <v>30</v>
      </c>
      <c r="C32" s="201">
        <f t="shared" si="10"/>
        <v>4.6538568785994432</v>
      </c>
      <c r="D32" s="202">
        <f t="shared" si="10"/>
        <v>1</v>
      </c>
      <c r="E32" s="203"/>
      <c r="F32" s="203"/>
      <c r="G32" s="203"/>
      <c r="H32" s="203"/>
      <c r="I32" s="203"/>
      <c r="J32" s="203"/>
      <c r="K32" s="203"/>
      <c r="L32" s="372">
        <f t="shared" ref="L32:L37" si="11">W13</f>
        <v>4.6538568785994432</v>
      </c>
      <c r="M32" s="372">
        <f t="shared" ref="M32:M37" si="12">X13</f>
        <v>4.6538568785994432</v>
      </c>
      <c r="N32" s="372">
        <f t="shared" ref="N32:N37" si="13">Y13</f>
        <v>4.6538568785994432</v>
      </c>
      <c r="O32" s="372">
        <f t="shared" ref="O32:O37" si="14">Z13</f>
        <v>4.6538568785994432</v>
      </c>
      <c r="P32" s="372">
        <f t="shared" ref="P32:P37" si="15">AA13</f>
        <v>4.6538568785994432</v>
      </c>
      <c r="Q32" s="372">
        <f t="shared" ref="Q32:Q37" si="16">AB13</f>
        <v>4.6538568785994432</v>
      </c>
      <c r="R32" s="372">
        <f t="shared" ref="R32:R37" si="17">AC13</f>
        <v>4.6538568785994432</v>
      </c>
      <c r="S32" s="372">
        <f t="shared" ref="S32:S37" si="18">AD13</f>
        <v>4.6538568785994432</v>
      </c>
      <c r="T32" s="372">
        <f t="shared" ref="T32:T37" si="19">AE13</f>
        <v>4.6538568785994432</v>
      </c>
      <c r="U32" s="372">
        <f t="shared" ref="U32:U37" si="20">AF13</f>
        <v>4.6538568785994432</v>
      </c>
      <c r="V32" s="372">
        <f t="shared" ref="V32:V37" si="21">AG13</f>
        <v>4.6538568785994432</v>
      </c>
    </row>
    <row r="33" spans="1:22" ht="15.75" hidden="1" customHeight="1" x14ac:dyDescent="0.3">
      <c r="A33" s="199" t="str">
        <f t="shared" si="10"/>
        <v>Basement Sidewall Insulation</v>
      </c>
      <c r="B33" s="200">
        <f t="shared" si="10"/>
        <v>30</v>
      </c>
      <c r="C33" s="201">
        <f t="shared" si="10"/>
        <v>4.4275320141927779</v>
      </c>
      <c r="D33" s="202">
        <f t="shared" si="10"/>
        <v>1</v>
      </c>
      <c r="E33" s="203"/>
      <c r="F33" s="203"/>
      <c r="G33" s="203"/>
      <c r="H33" s="203"/>
      <c r="I33" s="203"/>
      <c r="J33" s="203"/>
      <c r="K33" s="203"/>
      <c r="L33" s="372">
        <f t="shared" si="11"/>
        <v>4.4275320141927779</v>
      </c>
      <c r="M33" s="372">
        <f t="shared" si="12"/>
        <v>4.4275320141927779</v>
      </c>
      <c r="N33" s="372">
        <f t="shared" si="13"/>
        <v>4.4275320141927779</v>
      </c>
      <c r="O33" s="372">
        <f t="shared" si="14"/>
        <v>4.4275320141927779</v>
      </c>
      <c r="P33" s="372">
        <f t="shared" si="15"/>
        <v>4.4275320141927779</v>
      </c>
      <c r="Q33" s="372">
        <f t="shared" si="16"/>
        <v>4.4275320141927779</v>
      </c>
      <c r="R33" s="372">
        <f t="shared" si="17"/>
        <v>4.4275320141927779</v>
      </c>
      <c r="S33" s="372">
        <f t="shared" si="18"/>
        <v>4.4275320141927779</v>
      </c>
      <c r="T33" s="372">
        <f t="shared" si="19"/>
        <v>4.4275320141927779</v>
      </c>
      <c r="U33" s="372">
        <f t="shared" si="20"/>
        <v>4.4275320141927779</v>
      </c>
      <c r="V33" s="372">
        <f t="shared" si="21"/>
        <v>4.4275320141927779</v>
      </c>
    </row>
    <row r="34" spans="1:22" ht="15.75" hidden="1" customHeight="1" x14ac:dyDescent="0.3">
      <c r="A34" s="199" t="str">
        <f t="shared" si="10"/>
        <v>Rim Joist Insulation</v>
      </c>
      <c r="B34" s="200">
        <f t="shared" si="10"/>
        <v>30</v>
      </c>
      <c r="C34" s="201">
        <f t="shared" si="10"/>
        <v>4.4213444047506698</v>
      </c>
      <c r="D34" s="202">
        <f t="shared" si="10"/>
        <v>1</v>
      </c>
      <c r="E34" s="203"/>
      <c r="F34" s="203"/>
      <c r="G34" s="203"/>
      <c r="H34" s="203"/>
      <c r="I34" s="203"/>
      <c r="J34" s="203"/>
      <c r="K34" s="203"/>
      <c r="L34" s="372">
        <f t="shared" si="11"/>
        <v>4.4213444047506698</v>
      </c>
      <c r="M34" s="372">
        <f t="shared" si="12"/>
        <v>4.4213444047506698</v>
      </c>
      <c r="N34" s="372">
        <f t="shared" si="13"/>
        <v>4.4213444047506698</v>
      </c>
      <c r="O34" s="372">
        <f t="shared" si="14"/>
        <v>4.4213444047506698</v>
      </c>
      <c r="P34" s="372">
        <f t="shared" si="15"/>
        <v>4.4213444047506698</v>
      </c>
      <c r="Q34" s="372">
        <f t="shared" si="16"/>
        <v>4.4213444047506698</v>
      </c>
      <c r="R34" s="372">
        <f t="shared" si="17"/>
        <v>4.4213444047506698</v>
      </c>
      <c r="S34" s="372">
        <f t="shared" si="18"/>
        <v>4.4213444047506698</v>
      </c>
      <c r="T34" s="372">
        <f t="shared" si="19"/>
        <v>4.4213444047506698</v>
      </c>
      <c r="U34" s="372">
        <f t="shared" si="20"/>
        <v>4.4213444047506698</v>
      </c>
      <c r="V34" s="372">
        <f t="shared" si="21"/>
        <v>4.4213444047506698</v>
      </c>
    </row>
    <row r="35" spans="1:22" ht="15.75" hidden="1" customHeight="1" x14ac:dyDescent="0.3">
      <c r="A35" s="199" t="str">
        <f t="shared" si="10"/>
        <v xml:space="preserve">Duct Sealing </v>
      </c>
      <c r="B35" s="200">
        <f t="shared" si="10"/>
        <v>20</v>
      </c>
      <c r="C35" s="201">
        <f t="shared" si="10"/>
        <v>3.7462690171488084</v>
      </c>
      <c r="D35" s="202">
        <f t="shared" si="10"/>
        <v>1</v>
      </c>
      <c r="E35" s="203"/>
      <c r="F35" s="203"/>
      <c r="G35" s="203"/>
      <c r="H35" s="203"/>
      <c r="I35" s="203"/>
      <c r="J35" s="203"/>
      <c r="K35" s="203"/>
      <c r="L35" s="372">
        <f t="shared" si="11"/>
        <v>3.7462690171488084</v>
      </c>
      <c r="M35" s="372">
        <f t="shared" si="12"/>
        <v>3.7462690171488084</v>
      </c>
      <c r="N35" s="372">
        <f t="shared" si="13"/>
        <v>3.7462690171488084</v>
      </c>
      <c r="O35" s="372">
        <f t="shared" si="14"/>
        <v>3.7462690171488084</v>
      </c>
      <c r="P35" s="372">
        <f t="shared" si="15"/>
        <v>3.7462690171488084</v>
      </c>
      <c r="Q35" s="372">
        <f t="shared" si="16"/>
        <v>3.7462690171488084</v>
      </c>
      <c r="R35" s="372">
        <f t="shared" si="17"/>
        <v>3.7462690171488084</v>
      </c>
      <c r="S35" s="372">
        <f t="shared" si="18"/>
        <v>3.7462690171488084</v>
      </c>
      <c r="T35" s="372">
        <f t="shared" si="19"/>
        <v>3.7462690171488084</v>
      </c>
      <c r="U35" s="372">
        <f t="shared" si="20"/>
        <v>0</v>
      </c>
      <c r="V35" s="372">
        <f t="shared" si="21"/>
        <v>0</v>
      </c>
    </row>
    <row r="36" spans="1:22" ht="15.75" hidden="1" customHeight="1" x14ac:dyDescent="0.3">
      <c r="A36" s="199" t="str">
        <f t="shared" si="10"/>
        <v>Induction Range</v>
      </c>
      <c r="B36" s="200">
        <f t="shared" si="10"/>
        <v>16</v>
      </c>
      <c r="C36" s="201">
        <f t="shared" si="10"/>
        <v>3.7857063710525751</v>
      </c>
      <c r="D36" s="202">
        <f t="shared" si="10"/>
        <v>1</v>
      </c>
      <c r="E36" s="203"/>
      <c r="F36" s="203"/>
      <c r="G36" s="203"/>
      <c r="H36" s="203"/>
      <c r="I36" s="203"/>
      <c r="J36" s="203"/>
      <c r="K36" s="203"/>
      <c r="L36" s="372">
        <f t="shared" si="11"/>
        <v>3.7857063710525751</v>
      </c>
      <c r="M36" s="372">
        <f t="shared" si="12"/>
        <v>3.7857063710525751</v>
      </c>
      <c r="N36" s="372">
        <f t="shared" si="13"/>
        <v>3.7857063710525751</v>
      </c>
      <c r="O36" s="372">
        <f t="shared" si="14"/>
        <v>3.7857063710525751</v>
      </c>
      <c r="P36" s="372">
        <f t="shared" si="15"/>
        <v>3.7857063710525751</v>
      </c>
      <c r="Q36" s="372">
        <f t="shared" si="16"/>
        <v>0</v>
      </c>
      <c r="R36" s="372">
        <f t="shared" si="17"/>
        <v>0</v>
      </c>
      <c r="S36" s="372">
        <f t="shared" si="18"/>
        <v>0</v>
      </c>
      <c r="T36" s="372">
        <f t="shared" si="19"/>
        <v>0</v>
      </c>
      <c r="U36" s="372">
        <f t="shared" si="20"/>
        <v>0</v>
      </c>
      <c r="V36" s="372">
        <f t="shared" si="21"/>
        <v>0</v>
      </c>
    </row>
    <row r="37" spans="1:22" ht="15.75" hidden="1" customHeight="1" x14ac:dyDescent="0.3">
      <c r="A37" s="199" t="str">
        <f t="shared" si="10"/>
        <v>Heat Pump Dryer</v>
      </c>
      <c r="B37" s="200">
        <f t="shared" si="10"/>
        <v>16</v>
      </c>
      <c r="C37" s="201">
        <f t="shared" si="10"/>
        <v>1.1084208411580592</v>
      </c>
      <c r="D37" s="202">
        <f t="shared" si="10"/>
        <v>1</v>
      </c>
      <c r="E37" s="203"/>
      <c r="F37" s="203"/>
      <c r="G37" s="203"/>
      <c r="H37" s="203"/>
      <c r="I37" s="203"/>
      <c r="J37" s="203"/>
      <c r="K37" s="203"/>
      <c r="L37" s="372">
        <f t="shared" si="11"/>
        <v>1.1084208411580592</v>
      </c>
      <c r="M37" s="372">
        <f t="shared" si="12"/>
        <v>1.1084208411580592</v>
      </c>
      <c r="N37" s="372">
        <f t="shared" si="13"/>
        <v>1.1084208411580592</v>
      </c>
      <c r="O37" s="372">
        <f t="shared" si="14"/>
        <v>1.1084208411580592</v>
      </c>
      <c r="P37" s="372">
        <f t="shared" si="15"/>
        <v>1.1084208411580592</v>
      </c>
      <c r="Q37" s="372">
        <f t="shared" si="16"/>
        <v>0</v>
      </c>
      <c r="R37" s="372">
        <f t="shared" si="17"/>
        <v>0</v>
      </c>
      <c r="S37" s="372">
        <f t="shared" si="18"/>
        <v>0</v>
      </c>
      <c r="T37" s="372">
        <f t="shared" si="19"/>
        <v>0</v>
      </c>
      <c r="U37" s="372">
        <f t="shared" si="20"/>
        <v>0</v>
      </c>
      <c r="V37" s="372">
        <f t="shared" si="21"/>
        <v>0</v>
      </c>
    </row>
    <row r="38" spans="1:22" ht="15.75" hidden="1" customHeight="1" x14ac:dyDescent="0.3">
      <c r="A38" s="199" t="e">
        <f>#REF!</f>
        <v>#REF!</v>
      </c>
      <c r="B38" s="200" t="e">
        <f>#REF!</f>
        <v>#REF!</v>
      </c>
      <c r="C38" s="201" t="e">
        <f>#REF!</f>
        <v>#REF!</v>
      </c>
      <c r="D38" s="202" t="e">
        <f>#REF!</f>
        <v>#REF!</v>
      </c>
      <c r="E38" s="203"/>
      <c r="F38" s="203"/>
      <c r="G38" s="203"/>
      <c r="H38" s="203"/>
      <c r="I38" s="203"/>
      <c r="J38" s="203"/>
      <c r="K38" s="203"/>
      <c r="L38" s="372" t="e">
        <f>#REF!</f>
        <v>#REF!</v>
      </c>
      <c r="M38" s="372" t="e">
        <f>#REF!</f>
        <v>#REF!</v>
      </c>
      <c r="N38" s="372" t="e">
        <f>#REF!</f>
        <v>#REF!</v>
      </c>
      <c r="O38" s="372" t="e">
        <f>#REF!</f>
        <v>#REF!</v>
      </c>
      <c r="P38" s="372" t="e">
        <f>#REF!</f>
        <v>#REF!</v>
      </c>
      <c r="Q38" s="372" t="e">
        <f>#REF!</f>
        <v>#REF!</v>
      </c>
      <c r="R38" s="372" t="e">
        <f>#REF!</f>
        <v>#REF!</v>
      </c>
      <c r="S38" s="372" t="e">
        <f>#REF!</f>
        <v>#REF!</v>
      </c>
      <c r="T38" s="372" t="e">
        <f>#REF!</f>
        <v>#REF!</v>
      </c>
      <c r="U38" s="372" t="e">
        <f>#REF!</f>
        <v>#REF!</v>
      </c>
      <c r="V38" s="372" t="e">
        <f>#REF!</f>
        <v>#REF!</v>
      </c>
    </row>
    <row r="39" spans="1:22" ht="15.75" hidden="1" customHeight="1" x14ac:dyDescent="0.3">
      <c r="A39" s="199" t="e">
        <f>#REF!</f>
        <v>#REF!</v>
      </c>
      <c r="B39" s="200" t="e">
        <f>#REF!</f>
        <v>#REF!</v>
      </c>
      <c r="C39" s="201" t="e">
        <f>#REF!</f>
        <v>#REF!</v>
      </c>
      <c r="D39" s="202" t="e">
        <f>#REF!</f>
        <v>#REF!</v>
      </c>
      <c r="E39" s="203"/>
      <c r="F39" s="203"/>
      <c r="G39" s="203"/>
      <c r="H39" s="203"/>
      <c r="I39" s="203"/>
      <c r="J39" s="203"/>
      <c r="K39" s="203"/>
      <c r="L39" s="372" t="e">
        <f>#REF!</f>
        <v>#REF!</v>
      </c>
      <c r="M39" s="372" t="e">
        <f>#REF!</f>
        <v>#REF!</v>
      </c>
      <c r="N39" s="372" t="e">
        <f>#REF!</f>
        <v>#REF!</v>
      </c>
      <c r="O39" s="372" t="e">
        <f>#REF!</f>
        <v>#REF!</v>
      </c>
      <c r="P39" s="372" t="e">
        <f>#REF!</f>
        <v>#REF!</v>
      </c>
      <c r="Q39" s="372" t="e">
        <f>#REF!</f>
        <v>#REF!</v>
      </c>
      <c r="R39" s="372" t="e">
        <f>#REF!</f>
        <v>#REF!</v>
      </c>
      <c r="S39" s="372" t="e">
        <f>#REF!</f>
        <v>#REF!</v>
      </c>
      <c r="T39" s="372" t="e">
        <f>#REF!</f>
        <v>#REF!</v>
      </c>
      <c r="U39" s="372" t="e">
        <f>#REF!</f>
        <v>#REF!</v>
      </c>
      <c r="V39" s="372" t="e">
        <f>#REF!</f>
        <v>#REF!</v>
      </c>
    </row>
    <row r="40" spans="1:22" ht="15.75" hidden="1" customHeight="1" x14ac:dyDescent="0.3">
      <c r="A40" s="199" t="e">
        <f>#REF!</f>
        <v>#REF!</v>
      </c>
      <c r="B40" s="200" t="e">
        <f>#REF!</f>
        <v>#REF!</v>
      </c>
      <c r="C40" s="201" t="e">
        <f>#REF!</f>
        <v>#REF!</v>
      </c>
      <c r="D40" s="202" t="e">
        <f>#REF!</f>
        <v>#REF!</v>
      </c>
      <c r="E40" s="203"/>
      <c r="F40" s="203"/>
      <c r="G40" s="203"/>
      <c r="H40" s="203"/>
      <c r="I40" s="203"/>
      <c r="J40" s="203"/>
      <c r="K40" s="203"/>
      <c r="L40" s="372" t="e">
        <f>#REF!</f>
        <v>#REF!</v>
      </c>
      <c r="M40" s="372" t="e">
        <f>#REF!</f>
        <v>#REF!</v>
      </c>
      <c r="N40" s="372" t="e">
        <f>#REF!</f>
        <v>#REF!</v>
      </c>
      <c r="O40" s="372" t="e">
        <f>#REF!</f>
        <v>#REF!</v>
      </c>
      <c r="P40" s="372" t="e">
        <f>#REF!</f>
        <v>#REF!</v>
      </c>
      <c r="Q40" s="372" t="e">
        <f>#REF!</f>
        <v>#REF!</v>
      </c>
      <c r="R40" s="372" t="e">
        <f>#REF!</f>
        <v>#REF!</v>
      </c>
      <c r="S40" s="372" t="e">
        <f>#REF!</f>
        <v>#REF!</v>
      </c>
      <c r="T40" s="372" t="e">
        <f>#REF!</f>
        <v>#REF!</v>
      </c>
      <c r="U40" s="372" t="e">
        <f>#REF!</f>
        <v>#REF!</v>
      </c>
      <c r="V40" s="372" t="e">
        <f>#REF!</f>
        <v>#REF!</v>
      </c>
    </row>
    <row r="41" spans="1:22" ht="15.75" hidden="1" customHeight="1" x14ac:dyDescent="0.3">
      <c r="A41" s="199" t="e">
        <f>#REF!</f>
        <v>#REF!</v>
      </c>
      <c r="B41" s="200" t="e">
        <f>#REF!</f>
        <v>#REF!</v>
      </c>
      <c r="C41" s="201" t="e">
        <f>#REF!</f>
        <v>#REF!</v>
      </c>
      <c r="D41" s="202" t="e">
        <f>#REF!</f>
        <v>#REF!</v>
      </c>
      <c r="E41" s="203"/>
      <c r="F41" s="203"/>
      <c r="G41" s="203"/>
      <c r="H41" s="203"/>
      <c r="I41" s="203"/>
      <c r="J41" s="203"/>
      <c r="K41" s="203"/>
      <c r="L41" s="372" t="e">
        <f>#REF!</f>
        <v>#REF!</v>
      </c>
      <c r="M41" s="372" t="e">
        <f>#REF!</f>
        <v>#REF!</v>
      </c>
      <c r="N41" s="372" t="e">
        <f>#REF!</f>
        <v>#REF!</v>
      </c>
      <c r="O41" s="372" t="e">
        <f>#REF!</f>
        <v>#REF!</v>
      </c>
      <c r="P41" s="372" t="e">
        <f>#REF!</f>
        <v>#REF!</v>
      </c>
      <c r="Q41" s="372" t="e">
        <f>#REF!</f>
        <v>#REF!</v>
      </c>
      <c r="R41" s="372" t="e">
        <f>#REF!</f>
        <v>#REF!</v>
      </c>
      <c r="S41" s="372" t="e">
        <f>#REF!</f>
        <v>#REF!</v>
      </c>
      <c r="T41" s="372" t="e">
        <f>#REF!</f>
        <v>#REF!</v>
      </c>
      <c r="U41" s="372" t="e">
        <f>#REF!</f>
        <v>#REF!</v>
      </c>
      <c r="V41" s="372" t="e">
        <f>#REF!</f>
        <v>#REF!</v>
      </c>
    </row>
    <row r="42" spans="1:22" ht="15.75" hidden="1" customHeight="1" x14ac:dyDescent="0.3">
      <c r="A42" s="199" t="e">
        <f>#REF!</f>
        <v>#REF!</v>
      </c>
      <c r="B42" s="200" t="e">
        <f>#REF!</f>
        <v>#REF!</v>
      </c>
      <c r="C42" s="201" t="e">
        <f>#REF!</f>
        <v>#REF!</v>
      </c>
      <c r="D42" s="202" t="e">
        <f>#REF!</f>
        <v>#REF!</v>
      </c>
      <c r="E42" s="203"/>
      <c r="F42" s="203"/>
      <c r="G42" s="203"/>
      <c r="H42" s="203"/>
      <c r="I42" s="203"/>
      <c r="J42" s="203"/>
      <c r="K42" s="203"/>
      <c r="L42" s="372" t="e">
        <f>#REF!</f>
        <v>#REF!</v>
      </c>
      <c r="M42" s="372" t="e">
        <f>#REF!</f>
        <v>#REF!</v>
      </c>
      <c r="N42" s="372" t="e">
        <f>#REF!</f>
        <v>#REF!</v>
      </c>
      <c r="O42" s="372" t="e">
        <f>#REF!</f>
        <v>#REF!</v>
      </c>
      <c r="P42" s="372" t="e">
        <f>#REF!</f>
        <v>#REF!</v>
      </c>
      <c r="Q42" s="372" t="e">
        <f>#REF!</f>
        <v>#REF!</v>
      </c>
      <c r="R42" s="372" t="e">
        <f>#REF!</f>
        <v>#REF!</v>
      </c>
      <c r="S42" s="372" t="e">
        <f>#REF!</f>
        <v>#REF!</v>
      </c>
      <c r="T42" s="372" t="e">
        <f>#REF!</f>
        <v>#REF!</v>
      </c>
      <c r="U42" s="372" t="e">
        <f>#REF!</f>
        <v>#REF!</v>
      </c>
      <c r="V42" s="372" t="e">
        <f>#REF!</f>
        <v>#REF!</v>
      </c>
    </row>
    <row r="43" spans="1:22" ht="15.75" hidden="1" customHeight="1" x14ac:dyDescent="0.3">
      <c r="A43" s="199" t="e">
        <f>#REF!</f>
        <v>#REF!</v>
      </c>
      <c r="B43" s="200" t="e">
        <f>#REF!</f>
        <v>#REF!</v>
      </c>
      <c r="C43" s="201" t="e">
        <f>#REF!</f>
        <v>#REF!</v>
      </c>
      <c r="D43" s="202" t="e">
        <f>#REF!</f>
        <v>#REF!</v>
      </c>
      <c r="E43" s="203"/>
      <c r="F43" s="203"/>
      <c r="G43" s="203"/>
      <c r="H43" s="203"/>
      <c r="I43" s="203"/>
      <c r="J43" s="203"/>
      <c r="K43" s="203"/>
      <c r="L43" s="372" t="e">
        <f>#REF!</f>
        <v>#REF!</v>
      </c>
      <c r="M43" s="372" t="e">
        <f>#REF!</f>
        <v>#REF!</v>
      </c>
      <c r="N43" s="372" t="e">
        <f>#REF!</f>
        <v>#REF!</v>
      </c>
      <c r="O43" s="372" t="e">
        <f>#REF!</f>
        <v>#REF!</v>
      </c>
      <c r="P43" s="372" t="e">
        <f>#REF!</f>
        <v>#REF!</v>
      </c>
      <c r="Q43" s="372" t="e">
        <f>#REF!</f>
        <v>#REF!</v>
      </c>
      <c r="R43" s="372" t="e">
        <f>#REF!</f>
        <v>#REF!</v>
      </c>
      <c r="S43" s="372" t="e">
        <f>#REF!</f>
        <v>#REF!</v>
      </c>
      <c r="T43" s="372" t="e">
        <f>#REF!</f>
        <v>#REF!</v>
      </c>
      <c r="U43" s="372" t="e">
        <f>#REF!</f>
        <v>#REF!</v>
      </c>
      <c r="V43" s="372" t="e">
        <f>#REF!</f>
        <v>#REF!</v>
      </c>
    </row>
    <row r="44" spans="1:22" ht="15.75" hidden="1" customHeight="1" x14ac:dyDescent="0.3">
      <c r="A44" s="199" t="e">
        <f>#REF!</f>
        <v>#REF!</v>
      </c>
      <c r="B44" s="200" t="e">
        <f>#REF!</f>
        <v>#REF!</v>
      </c>
      <c r="C44" s="201" t="e">
        <f>#REF!</f>
        <v>#REF!</v>
      </c>
      <c r="D44" s="202" t="e">
        <f>#REF!</f>
        <v>#REF!</v>
      </c>
      <c r="E44" s="203"/>
      <c r="F44" s="203"/>
      <c r="G44" s="203"/>
      <c r="H44" s="203"/>
      <c r="I44" s="203"/>
      <c r="J44" s="203"/>
      <c r="K44" s="203"/>
      <c r="L44" s="372" t="e">
        <f>#REF!</f>
        <v>#REF!</v>
      </c>
      <c r="M44" s="372" t="e">
        <f>#REF!</f>
        <v>#REF!</v>
      </c>
      <c r="N44" s="372" t="e">
        <f>#REF!</f>
        <v>#REF!</v>
      </c>
      <c r="O44" s="372" t="e">
        <f>#REF!</f>
        <v>#REF!</v>
      </c>
      <c r="P44" s="372" t="e">
        <f>#REF!</f>
        <v>#REF!</v>
      </c>
      <c r="Q44" s="372" t="e">
        <f>#REF!</f>
        <v>#REF!</v>
      </c>
      <c r="R44" s="372" t="e">
        <f>#REF!</f>
        <v>#REF!</v>
      </c>
      <c r="S44" s="372" t="e">
        <f>#REF!</f>
        <v>#REF!</v>
      </c>
      <c r="T44" s="372" t="e">
        <f>#REF!</f>
        <v>#REF!</v>
      </c>
      <c r="U44" s="372" t="e">
        <f>#REF!</f>
        <v>#REF!</v>
      </c>
      <c r="V44" s="372" t="e">
        <f>#REF!</f>
        <v>#REF!</v>
      </c>
    </row>
    <row r="45" spans="1:22" ht="15.75" hidden="1" customHeight="1" x14ac:dyDescent="0.3">
      <c r="A45" s="199" t="e">
        <f>#REF!</f>
        <v>#REF!</v>
      </c>
      <c r="B45" s="200" t="e">
        <f>#REF!</f>
        <v>#REF!</v>
      </c>
      <c r="C45" s="201" t="e">
        <f>#REF!</f>
        <v>#REF!</v>
      </c>
      <c r="D45" s="202" t="e">
        <f>#REF!</f>
        <v>#REF!</v>
      </c>
      <c r="E45" s="203"/>
      <c r="F45" s="203"/>
      <c r="G45" s="203"/>
      <c r="H45" s="203"/>
      <c r="I45" s="203"/>
      <c r="J45" s="203"/>
      <c r="K45" s="203"/>
      <c r="L45" s="372" t="e">
        <f>#REF!</f>
        <v>#REF!</v>
      </c>
      <c r="M45" s="372" t="e">
        <f>#REF!</f>
        <v>#REF!</v>
      </c>
      <c r="N45" s="372" t="e">
        <f>#REF!</f>
        <v>#REF!</v>
      </c>
      <c r="O45" s="372" t="e">
        <f>#REF!</f>
        <v>#REF!</v>
      </c>
      <c r="P45" s="372" t="e">
        <f>#REF!</f>
        <v>#REF!</v>
      </c>
      <c r="Q45" s="372" t="e">
        <f>#REF!</f>
        <v>#REF!</v>
      </c>
      <c r="R45" s="372" t="e">
        <f>#REF!</f>
        <v>#REF!</v>
      </c>
      <c r="S45" s="372" t="e">
        <f>#REF!</f>
        <v>#REF!</v>
      </c>
      <c r="T45" s="372" t="e">
        <f>#REF!</f>
        <v>#REF!</v>
      </c>
      <c r="U45" s="372" t="e">
        <f>#REF!</f>
        <v>#REF!</v>
      </c>
      <c r="V45" s="372" t="e">
        <f>#REF!</f>
        <v>#REF!</v>
      </c>
    </row>
    <row r="46" spans="1:22" ht="15.75" hidden="1" customHeight="1" x14ac:dyDescent="0.3">
      <c r="A46" s="199" t="e">
        <f>#REF!</f>
        <v>#REF!</v>
      </c>
      <c r="B46" s="200" t="e">
        <f>#REF!</f>
        <v>#REF!</v>
      </c>
      <c r="C46" s="201" t="e">
        <f>#REF!</f>
        <v>#REF!</v>
      </c>
      <c r="D46" s="202" t="e">
        <f>#REF!</f>
        <v>#REF!</v>
      </c>
      <c r="E46" s="203"/>
      <c r="F46" s="203"/>
      <c r="G46" s="203"/>
      <c r="H46" s="203"/>
      <c r="I46" s="203"/>
      <c r="J46" s="203"/>
      <c r="K46" s="203"/>
      <c r="L46" s="372" t="e">
        <f>#REF!</f>
        <v>#REF!</v>
      </c>
      <c r="M46" s="372" t="e">
        <f>#REF!</f>
        <v>#REF!</v>
      </c>
      <c r="N46" s="372" t="e">
        <f>#REF!</f>
        <v>#REF!</v>
      </c>
      <c r="O46" s="372" t="e">
        <f>#REF!</f>
        <v>#REF!</v>
      </c>
      <c r="P46" s="372" t="e">
        <f>#REF!</f>
        <v>#REF!</v>
      </c>
      <c r="Q46" s="372" t="e">
        <f>#REF!</f>
        <v>#REF!</v>
      </c>
      <c r="R46" s="372" t="e">
        <f>#REF!</f>
        <v>#REF!</v>
      </c>
      <c r="S46" s="372" t="e">
        <f>#REF!</f>
        <v>#REF!</v>
      </c>
      <c r="T46" s="372" t="e">
        <f>#REF!</f>
        <v>#REF!</v>
      </c>
      <c r="U46" s="372" t="e">
        <f>#REF!</f>
        <v>#REF!</v>
      </c>
      <c r="V46" s="372" t="e">
        <f>#REF!</f>
        <v>#REF!</v>
      </c>
    </row>
    <row r="47" spans="1:22" ht="15.75" hidden="1" customHeight="1" x14ac:dyDescent="0.3">
      <c r="A47" s="199" t="e">
        <f>#REF!</f>
        <v>#REF!</v>
      </c>
      <c r="B47" s="200" t="e">
        <f>#REF!</f>
        <v>#REF!</v>
      </c>
      <c r="C47" s="201" t="e">
        <f>#REF!</f>
        <v>#REF!</v>
      </c>
      <c r="D47" s="202" t="e">
        <f>#REF!</f>
        <v>#REF!</v>
      </c>
      <c r="E47" s="203"/>
      <c r="F47" s="203"/>
      <c r="G47" s="203"/>
      <c r="H47" s="203"/>
      <c r="I47" s="203"/>
      <c r="J47" s="203"/>
      <c r="K47" s="203"/>
      <c r="L47" s="372" t="e">
        <f>#REF!</f>
        <v>#REF!</v>
      </c>
      <c r="M47" s="372" t="e">
        <f>#REF!</f>
        <v>#REF!</v>
      </c>
      <c r="N47" s="372" t="e">
        <f>#REF!</f>
        <v>#REF!</v>
      </c>
      <c r="O47" s="372" t="e">
        <f>#REF!</f>
        <v>#REF!</v>
      </c>
      <c r="P47" s="372" t="e">
        <f>#REF!</f>
        <v>#REF!</v>
      </c>
      <c r="Q47" s="372" t="e">
        <f>#REF!</f>
        <v>#REF!</v>
      </c>
      <c r="R47" s="372" t="e">
        <f>#REF!</f>
        <v>#REF!</v>
      </c>
      <c r="S47" s="372" t="e">
        <f>#REF!</f>
        <v>#REF!</v>
      </c>
      <c r="T47" s="372" t="e">
        <f>#REF!</f>
        <v>#REF!</v>
      </c>
      <c r="U47" s="372" t="e">
        <f>#REF!</f>
        <v>#REF!</v>
      </c>
      <c r="V47" s="372" t="e">
        <f>#REF!</f>
        <v>#REF!</v>
      </c>
    </row>
    <row r="48" spans="1:22" ht="15.75" hidden="1" customHeight="1" x14ac:dyDescent="0.3">
      <c r="A48" s="199" t="e">
        <f>#REF!</f>
        <v>#REF!</v>
      </c>
      <c r="B48" s="200" t="e">
        <f>#REF!</f>
        <v>#REF!</v>
      </c>
      <c r="C48" s="201" t="e">
        <f>#REF!</f>
        <v>#REF!</v>
      </c>
      <c r="D48" s="202" t="e">
        <f>#REF!</f>
        <v>#REF!</v>
      </c>
      <c r="E48" s="203"/>
      <c r="F48" s="203"/>
      <c r="G48" s="203"/>
      <c r="H48" s="203"/>
      <c r="I48" s="203"/>
      <c r="J48" s="203"/>
      <c r="K48" s="203"/>
      <c r="L48" s="372" t="e">
        <f>#REF!</f>
        <v>#REF!</v>
      </c>
      <c r="M48" s="372" t="e">
        <f>#REF!</f>
        <v>#REF!</v>
      </c>
      <c r="N48" s="372" t="e">
        <f>#REF!</f>
        <v>#REF!</v>
      </c>
      <c r="O48" s="372" t="e">
        <f>#REF!</f>
        <v>#REF!</v>
      </c>
      <c r="P48" s="372" t="e">
        <f>#REF!</f>
        <v>#REF!</v>
      </c>
      <c r="Q48" s="372" t="e">
        <f>#REF!</f>
        <v>#REF!</v>
      </c>
      <c r="R48" s="372" t="e">
        <f>#REF!</f>
        <v>#REF!</v>
      </c>
      <c r="S48" s="372" t="e">
        <f>#REF!</f>
        <v>#REF!</v>
      </c>
      <c r="T48" s="372" t="e">
        <f>#REF!</f>
        <v>#REF!</v>
      </c>
      <c r="U48" s="372" t="e">
        <f>#REF!</f>
        <v>#REF!</v>
      </c>
      <c r="V48" s="372" t="e">
        <f>#REF!</f>
        <v>#REF!</v>
      </c>
    </row>
    <row r="49" spans="1:22" ht="15.75" hidden="1" customHeight="1" x14ac:dyDescent="0.3">
      <c r="A49" s="199" t="e">
        <f>#REF!</f>
        <v>#REF!</v>
      </c>
      <c r="B49" s="200" t="e">
        <f>#REF!</f>
        <v>#REF!</v>
      </c>
      <c r="C49" s="201" t="e">
        <f>#REF!</f>
        <v>#REF!</v>
      </c>
      <c r="D49" s="202" t="e">
        <f>#REF!</f>
        <v>#REF!</v>
      </c>
      <c r="E49" s="203"/>
      <c r="F49" s="203"/>
      <c r="G49" s="203"/>
      <c r="H49" s="203"/>
      <c r="I49" s="203"/>
      <c r="J49" s="203"/>
      <c r="K49" s="203"/>
      <c r="L49" s="372" t="e">
        <f>#REF!</f>
        <v>#REF!</v>
      </c>
      <c r="M49" s="372" t="e">
        <f>#REF!</f>
        <v>#REF!</v>
      </c>
      <c r="N49" s="372" t="e">
        <f>#REF!</f>
        <v>#REF!</v>
      </c>
      <c r="O49" s="372" t="e">
        <f>#REF!</f>
        <v>#REF!</v>
      </c>
      <c r="P49" s="372" t="e">
        <f>#REF!</f>
        <v>#REF!</v>
      </c>
      <c r="Q49" s="372" t="e">
        <f>#REF!</f>
        <v>#REF!</v>
      </c>
      <c r="R49" s="372" t="e">
        <f>#REF!</f>
        <v>#REF!</v>
      </c>
      <c r="S49" s="372" t="e">
        <f>#REF!</f>
        <v>#REF!</v>
      </c>
      <c r="T49" s="372" t="e">
        <f>#REF!</f>
        <v>#REF!</v>
      </c>
      <c r="U49" s="372" t="e">
        <f>#REF!</f>
        <v>#REF!</v>
      </c>
      <c r="V49" s="372" t="e">
        <f>#REF!</f>
        <v>#REF!</v>
      </c>
    </row>
    <row r="50" spans="1:22" ht="15.75" hidden="1" customHeight="1" x14ac:dyDescent="0.3">
      <c r="A50" s="199" t="e">
        <f>#REF!</f>
        <v>#REF!</v>
      </c>
      <c r="B50" s="200" t="e">
        <f>#REF!</f>
        <v>#REF!</v>
      </c>
      <c r="C50" s="201" t="e">
        <f>#REF!</f>
        <v>#REF!</v>
      </c>
      <c r="D50" s="202" t="e">
        <f>#REF!</f>
        <v>#REF!</v>
      </c>
      <c r="E50" s="203"/>
      <c r="F50" s="203"/>
      <c r="G50" s="203"/>
      <c r="H50" s="203"/>
      <c r="I50" s="203"/>
      <c r="J50" s="203"/>
      <c r="K50" s="203"/>
      <c r="L50" s="372" t="e">
        <f>#REF!</f>
        <v>#REF!</v>
      </c>
      <c r="M50" s="372" t="e">
        <f>#REF!</f>
        <v>#REF!</v>
      </c>
      <c r="N50" s="372" t="e">
        <f>#REF!</f>
        <v>#REF!</v>
      </c>
      <c r="O50" s="372" t="e">
        <f>#REF!</f>
        <v>#REF!</v>
      </c>
      <c r="P50" s="372" t="e">
        <f>#REF!</f>
        <v>#REF!</v>
      </c>
      <c r="Q50" s="372" t="e">
        <f>#REF!</f>
        <v>#REF!</v>
      </c>
      <c r="R50" s="372" t="e">
        <f>#REF!</f>
        <v>#REF!</v>
      </c>
      <c r="S50" s="372" t="e">
        <f>#REF!</f>
        <v>#REF!</v>
      </c>
      <c r="T50" s="372" t="e">
        <f>#REF!</f>
        <v>#REF!</v>
      </c>
      <c r="U50" s="372" t="e">
        <f>#REF!</f>
        <v>#REF!</v>
      </c>
      <c r="V50" s="372" t="e">
        <f>#REF!</f>
        <v>#REF!</v>
      </c>
    </row>
    <row r="51" spans="1:22" ht="15.75" hidden="1" customHeight="1" x14ac:dyDescent="0.3">
      <c r="A51" s="199" t="e">
        <f>#REF!</f>
        <v>#REF!</v>
      </c>
      <c r="B51" s="200" t="e">
        <f>#REF!</f>
        <v>#REF!</v>
      </c>
      <c r="C51" s="201" t="e">
        <f>#REF!</f>
        <v>#REF!</v>
      </c>
      <c r="D51" s="202" t="e">
        <f>#REF!</f>
        <v>#REF!</v>
      </c>
      <c r="E51" s="203"/>
      <c r="F51" s="203"/>
      <c r="G51" s="203"/>
      <c r="H51" s="203"/>
      <c r="I51" s="203"/>
      <c r="J51" s="203"/>
      <c r="K51" s="203"/>
      <c r="L51" s="372" t="e">
        <f>#REF!</f>
        <v>#REF!</v>
      </c>
      <c r="M51" s="372" t="e">
        <f>#REF!</f>
        <v>#REF!</v>
      </c>
      <c r="N51" s="372" t="e">
        <f>#REF!</f>
        <v>#REF!</v>
      </c>
      <c r="O51" s="372" t="e">
        <f>#REF!</f>
        <v>#REF!</v>
      </c>
      <c r="P51" s="372" t="e">
        <f>#REF!</f>
        <v>#REF!</v>
      </c>
      <c r="Q51" s="372" t="e">
        <f>#REF!</f>
        <v>#REF!</v>
      </c>
      <c r="R51" s="372" t="e">
        <f>#REF!</f>
        <v>#REF!</v>
      </c>
      <c r="S51" s="372" t="e">
        <f>#REF!</f>
        <v>#REF!</v>
      </c>
      <c r="T51" s="372" t="e">
        <f>#REF!</f>
        <v>#REF!</v>
      </c>
      <c r="U51" s="372" t="e">
        <f>#REF!</f>
        <v>#REF!</v>
      </c>
      <c r="V51" s="372" t="e">
        <f>#REF!</f>
        <v>#REF!</v>
      </c>
    </row>
    <row r="52" spans="1:22" ht="15.75" hidden="1" customHeight="1" x14ac:dyDescent="0.3">
      <c r="A52" s="180" t="str">
        <f t="shared" ref="A52:A54" si="22">A19</f>
        <v>2025 CPAS</v>
      </c>
      <c r="B52" s="196"/>
      <c r="C52" s="182">
        <f>C19</f>
        <v>761.63403383079446</v>
      </c>
      <c r="D52" s="205">
        <f>D19</f>
        <v>1</v>
      </c>
      <c r="E52" s="85"/>
      <c r="F52" s="74"/>
      <c r="G52" s="74"/>
      <c r="H52" s="74"/>
      <c r="I52" s="74"/>
      <c r="J52" s="74"/>
      <c r="K52" s="74"/>
      <c r="L52" s="182">
        <f t="shared" ref="L52:V54" si="23">W19</f>
        <v>628.21195744427791</v>
      </c>
      <c r="M52" s="182">
        <f t="shared" si="23"/>
        <v>628.21195744427791</v>
      </c>
      <c r="N52" s="182">
        <f t="shared" si="23"/>
        <v>628.21195744427791</v>
      </c>
      <c r="O52" s="182">
        <f t="shared" si="23"/>
        <v>628.21195744427791</v>
      </c>
      <c r="P52" s="182">
        <f t="shared" si="23"/>
        <v>518.38537970476</v>
      </c>
      <c r="Q52" s="182">
        <f t="shared" si="23"/>
        <v>143.0710036508674</v>
      </c>
      <c r="R52" s="182">
        <f t="shared" si="23"/>
        <v>143.0710036508674</v>
      </c>
      <c r="S52" s="182">
        <f t="shared" si="23"/>
        <v>143.0710036508674</v>
      </c>
      <c r="T52" s="182">
        <f t="shared" si="23"/>
        <v>143.0710036508674</v>
      </c>
      <c r="U52" s="182">
        <f t="shared" si="23"/>
        <v>94.333964660086565</v>
      </c>
      <c r="V52" s="182">
        <f t="shared" si="23"/>
        <v>94.333964660086565</v>
      </c>
    </row>
    <row r="53" spans="1:22" ht="15.75" hidden="1" customHeight="1" x14ac:dyDescent="0.3">
      <c r="A53" s="180" t="str">
        <f t="shared" si="22"/>
        <v>Expiring 2025 CPAS</v>
      </c>
      <c r="B53" s="185"/>
      <c r="C53" s="186"/>
      <c r="D53" s="197"/>
      <c r="E53" s="77"/>
      <c r="F53" s="77"/>
      <c r="G53" s="77"/>
      <c r="H53" s="77"/>
      <c r="I53" s="77"/>
      <c r="J53" s="77"/>
      <c r="K53" s="78"/>
      <c r="L53" s="174">
        <f t="shared" si="23"/>
        <v>9.7535674027006962</v>
      </c>
      <c r="M53" s="188">
        <f t="shared" si="23"/>
        <v>0</v>
      </c>
      <c r="N53" s="188">
        <f t="shared" si="23"/>
        <v>0</v>
      </c>
      <c r="O53" s="188">
        <f t="shared" si="23"/>
        <v>0</v>
      </c>
      <c r="P53" s="188">
        <f t="shared" si="23"/>
        <v>109.82657773951792</v>
      </c>
      <c r="Q53" s="188">
        <f t="shared" si="23"/>
        <v>375.3143760538926</v>
      </c>
      <c r="R53" s="188">
        <f t="shared" si="23"/>
        <v>0</v>
      </c>
      <c r="S53" s="188">
        <f t="shared" si="23"/>
        <v>0</v>
      </c>
      <c r="T53" s="188">
        <f t="shared" si="23"/>
        <v>0</v>
      </c>
      <c r="U53" s="188">
        <f t="shared" si="23"/>
        <v>48.737038990780832</v>
      </c>
      <c r="V53" s="188">
        <f t="shared" si="23"/>
        <v>0</v>
      </c>
    </row>
    <row r="54" spans="1:22" ht="15.75" hidden="1" customHeight="1" x14ac:dyDescent="0.3">
      <c r="A54" s="180" t="str">
        <f t="shared" si="22"/>
        <v>Expired 2025 CPAS</v>
      </c>
      <c r="B54" s="185"/>
      <c r="C54" s="186"/>
      <c r="D54" s="186"/>
      <c r="E54" s="74"/>
      <c r="F54" s="74"/>
      <c r="G54" s="74"/>
      <c r="H54" s="74"/>
      <c r="I54" s="74"/>
      <c r="J54" s="74"/>
      <c r="K54" s="79"/>
      <c r="L54" s="174">
        <f t="shared" si="23"/>
        <v>133.42207638651655</v>
      </c>
      <c r="M54" s="190">
        <f t="shared" si="23"/>
        <v>133.42207638651655</v>
      </c>
      <c r="N54" s="190">
        <f t="shared" si="23"/>
        <v>133.42207638651655</v>
      </c>
      <c r="O54" s="190">
        <f t="shared" si="23"/>
        <v>133.42207638651655</v>
      </c>
      <c r="P54" s="190">
        <f t="shared" si="23"/>
        <v>243.24865412603447</v>
      </c>
      <c r="Q54" s="190">
        <f t="shared" si="23"/>
        <v>618.56303017992707</v>
      </c>
      <c r="R54" s="190">
        <f t="shared" si="23"/>
        <v>618.56303017992707</v>
      </c>
      <c r="S54" s="190">
        <f t="shared" si="23"/>
        <v>618.56303017992707</v>
      </c>
      <c r="T54" s="190">
        <f t="shared" si="23"/>
        <v>618.56303017992707</v>
      </c>
      <c r="U54" s="190">
        <f t="shared" si="23"/>
        <v>667.30006917070796</v>
      </c>
      <c r="V54" s="190">
        <f t="shared" si="23"/>
        <v>667.30006917070796</v>
      </c>
    </row>
    <row r="55" spans="1:22" ht="15.75" hidden="1" customHeight="1" x14ac:dyDescent="0.3">
      <c r="A55" s="193" t="str">
        <f>A22</f>
        <v>WAML</v>
      </c>
      <c r="B55" s="206">
        <f>B22</f>
        <v>17.781733990570061</v>
      </c>
      <c r="C55" s="56"/>
      <c r="D55" s="30"/>
      <c r="E55" s="30"/>
      <c r="F55" s="30"/>
      <c r="G55" s="30"/>
      <c r="H55" s="30"/>
      <c r="I55" s="30"/>
      <c r="J55" s="30"/>
      <c r="K55" s="30"/>
      <c r="L55" s="30"/>
      <c r="M55" s="30"/>
      <c r="N55" s="30"/>
      <c r="O55" s="30"/>
      <c r="P55" s="30"/>
      <c r="Q55" s="30"/>
      <c r="R55" s="30"/>
      <c r="S55" s="30"/>
      <c r="T55" s="30"/>
      <c r="U55" s="30"/>
      <c r="V55" s="30"/>
    </row>
    <row r="57" spans="1:22" x14ac:dyDescent="0.3">
      <c r="A57" s="501" t="s">
        <v>2</v>
      </c>
      <c r="B57" s="502"/>
      <c r="C57" s="502"/>
      <c r="D57" s="502"/>
    </row>
    <row r="58" spans="1:22" ht="85.5" customHeight="1" x14ac:dyDescent="0.3">
      <c r="A58" s="503" t="s">
        <v>358</v>
      </c>
      <c r="B58" s="504"/>
      <c r="C58" s="504"/>
      <c r="D58" s="505"/>
    </row>
  </sheetData>
  <mergeCells count="11">
    <mergeCell ref="AV3:AV4"/>
    <mergeCell ref="A24:A25"/>
    <mergeCell ref="B24:B25"/>
    <mergeCell ref="C24:C25"/>
    <mergeCell ref="D24:D25"/>
    <mergeCell ref="A57:D57"/>
    <mergeCell ref="A58:D58"/>
    <mergeCell ref="A3:A4"/>
    <mergeCell ref="B3:B4"/>
    <mergeCell ref="C3:C4"/>
    <mergeCell ref="D3:D4"/>
  </mergeCells>
  <pageMargins left="0.7" right="0.7" top="0.75" bottom="0.75" header="0.3" footer="0.3"/>
  <pageSetup orientation="portrait"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44370-0016-4E6B-9821-E2A2462017F3}">
  <dimension ref="A1:AV33"/>
  <sheetViews>
    <sheetView topLeftCell="V1" workbookViewId="0">
      <selection activeCell="L6" sqref="L6:AA6"/>
    </sheetView>
  </sheetViews>
  <sheetFormatPr defaultRowHeight="15.75" x14ac:dyDescent="0.3"/>
  <cols>
    <col min="1" max="1" width="32.77734375" style="87"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517</v>
      </c>
    </row>
    <row r="2" spans="1:48" x14ac:dyDescent="0.3">
      <c r="A2" s="86"/>
    </row>
    <row r="3" spans="1:48" ht="15.75" customHeight="1" x14ac:dyDescent="0.3">
      <c r="A3" s="491" t="s">
        <v>230</v>
      </c>
      <c r="B3" s="493" t="s">
        <v>0</v>
      </c>
      <c r="C3" s="493" t="s">
        <v>264</v>
      </c>
      <c r="D3" s="493" t="s">
        <v>57</v>
      </c>
      <c r="E3" s="120"/>
      <c r="F3" s="50"/>
      <c r="G3" s="50"/>
      <c r="H3" s="50"/>
      <c r="I3" s="50"/>
      <c r="J3" s="50"/>
      <c r="K3" s="50"/>
      <c r="L3" s="435" t="s">
        <v>265</v>
      </c>
      <c r="M3" s="89"/>
      <c r="N3" s="89"/>
      <c r="O3" s="89"/>
      <c r="P3" s="89"/>
      <c r="Q3" s="89"/>
      <c r="R3" s="89"/>
      <c r="S3" s="89"/>
      <c r="T3" s="89"/>
      <c r="U3" s="89"/>
      <c r="V3" s="89"/>
      <c r="W3" s="90"/>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8" x14ac:dyDescent="0.3">
      <c r="A4" s="496"/>
      <c r="B4" s="495"/>
      <c r="C4" s="495"/>
      <c r="D4" s="495"/>
      <c r="E4" s="138">
        <v>2018</v>
      </c>
      <c r="F4" s="138">
        <f>E4+1</f>
        <v>2019</v>
      </c>
      <c r="G4" s="138">
        <f t="shared" ref="G4:AU4" si="0">F4+1</f>
        <v>2020</v>
      </c>
      <c r="H4" s="138">
        <f t="shared" si="0"/>
        <v>2021</v>
      </c>
      <c r="I4" s="138">
        <f t="shared" si="0"/>
        <v>2022</v>
      </c>
      <c r="J4" s="138">
        <f t="shared" si="0"/>
        <v>2023</v>
      </c>
      <c r="K4" s="138">
        <f t="shared" si="0"/>
        <v>2024</v>
      </c>
      <c r="L4" s="138">
        <f t="shared" si="0"/>
        <v>2025</v>
      </c>
      <c r="M4" s="138">
        <f t="shared" si="0"/>
        <v>2026</v>
      </c>
      <c r="N4" s="138">
        <f t="shared" si="0"/>
        <v>2027</v>
      </c>
      <c r="O4" s="138">
        <f t="shared" si="0"/>
        <v>2028</v>
      </c>
      <c r="P4" s="138">
        <f t="shared" si="0"/>
        <v>2029</v>
      </c>
      <c r="Q4" s="138">
        <f t="shared" si="0"/>
        <v>2030</v>
      </c>
      <c r="R4" s="138">
        <f t="shared" si="0"/>
        <v>2031</v>
      </c>
      <c r="S4" s="138">
        <f t="shared" si="0"/>
        <v>2032</v>
      </c>
      <c r="T4" s="138">
        <f t="shared" si="0"/>
        <v>2033</v>
      </c>
      <c r="U4" s="138">
        <f t="shared" si="0"/>
        <v>2034</v>
      </c>
      <c r="V4" s="138">
        <f t="shared" si="0"/>
        <v>2035</v>
      </c>
      <c r="W4" s="138">
        <f t="shared" si="0"/>
        <v>2036</v>
      </c>
      <c r="X4" s="138">
        <f t="shared" si="0"/>
        <v>2037</v>
      </c>
      <c r="Y4" s="138">
        <f t="shared" si="0"/>
        <v>2038</v>
      </c>
      <c r="Z4" s="138">
        <f t="shared" si="0"/>
        <v>2039</v>
      </c>
      <c r="AA4" s="138">
        <f t="shared" si="0"/>
        <v>2040</v>
      </c>
      <c r="AB4" s="138">
        <f t="shared" si="0"/>
        <v>2041</v>
      </c>
      <c r="AC4" s="138">
        <f t="shared" si="0"/>
        <v>2042</v>
      </c>
      <c r="AD4" s="138">
        <f t="shared" si="0"/>
        <v>2043</v>
      </c>
      <c r="AE4" s="138">
        <f t="shared" si="0"/>
        <v>2044</v>
      </c>
      <c r="AF4" s="138">
        <f t="shared" si="0"/>
        <v>2045</v>
      </c>
      <c r="AG4" s="138">
        <f t="shared" si="0"/>
        <v>2046</v>
      </c>
      <c r="AH4" s="138">
        <f t="shared" si="0"/>
        <v>2047</v>
      </c>
      <c r="AI4" s="138">
        <f t="shared" si="0"/>
        <v>2048</v>
      </c>
      <c r="AJ4" s="138">
        <f t="shared" si="0"/>
        <v>2049</v>
      </c>
      <c r="AK4" s="138">
        <f t="shared" si="0"/>
        <v>2050</v>
      </c>
      <c r="AL4" s="138">
        <f t="shared" si="0"/>
        <v>2051</v>
      </c>
      <c r="AM4" s="138">
        <f t="shared" si="0"/>
        <v>2052</v>
      </c>
      <c r="AN4" s="138">
        <f t="shared" si="0"/>
        <v>2053</v>
      </c>
      <c r="AO4" s="138">
        <f t="shared" si="0"/>
        <v>2054</v>
      </c>
      <c r="AP4" s="138">
        <f t="shared" si="0"/>
        <v>2055</v>
      </c>
      <c r="AQ4" s="138">
        <f t="shared" si="0"/>
        <v>2056</v>
      </c>
      <c r="AR4" s="138">
        <f t="shared" si="0"/>
        <v>2057</v>
      </c>
      <c r="AS4" s="138">
        <f t="shared" si="0"/>
        <v>2058</v>
      </c>
      <c r="AT4" s="138">
        <f t="shared" si="0"/>
        <v>2059</v>
      </c>
      <c r="AU4" s="138">
        <f t="shared" si="0"/>
        <v>2060</v>
      </c>
      <c r="AV4" s="476"/>
    </row>
    <row r="5" spans="1:48" x14ac:dyDescent="0.3">
      <c r="A5" s="199" t="s">
        <v>170</v>
      </c>
      <c r="B5" s="176">
        <v>16</v>
      </c>
      <c r="C5" s="212">
        <v>3296.4839679384459</v>
      </c>
      <c r="D5" s="213">
        <f>L5/C5</f>
        <v>1</v>
      </c>
      <c r="E5" s="178"/>
      <c r="F5" s="178"/>
      <c r="G5" s="178"/>
      <c r="H5" s="178"/>
      <c r="I5" s="178"/>
      <c r="J5" s="178"/>
      <c r="K5" s="214"/>
      <c r="L5" s="212">
        <v>3296.4839679384459</v>
      </c>
      <c r="M5" s="212">
        <v>3296.4839679384459</v>
      </c>
      <c r="N5" s="212">
        <v>3296.4839679384459</v>
      </c>
      <c r="O5" s="212">
        <v>3296.4839679384459</v>
      </c>
      <c r="P5" s="212">
        <v>3296.4839679384459</v>
      </c>
      <c r="Q5" s="212">
        <v>3296.4839679384459</v>
      </c>
      <c r="R5" s="212">
        <v>3033.8305972635494</v>
      </c>
      <c r="S5" s="212">
        <v>3033.8305972635494</v>
      </c>
      <c r="T5" s="212">
        <v>3033.8305972635494</v>
      </c>
      <c r="U5" s="212">
        <v>3033.8305972635494</v>
      </c>
      <c r="V5" s="212">
        <v>3033.8305972635494</v>
      </c>
      <c r="W5" s="212">
        <v>3033.8305972635494</v>
      </c>
      <c r="X5" s="212">
        <v>3033.8305972635494</v>
      </c>
      <c r="Y5" s="212">
        <v>3033.8305972635494</v>
      </c>
      <c r="Z5" s="212">
        <v>3033.8305972635494</v>
      </c>
      <c r="AA5" s="212">
        <v>3033.8305972635494</v>
      </c>
      <c r="AB5" s="212">
        <v>0</v>
      </c>
      <c r="AC5" s="212">
        <v>0</v>
      </c>
      <c r="AD5" s="212">
        <v>0</v>
      </c>
      <c r="AE5" s="212">
        <v>0</v>
      </c>
      <c r="AF5" s="212">
        <v>0</v>
      </c>
      <c r="AG5" s="212">
        <v>0</v>
      </c>
      <c r="AH5" s="212">
        <v>0</v>
      </c>
      <c r="AI5" s="212">
        <v>0</v>
      </c>
      <c r="AJ5" s="212">
        <v>0</v>
      </c>
      <c r="AK5" s="212">
        <v>0</v>
      </c>
      <c r="AL5" s="212">
        <v>0</v>
      </c>
      <c r="AM5" s="212">
        <v>0</v>
      </c>
      <c r="AN5" s="212">
        <v>0</v>
      </c>
      <c r="AO5" s="212">
        <v>0</v>
      </c>
      <c r="AP5" s="212">
        <v>0</v>
      </c>
      <c r="AQ5" s="212">
        <v>0</v>
      </c>
      <c r="AR5" s="212">
        <v>0</v>
      </c>
      <c r="AS5" s="212">
        <v>0</v>
      </c>
      <c r="AT5" s="212">
        <v>0</v>
      </c>
      <c r="AU5" s="212">
        <v>0</v>
      </c>
      <c r="AV5" s="215">
        <f t="shared" ref="AV5:AV26" si="1">SUM(E5:AU5)</f>
        <v>50117.209780266174</v>
      </c>
    </row>
    <row r="6" spans="1:48" x14ac:dyDescent="0.3">
      <c r="A6" s="199" t="s">
        <v>337</v>
      </c>
      <c r="B6" s="176">
        <v>16</v>
      </c>
      <c r="C6" s="212">
        <v>1994.2542160652781</v>
      </c>
      <c r="D6" s="213">
        <f t="shared" ref="D6:D13" si="2">L6/C6</f>
        <v>1</v>
      </c>
      <c r="E6" s="178"/>
      <c r="F6" s="178"/>
      <c r="G6" s="178"/>
      <c r="H6" s="178"/>
      <c r="I6" s="178"/>
      <c r="J6" s="178"/>
      <c r="K6" s="214"/>
      <c r="L6" s="212">
        <v>1994.2542160652781</v>
      </c>
      <c r="M6" s="212">
        <v>1994.2542160652781</v>
      </c>
      <c r="N6" s="212">
        <v>1994.2542160652781</v>
      </c>
      <c r="O6" s="212">
        <v>1994.2542160652781</v>
      </c>
      <c r="P6" s="212">
        <v>1994.2542160652781</v>
      </c>
      <c r="Q6" s="212">
        <v>1994.2542160652781</v>
      </c>
      <c r="R6" s="212">
        <v>1994.2542160652781</v>
      </c>
      <c r="S6" s="212">
        <v>1994.2542160652781</v>
      </c>
      <c r="T6" s="212">
        <v>1994.2542160652781</v>
      </c>
      <c r="U6" s="212">
        <v>1994.2542160652781</v>
      </c>
      <c r="V6" s="212">
        <v>1994.2542160652781</v>
      </c>
      <c r="W6" s="212">
        <v>1994.2542160652781</v>
      </c>
      <c r="X6" s="212">
        <v>1994.2542160652781</v>
      </c>
      <c r="Y6" s="212">
        <v>1994.2542160652781</v>
      </c>
      <c r="Z6" s="212">
        <v>1994.2542160652781</v>
      </c>
      <c r="AA6" s="212">
        <v>1994.2542160652781</v>
      </c>
      <c r="AB6" s="212">
        <v>0</v>
      </c>
      <c r="AC6" s="212">
        <v>0</v>
      </c>
      <c r="AD6" s="212">
        <v>0</v>
      </c>
      <c r="AE6" s="212">
        <v>0</v>
      </c>
      <c r="AF6" s="212">
        <v>0</v>
      </c>
      <c r="AG6" s="212">
        <v>0</v>
      </c>
      <c r="AH6" s="212">
        <v>0</v>
      </c>
      <c r="AI6" s="212">
        <v>0</v>
      </c>
      <c r="AJ6" s="212">
        <v>0</v>
      </c>
      <c r="AK6" s="212">
        <v>0</v>
      </c>
      <c r="AL6" s="212">
        <v>0</v>
      </c>
      <c r="AM6" s="212">
        <v>0</v>
      </c>
      <c r="AN6" s="212">
        <v>0</v>
      </c>
      <c r="AO6" s="212">
        <v>0</v>
      </c>
      <c r="AP6" s="212">
        <v>0</v>
      </c>
      <c r="AQ6" s="212">
        <v>0</v>
      </c>
      <c r="AR6" s="212">
        <v>0</v>
      </c>
      <c r="AS6" s="212">
        <v>0</v>
      </c>
      <c r="AT6" s="212">
        <v>0</v>
      </c>
      <c r="AU6" s="212">
        <v>0</v>
      </c>
      <c r="AV6" s="212">
        <f t="shared" si="1"/>
        <v>31908.067457044443</v>
      </c>
    </row>
    <row r="7" spans="1:48" x14ac:dyDescent="0.3">
      <c r="A7" s="199" t="s">
        <v>27</v>
      </c>
      <c r="B7" s="176">
        <v>11.000000000000005</v>
      </c>
      <c r="C7" s="212">
        <v>975.19587513425279</v>
      </c>
      <c r="D7" s="213">
        <f t="shared" si="2"/>
        <v>1</v>
      </c>
      <c r="E7" s="178"/>
      <c r="F7" s="178"/>
      <c r="G7" s="178"/>
      <c r="H7" s="178"/>
      <c r="I7" s="178"/>
      <c r="J7" s="178"/>
      <c r="K7" s="214"/>
      <c r="L7" s="212">
        <v>975.19587513425279</v>
      </c>
      <c r="M7" s="212">
        <v>975.19587513425279</v>
      </c>
      <c r="N7" s="212">
        <v>975.19587513425279</v>
      </c>
      <c r="O7" s="212">
        <v>975.19587513425279</v>
      </c>
      <c r="P7" s="212">
        <v>975.19587513425279</v>
      </c>
      <c r="Q7" s="212">
        <v>975.19587513425279</v>
      </c>
      <c r="R7" s="212">
        <v>975.19587513425279</v>
      </c>
      <c r="S7" s="212">
        <v>975.19587513425279</v>
      </c>
      <c r="T7" s="212">
        <v>975.19587513425279</v>
      </c>
      <c r="U7" s="212">
        <v>975.19587513425279</v>
      </c>
      <c r="V7" s="212">
        <v>975.19587513425279</v>
      </c>
      <c r="W7" s="212">
        <v>0</v>
      </c>
      <c r="X7" s="212">
        <v>0</v>
      </c>
      <c r="Y7" s="212">
        <v>0</v>
      </c>
      <c r="Z7" s="212">
        <v>0</v>
      </c>
      <c r="AA7" s="212">
        <v>0</v>
      </c>
      <c r="AB7" s="212">
        <v>0</v>
      </c>
      <c r="AC7" s="212">
        <v>0</v>
      </c>
      <c r="AD7" s="212">
        <v>0</v>
      </c>
      <c r="AE7" s="212">
        <v>0</v>
      </c>
      <c r="AF7" s="212">
        <v>0</v>
      </c>
      <c r="AG7" s="212">
        <v>0</v>
      </c>
      <c r="AH7" s="212">
        <v>0</v>
      </c>
      <c r="AI7" s="212">
        <v>0</v>
      </c>
      <c r="AJ7" s="212">
        <v>0</v>
      </c>
      <c r="AK7" s="212">
        <v>0</v>
      </c>
      <c r="AL7" s="212">
        <v>0</v>
      </c>
      <c r="AM7" s="212">
        <v>0</v>
      </c>
      <c r="AN7" s="212">
        <v>0</v>
      </c>
      <c r="AO7" s="212">
        <v>0</v>
      </c>
      <c r="AP7" s="212">
        <v>0</v>
      </c>
      <c r="AQ7" s="212">
        <v>0</v>
      </c>
      <c r="AR7" s="212">
        <v>0</v>
      </c>
      <c r="AS7" s="212">
        <v>0</v>
      </c>
      <c r="AT7" s="212">
        <v>0</v>
      </c>
      <c r="AU7" s="212">
        <v>0</v>
      </c>
      <c r="AV7" s="212">
        <f t="shared" si="1"/>
        <v>10727.154626476782</v>
      </c>
    </row>
    <row r="8" spans="1:48" x14ac:dyDescent="0.3">
      <c r="A8" s="199" t="s">
        <v>44</v>
      </c>
      <c r="B8" s="176">
        <v>10</v>
      </c>
      <c r="C8" s="212">
        <v>545.21803253964413</v>
      </c>
      <c r="D8" s="213">
        <f t="shared" si="2"/>
        <v>1</v>
      </c>
      <c r="E8" s="178"/>
      <c r="F8" s="178"/>
      <c r="G8" s="178"/>
      <c r="H8" s="178"/>
      <c r="I8" s="178"/>
      <c r="J8" s="178"/>
      <c r="K8" s="214"/>
      <c r="L8" s="212">
        <v>545.21803253964413</v>
      </c>
      <c r="M8" s="212">
        <v>545.21803253964413</v>
      </c>
      <c r="N8" s="212">
        <v>545.21803253964413</v>
      </c>
      <c r="O8" s="212">
        <v>545.21803253964413</v>
      </c>
      <c r="P8" s="212">
        <v>545.21803253964413</v>
      </c>
      <c r="Q8" s="212">
        <v>545.21803253964413</v>
      </c>
      <c r="R8" s="212">
        <v>545.21803253964413</v>
      </c>
      <c r="S8" s="212">
        <v>545.21803253964413</v>
      </c>
      <c r="T8" s="212">
        <v>545.21803253964413</v>
      </c>
      <c r="U8" s="212">
        <v>545.21803253964413</v>
      </c>
      <c r="V8" s="212">
        <v>0</v>
      </c>
      <c r="W8" s="212">
        <v>0</v>
      </c>
      <c r="X8" s="212">
        <v>0</v>
      </c>
      <c r="Y8" s="212">
        <v>0</v>
      </c>
      <c r="Z8" s="212">
        <v>0</v>
      </c>
      <c r="AA8" s="212">
        <v>0</v>
      </c>
      <c r="AB8" s="212">
        <v>0</v>
      </c>
      <c r="AC8" s="212">
        <v>0</v>
      </c>
      <c r="AD8" s="212">
        <v>0</v>
      </c>
      <c r="AE8" s="212">
        <v>0</v>
      </c>
      <c r="AF8" s="212">
        <v>0</v>
      </c>
      <c r="AG8" s="212">
        <v>0</v>
      </c>
      <c r="AH8" s="212">
        <v>0</v>
      </c>
      <c r="AI8" s="212">
        <v>0</v>
      </c>
      <c r="AJ8" s="212">
        <v>0</v>
      </c>
      <c r="AK8" s="212">
        <v>0</v>
      </c>
      <c r="AL8" s="212">
        <v>0</v>
      </c>
      <c r="AM8" s="212">
        <v>0</v>
      </c>
      <c r="AN8" s="212">
        <v>0</v>
      </c>
      <c r="AO8" s="212">
        <v>0</v>
      </c>
      <c r="AP8" s="212">
        <v>0</v>
      </c>
      <c r="AQ8" s="212">
        <v>0</v>
      </c>
      <c r="AR8" s="212">
        <v>0</v>
      </c>
      <c r="AS8" s="212">
        <v>0</v>
      </c>
      <c r="AT8" s="212">
        <v>0</v>
      </c>
      <c r="AU8" s="212">
        <v>0</v>
      </c>
      <c r="AV8" s="212">
        <f t="shared" si="1"/>
        <v>5452.1803253964399</v>
      </c>
    </row>
    <row r="9" spans="1:48" x14ac:dyDescent="0.3">
      <c r="A9" s="199" t="s">
        <v>176</v>
      </c>
      <c r="B9" s="176">
        <v>9.9999999999999947</v>
      </c>
      <c r="C9" s="212">
        <v>405.61311152252409</v>
      </c>
      <c r="D9" s="213">
        <f t="shared" si="2"/>
        <v>1</v>
      </c>
      <c r="E9" s="178"/>
      <c r="F9" s="178"/>
      <c r="G9" s="178"/>
      <c r="H9" s="178"/>
      <c r="I9" s="178"/>
      <c r="J9" s="178"/>
      <c r="K9" s="214"/>
      <c r="L9" s="212">
        <v>405.61311152252409</v>
      </c>
      <c r="M9" s="212">
        <v>405.61311152252409</v>
      </c>
      <c r="N9" s="212">
        <v>405.61311152252409</v>
      </c>
      <c r="O9" s="212">
        <v>405.61311152252409</v>
      </c>
      <c r="P9" s="212">
        <v>405.61311152252409</v>
      </c>
      <c r="Q9" s="212">
        <v>405.61311152252409</v>
      </c>
      <c r="R9" s="212">
        <v>405.61311152252409</v>
      </c>
      <c r="S9" s="212">
        <v>405.61311152252409</v>
      </c>
      <c r="T9" s="212">
        <v>405.61311152252409</v>
      </c>
      <c r="U9" s="212">
        <v>405.61311152252409</v>
      </c>
      <c r="V9" s="212">
        <v>0</v>
      </c>
      <c r="W9" s="212">
        <v>0</v>
      </c>
      <c r="X9" s="212">
        <v>0</v>
      </c>
      <c r="Y9" s="212">
        <v>0</v>
      </c>
      <c r="Z9" s="212">
        <v>0</v>
      </c>
      <c r="AA9" s="212">
        <v>0</v>
      </c>
      <c r="AB9" s="212">
        <v>0</v>
      </c>
      <c r="AC9" s="212">
        <v>0</v>
      </c>
      <c r="AD9" s="212">
        <v>0</v>
      </c>
      <c r="AE9" s="212">
        <v>0</v>
      </c>
      <c r="AF9" s="212">
        <v>0</v>
      </c>
      <c r="AG9" s="212">
        <v>0</v>
      </c>
      <c r="AH9" s="212">
        <v>0</v>
      </c>
      <c r="AI9" s="212">
        <v>0</v>
      </c>
      <c r="AJ9" s="212">
        <v>0</v>
      </c>
      <c r="AK9" s="212">
        <v>0</v>
      </c>
      <c r="AL9" s="212">
        <v>0</v>
      </c>
      <c r="AM9" s="212">
        <v>0</v>
      </c>
      <c r="AN9" s="212">
        <v>0</v>
      </c>
      <c r="AO9" s="212">
        <v>0</v>
      </c>
      <c r="AP9" s="212">
        <v>0</v>
      </c>
      <c r="AQ9" s="212">
        <v>0</v>
      </c>
      <c r="AR9" s="212">
        <v>0</v>
      </c>
      <c r="AS9" s="212">
        <v>0</v>
      </c>
      <c r="AT9" s="212">
        <v>0</v>
      </c>
      <c r="AU9" s="212">
        <v>0</v>
      </c>
      <c r="AV9" s="212">
        <f t="shared" si="1"/>
        <v>4056.1311152252401</v>
      </c>
    </row>
    <row r="10" spans="1:48" x14ac:dyDescent="0.3">
      <c r="A10" s="199" t="s">
        <v>137</v>
      </c>
      <c r="B10" s="176">
        <v>8.0000000000000018</v>
      </c>
      <c r="C10" s="212">
        <v>292.50860084249985</v>
      </c>
      <c r="D10" s="213">
        <f t="shared" si="2"/>
        <v>1</v>
      </c>
      <c r="E10" s="178"/>
      <c r="F10" s="178"/>
      <c r="G10" s="178"/>
      <c r="H10" s="178"/>
      <c r="I10" s="178"/>
      <c r="J10" s="178"/>
      <c r="K10" s="214"/>
      <c r="L10" s="212">
        <v>292.50860084249985</v>
      </c>
      <c r="M10" s="212">
        <v>292.50860084249985</v>
      </c>
      <c r="N10" s="212">
        <v>292.50860084249985</v>
      </c>
      <c r="O10" s="212">
        <v>292.50860084249985</v>
      </c>
      <c r="P10" s="212">
        <v>292.50860084249985</v>
      </c>
      <c r="Q10" s="212">
        <v>292.50860084249985</v>
      </c>
      <c r="R10" s="212">
        <v>292.50860084249985</v>
      </c>
      <c r="S10" s="212">
        <v>292.50860084249985</v>
      </c>
      <c r="T10" s="212">
        <v>0</v>
      </c>
      <c r="U10" s="212">
        <v>0</v>
      </c>
      <c r="V10" s="212">
        <v>0</v>
      </c>
      <c r="W10" s="212">
        <v>0</v>
      </c>
      <c r="X10" s="212">
        <v>0</v>
      </c>
      <c r="Y10" s="212">
        <v>0</v>
      </c>
      <c r="Z10" s="212">
        <v>0</v>
      </c>
      <c r="AA10" s="212">
        <v>0</v>
      </c>
      <c r="AB10" s="212">
        <v>0</v>
      </c>
      <c r="AC10" s="212">
        <v>0</v>
      </c>
      <c r="AD10" s="212">
        <v>0</v>
      </c>
      <c r="AE10" s="212">
        <v>0</v>
      </c>
      <c r="AF10" s="212">
        <v>0</v>
      </c>
      <c r="AG10" s="212">
        <v>0</v>
      </c>
      <c r="AH10" s="212">
        <v>0</v>
      </c>
      <c r="AI10" s="212">
        <v>0</v>
      </c>
      <c r="AJ10" s="212">
        <v>0</v>
      </c>
      <c r="AK10" s="212">
        <v>0</v>
      </c>
      <c r="AL10" s="212">
        <v>0</v>
      </c>
      <c r="AM10" s="212">
        <v>0</v>
      </c>
      <c r="AN10" s="212">
        <v>0</v>
      </c>
      <c r="AO10" s="212">
        <v>0</v>
      </c>
      <c r="AP10" s="212">
        <v>0</v>
      </c>
      <c r="AQ10" s="212">
        <v>0</v>
      </c>
      <c r="AR10" s="212">
        <v>0</v>
      </c>
      <c r="AS10" s="212">
        <v>0</v>
      </c>
      <c r="AT10" s="212">
        <v>0</v>
      </c>
      <c r="AU10" s="212">
        <v>0</v>
      </c>
      <c r="AV10" s="212">
        <f t="shared" si="1"/>
        <v>2340.0688067399988</v>
      </c>
    </row>
    <row r="11" spans="1:48" x14ac:dyDescent="0.3">
      <c r="A11" s="199" t="s">
        <v>131</v>
      </c>
      <c r="B11" s="176">
        <v>6.9999999999999956</v>
      </c>
      <c r="C11" s="212">
        <v>185.68016000000003</v>
      </c>
      <c r="D11" s="213">
        <f t="shared" si="2"/>
        <v>1</v>
      </c>
      <c r="E11" s="178"/>
      <c r="F11" s="178"/>
      <c r="G11" s="178"/>
      <c r="H11" s="178"/>
      <c r="I11" s="178"/>
      <c r="J11" s="178"/>
      <c r="K11" s="214"/>
      <c r="L11" s="212">
        <v>185.68016000000003</v>
      </c>
      <c r="M11" s="212">
        <v>185.68016000000003</v>
      </c>
      <c r="N11" s="212">
        <v>185.68016000000003</v>
      </c>
      <c r="O11" s="212">
        <v>185.68016000000003</v>
      </c>
      <c r="P11" s="212">
        <v>185.68016000000003</v>
      </c>
      <c r="Q11" s="212">
        <v>185.68016000000003</v>
      </c>
      <c r="R11" s="212">
        <v>185.68016000000003</v>
      </c>
      <c r="S11" s="212">
        <v>0</v>
      </c>
      <c r="T11" s="212">
        <v>0</v>
      </c>
      <c r="U11" s="212">
        <v>0</v>
      </c>
      <c r="V11" s="212">
        <v>0</v>
      </c>
      <c r="W11" s="212">
        <v>0</v>
      </c>
      <c r="X11" s="212">
        <v>0</v>
      </c>
      <c r="Y11" s="212">
        <v>0</v>
      </c>
      <c r="Z11" s="212">
        <v>0</v>
      </c>
      <c r="AA11" s="212">
        <v>0</v>
      </c>
      <c r="AB11" s="212">
        <v>0</v>
      </c>
      <c r="AC11" s="212">
        <v>0</v>
      </c>
      <c r="AD11" s="212">
        <v>0</v>
      </c>
      <c r="AE11" s="212">
        <v>0</v>
      </c>
      <c r="AF11" s="212">
        <v>0</v>
      </c>
      <c r="AG11" s="212">
        <v>0</v>
      </c>
      <c r="AH11" s="212">
        <v>0</v>
      </c>
      <c r="AI11" s="212">
        <v>0</v>
      </c>
      <c r="AJ11" s="212">
        <v>0</v>
      </c>
      <c r="AK11" s="212">
        <v>0</v>
      </c>
      <c r="AL11" s="212">
        <v>0</v>
      </c>
      <c r="AM11" s="212">
        <v>0</v>
      </c>
      <c r="AN11" s="212">
        <v>0</v>
      </c>
      <c r="AO11" s="212">
        <v>0</v>
      </c>
      <c r="AP11" s="212">
        <v>0</v>
      </c>
      <c r="AQ11" s="212">
        <v>0</v>
      </c>
      <c r="AR11" s="212">
        <v>0</v>
      </c>
      <c r="AS11" s="212">
        <v>0</v>
      </c>
      <c r="AT11" s="212">
        <v>0</v>
      </c>
      <c r="AU11" s="212">
        <v>0</v>
      </c>
      <c r="AV11" s="212">
        <f t="shared" si="1"/>
        <v>1299.7611200000003</v>
      </c>
    </row>
    <row r="12" spans="1:48" x14ac:dyDescent="0.3">
      <c r="A12" s="199" t="s">
        <v>343</v>
      </c>
      <c r="B12" s="176">
        <v>8</v>
      </c>
      <c r="C12" s="212">
        <v>127.60360355050003</v>
      </c>
      <c r="D12" s="213">
        <f t="shared" si="2"/>
        <v>1</v>
      </c>
      <c r="E12" s="178"/>
      <c r="F12" s="178"/>
      <c r="G12" s="178"/>
      <c r="H12" s="178"/>
      <c r="I12" s="178"/>
      <c r="J12" s="178"/>
      <c r="K12" s="214"/>
      <c r="L12" s="212">
        <v>127.60360355050003</v>
      </c>
      <c r="M12" s="212">
        <v>127.60360355050003</v>
      </c>
      <c r="N12" s="212">
        <v>127.60360355050003</v>
      </c>
      <c r="O12" s="212">
        <v>127.60360355050003</v>
      </c>
      <c r="P12" s="212">
        <v>127.60360355050003</v>
      </c>
      <c r="Q12" s="212">
        <v>127.60360355050003</v>
      </c>
      <c r="R12" s="212">
        <v>127.60360355050003</v>
      </c>
      <c r="S12" s="212">
        <v>127.60360355050003</v>
      </c>
      <c r="T12" s="212">
        <v>0</v>
      </c>
      <c r="U12" s="212">
        <v>0</v>
      </c>
      <c r="V12" s="212">
        <v>0</v>
      </c>
      <c r="W12" s="212">
        <v>0</v>
      </c>
      <c r="X12" s="212">
        <v>0</v>
      </c>
      <c r="Y12" s="212">
        <v>0</v>
      </c>
      <c r="Z12" s="212">
        <v>0</v>
      </c>
      <c r="AA12" s="212">
        <v>0</v>
      </c>
      <c r="AB12" s="212">
        <v>0</v>
      </c>
      <c r="AC12" s="212">
        <v>0</v>
      </c>
      <c r="AD12" s="212">
        <v>0</v>
      </c>
      <c r="AE12" s="212">
        <v>0</v>
      </c>
      <c r="AF12" s="212">
        <v>0</v>
      </c>
      <c r="AG12" s="212">
        <v>0</v>
      </c>
      <c r="AH12" s="212">
        <v>0</v>
      </c>
      <c r="AI12" s="212">
        <v>0</v>
      </c>
      <c r="AJ12" s="212">
        <v>0</v>
      </c>
      <c r="AK12" s="212">
        <v>0</v>
      </c>
      <c r="AL12" s="212">
        <v>0</v>
      </c>
      <c r="AM12" s="212">
        <v>0</v>
      </c>
      <c r="AN12" s="212">
        <v>0</v>
      </c>
      <c r="AO12" s="212">
        <v>0</v>
      </c>
      <c r="AP12" s="212">
        <v>0</v>
      </c>
      <c r="AQ12" s="212">
        <v>0</v>
      </c>
      <c r="AR12" s="212">
        <v>0</v>
      </c>
      <c r="AS12" s="212">
        <v>0</v>
      </c>
      <c r="AT12" s="212">
        <v>0</v>
      </c>
      <c r="AU12" s="212">
        <v>0</v>
      </c>
      <c r="AV12" s="212">
        <f t="shared" si="1"/>
        <v>1020.8288284040001</v>
      </c>
    </row>
    <row r="13" spans="1:48" x14ac:dyDescent="0.3">
      <c r="A13" s="199" t="s">
        <v>45</v>
      </c>
      <c r="B13" s="176">
        <v>12.000000000000004</v>
      </c>
      <c r="C13" s="212">
        <v>120.89519999999997</v>
      </c>
      <c r="D13" s="213">
        <f t="shared" si="2"/>
        <v>1</v>
      </c>
      <c r="E13" s="178"/>
      <c r="F13" s="178"/>
      <c r="G13" s="178"/>
      <c r="H13" s="178"/>
      <c r="I13" s="178"/>
      <c r="J13" s="178"/>
      <c r="K13" s="214"/>
      <c r="L13" s="212">
        <v>120.89519999999997</v>
      </c>
      <c r="M13" s="212">
        <v>120.89519999999997</v>
      </c>
      <c r="N13" s="212">
        <v>120.89519999999997</v>
      </c>
      <c r="O13" s="212">
        <v>120.89519999999997</v>
      </c>
      <c r="P13" s="212">
        <v>120.89519999999997</v>
      </c>
      <c r="Q13" s="212">
        <v>120.89519999999997</v>
      </c>
      <c r="R13" s="212">
        <v>120.89519999999997</v>
      </c>
      <c r="S13" s="212">
        <v>120.89519999999997</v>
      </c>
      <c r="T13" s="212">
        <v>120.89519999999997</v>
      </c>
      <c r="U13" s="212">
        <v>120.89519999999997</v>
      </c>
      <c r="V13" s="212">
        <v>120.89519999999997</v>
      </c>
      <c r="W13" s="212">
        <v>120.89519999999997</v>
      </c>
      <c r="X13" s="212">
        <v>0</v>
      </c>
      <c r="Y13" s="212">
        <v>0</v>
      </c>
      <c r="Z13" s="212">
        <v>0</v>
      </c>
      <c r="AA13" s="212">
        <v>0</v>
      </c>
      <c r="AB13" s="212">
        <v>0</v>
      </c>
      <c r="AC13" s="212">
        <v>0</v>
      </c>
      <c r="AD13" s="212">
        <v>0</v>
      </c>
      <c r="AE13" s="212">
        <v>0</v>
      </c>
      <c r="AF13" s="212">
        <v>0</v>
      </c>
      <c r="AG13" s="212">
        <v>0</v>
      </c>
      <c r="AH13" s="212">
        <v>0</v>
      </c>
      <c r="AI13" s="212">
        <v>0</v>
      </c>
      <c r="AJ13" s="212">
        <v>0</v>
      </c>
      <c r="AK13" s="212">
        <v>0</v>
      </c>
      <c r="AL13" s="212">
        <v>0</v>
      </c>
      <c r="AM13" s="212">
        <v>0</v>
      </c>
      <c r="AN13" s="212">
        <v>0</v>
      </c>
      <c r="AO13" s="212">
        <v>0</v>
      </c>
      <c r="AP13" s="212">
        <v>0</v>
      </c>
      <c r="AQ13" s="212">
        <v>0</v>
      </c>
      <c r="AR13" s="212">
        <v>0</v>
      </c>
      <c r="AS13" s="212">
        <v>0</v>
      </c>
      <c r="AT13" s="212">
        <v>0</v>
      </c>
      <c r="AU13" s="212">
        <v>0</v>
      </c>
      <c r="AV13" s="212">
        <f t="shared" si="1"/>
        <v>1450.7423999999994</v>
      </c>
    </row>
    <row r="14" spans="1:48" x14ac:dyDescent="0.3">
      <c r="A14" s="199" t="s">
        <v>143</v>
      </c>
      <c r="B14" s="176">
        <v>9.9999999999999982</v>
      </c>
      <c r="C14" s="212">
        <v>107.93819911117569</v>
      </c>
      <c r="D14" s="213">
        <f t="shared" ref="D14:D26" si="3">L14/C14</f>
        <v>1</v>
      </c>
      <c r="E14" s="178"/>
      <c r="F14" s="178"/>
      <c r="G14" s="178"/>
      <c r="H14" s="178"/>
      <c r="I14" s="178"/>
      <c r="J14" s="178"/>
      <c r="K14" s="214"/>
      <c r="L14" s="212">
        <v>107.93819911117569</v>
      </c>
      <c r="M14" s="212">
        <v>107.93819911117569</v>
      </c>
      <c r="N14" s="212">
        <v>107.93819911117569</v>
      </c>
      <c r="O14" s="212">
        <v>107.93819911117569</v>
      </c>
      <c r="P14" s="212">
        <v>107.93819911117569</v>
      </c>
      <c r="Q14" s="212">
        <v>107.93819911117569</v>
      </c>
      <c r="R14" s="212">
        <v>107.93819911117569</v>
      </c>
      <c r="S14" s="212">
        <v>107.93819911117569</v>
      </c>
      <c r="T14" s="212">
        <v>107.93819911117569</v>
      </c>
      <c r="U14" s="212">
        <v>107.93819911117569</v>
      </c>
      <c r="V14" s="212">
        <v>0</v>
      </c>
      <c r="W14" s="212">
        <v>0</v>
      </c>
      <c r="X14" s="212">
        <v>0</v>
      </c>
      <c r="Y14" s="212">
        <v>0</v>
      </c>
      <c r="Z14" s="212">
        <v>0</v>
      </c>
      <c r="AA14" s="212">
        <v>0</v>
      </c>
      <c r="AB14" s="212">
        <v>0</v>
      </c>
      <c r="AC14" s="212">
        <v>0</v>
      </c>
      <c r="AD14" s="212">
        <v>0</v>
      </c>
      <c r="AE14" s="212">
        <v>0</v>
      </c>
      <c r="AF14" s="212">
        <v>0</v>
      </c>
      <c r="AG14" s="212">
        <v>0</v>
      </c>
      <c r="AH14" s="212">
        <v>0</v>
      </c>
      <c r="AI14" s="212">
        <v>0</v>
      </c>
      <c r="AJ14" s="212">
        <v>0</v>
      </c>
      <c r="AK14" s="212">
        <v>0</v>
      </c>
      <c r="AL14" s="212">
        <v>0</v>
      </c>
      <c r="AM14" s="212">
        <v>0</v>
      </c>
      <c r="AN14" s="212">
        <v>0</v>
      </c>
      <c r="AO14" s="212">
        <v>0</v>
      </c>
      <c r="AP14" s="212">
        <v>0</v>
      </c>
      <c r="AQ14" s="212">
        <v>0</v>
      </c>
      <c r="AR14" s="212">
        <v>0</v>
      </c>
      <c r="AS14" s="212">
        <v>0</v>
      </c>
      <c r="AT14" s="212">
        <v>0</v>
      </c>
      <c r="AU14" s="212">
        <v>0</v>
      </c>
      <c r="AV14" s="212">
        <f t="shared" si="1"/>
        <v>1079.3819911117569</v>
      </c>
    </row>
    <row r="15" spans="1:48" x14ac:dyDescent="0.3">
      <c r="A15" s="199" t="s">
        <v>46</v>
      </c>
      <c r="B15" s="176">
        <v>30.000000000000007</v>
      </c>
      <c r="C15" s="212">
        <v>83.94105628485363</v>
      </c>
      <c r="D15" s="213">
        <f t="shared" si="3"/>
        <v>1</v>
      </c>
      <c r="E15" s="178"/>
      <c r="F15" s="178"/>
      <c r="G15" s="178"/>
      <c r="H15" s="178"/>
      <c r="I15" s="178"/>
      <c r="J15" s="178"/>
      <c r="K15" s="214"/>
      <c r="L15" s="212">
        <v>83.94105628485363</v>
      </c>
      <c r="M15" s="212">
        <v>83.94105628485363</v>
      </c>
      <c r="N15" s="212">
        <v>83.94105628485363</v>
      </c>
      <c r="O15" s="212">
        <v>83.94105628485363</v>
      </c>
      <c r="P15" s="212">
        <v>83.94105628485363</v>
      </c>
      <c r="Q15" s="212">
        <v>83.94105628485363</v>
      </c>
      <c r="R15" s="212">
        <v>83.94105628485363</v>
      </c>
      <c r="S15" s="212">
        <v>83.94105628485363</v>
      </c>
      <c r="T15" s="212">
        <v>83.94105628485363</v>
      </c>
      <c r="U15" s="212">
        <v>83.94105628485363</v>
      </c>
      <c r="V15" s="212">
        <v>78.576346816215491</v>
      </c>
      <c r="W15" s="212">
        <v>78.576346816215491</v>
      </c>
      <c r="X15" s="212">
        <v>78.576346816215491</v>
      </c>
      <c r="Y15" s="212">
        <v>78.576346816215491</v>
      </c>
      <c r="Z15" s="212">
        <v>78.576346816215491</v>
      </c>
      <c r="AA15" s="212">
        <v>78.576346816215491</v>
      </c>
      <c r="AB15" s="212">
        <v>78.576346816215491</v>
      </c>
      <c r="AC15" s="212">
        <v>78.576346816215491</v>
      </c>
      <c r="AD15" s="212">
        <v>78.576346816215491</v>
      </c>
      <c r="AE15" s="212">
        <v>78.576346816215491</v>
      </c>
      <c r="AF15" s="212">
        <v>78.576346816215491</v>
      </c>
      <c r="AG15" s="212">
        <v>78.576346816215491</v>
      </c>
      <c r="AH15" s="212">
        <v>78.576346816215491</v>
      </c>
      <c r="AI15" s="212">
        <v>78.576346816215491</v>
      </c>
      <c r="AJ15" s="212">
        <v>78.576346816215491</v>
      </c>
      <c r="AK15" s="212">
        <v>78.576346816215491</v>
      </c>
      <c r="AL15" s="212">
        <v>78.576346816215491</v>
      </c>
      <c r="AM15" s="212">
        <v>78.576346816215491</v>
      </c>
      <c r="AN15" s="212">
        <v>78.576346816215491</v>
      </c>
      <c r="AO15" s="212">
        <v>78.576346816215491</v>
      </c>
      <c r="AP15" s="212">
        <v>0</v>
      </c>
      <c r="AQ15" s="212">
        <v>0</v>
      </c>
      <c r="AR15" s="212">
        <v>0</v>
      </c>
      <c r="AS15" s="212">
        <v>0</v>
      </c>
      <c r="AT15" s="212">
        <v>0</v>
      </c>
      <c r="AU15" s="212">
        <v>0</v>
      </c>
      <c r="AV15" s="212">
        <f t="shared" si="1"/>
        <v>2410.9374991728446</v>
      </c>
    </row>
    <row r="16" spans="1:48" x14ac:dyDescent="0.3">
      <c r="A16" s="199" t="s">
        <v>177</v>
      </c>
      <c r="B16" s="176">
        <v>29.999999999999993</v>
      </c>
      <c r="C16" s="212">
        <v>70.187061863939093</v>
      </c>
      <c r="D16" s="213">
        <f t="shared" si="3"/>
        <v>1</v>
      </c>
      <c r="E16" s="178"/>
      <c r="F16" s="178"/>
      <c r="G16" s="178"/>
      <c r="H16" s="178"/>
      <c r="I16" s="178"/>
      <c r="J16" s="178"/>
      <c r="K16" s="214"/>
      <c r="L16" s="212">
        <v>70.187061863939093</v>
      </c>
      <c r="M16" s="212">
        <v>70.187061863939093</v>
      </c>
      <c r="N16" s="212">
        <v>70.187061863939093</v>
      </c>
      <c r="O16" s="212">
        <v>70.187061863939093</v>
      </c>
      <c r="P16" s="212">
        <v>70.187061863939093</v>
      </c>
      <c r="Q16" s="212">
        <v>70.187061863939093</v>
      </c>
      <c r="R16" s="212">
        <v>70.187061863939093</v>
      </c>
      <c r="S16" s="212">
        <v>70.187061863939093</v>
      </c>
      <c r="T16" s="212">
        <v>70.187061863939093</v>
      </c>
      <c r="U16" s="212">
        <v>70.187061863939093</v>
      </c>
      <c r="V16" s="212">
        <v>68.462407985830538</v>
      </c>
      <c r="W16" s="212">
        <v>68.462407985830538</v>
      </c>
      <c r="X16" s="212">
        <v>68.462407985830538</v>
      </c>
      <c r="Y16" s="212">
        <v>68.462407985830538</v>
      </c>
      <c r="Z16" s="212">
        <v>68.462407985830538</v>
      </c>
      <c r="AA16" s="212">
        <v>68.462407985830538</v>
      </c>
      <c r="AB16" s="212">
        <v>68.462407985830538</v>
      </c>
      <c r="AC16" s="212">
        <v>68.462407985830538</v>
      </c>
      <c r="AD16" s="212">
        <v>68.462407985830538</v>
      </c>
      <c r="AE16" s="212">
        <v>68.462407985830538</v>
      </c>
      <c r="AF16" s="212">
        <v>68.462407985830538</v>
      </c>
      <c r="AG16" s="212">
        <v>68.462407985830538</v>
      </c>
      <c r="AH16" s="212">
        <v>68.462407985830538</v>
      </c>
      <c r="AI16" s="212">
        <v>68.462407985830538</v>
      </c>
      <c r="AJ16" s="212">
        <v>68.462407985830538</v>
      </c>
      <c r="AK16" s="212">
        <v>68.462407985830538</v>
      </c>
      <c r="AL16" s="212">
        <v>68.462407985830538</v>
      </c>
      <c r="AM16" s="212">
        <v>68.462407985830538</v>
      </c>
      <c r="AN16" s="212">
        <v>68.462407985830538</v>
      </c>
      <c r="AO16" s="212">
        <v>68.462407985830538</v>
      </c>
      <c r="AP16" s="212">
        <v>0</v>
      </c>
      <c r="AQ16" s="212">
        <v>0</v>
      </c>
      <c r="AR16" s="212">
        <v>0</v>
      </c>
      <c r="AS16" s="212">
        <v>0</v>
      </c>
      <c r="AT16" s="212">
        <v>0</v>
      </c>
      <c r="AU16" s="212">
        <v>0</v>
      </c>
      <c r="AV16" s="212">
        <f t="shared" si="1"/>
        <v>2071.1187783560026</v>
      </c>
    </row>
    <row r="17" spans="1:48" x14ac:dyDescent="0.3">
      <c r="A17" s="199" t="s">
        <v>175</v>
      </c>
      <c r="B17" s="176">
        <v>10</v>
      </c>
      <c r="C17" s="212">
        <v>57.807069132217002</v>
      </c>
      <c r="D17" s="213">
        <f t="shared" si="3"/>
        <v>1</v>
      </c>
      <c r="E17" s="178"/>
      <c r="F17" s="178"/>
      <c r="G17" s="178"/>
      <c r="H17" s="178"/>
      <c r="I17" s="178"/>
      <c r="J17" s="178"/>
      <c r="K17" s="214"/>
      <c r="L17" s="212">
        <v>57.807069132217002</v>
      </c>
      <c r="M17" s="212">
        <v>57.807069132217002</v>
      </c>
      <c r="N17" s="212">
        <v>57.807069132217002</v>
      </c>
      <c r="O17" s="212">
        <v>57.807069132217002</v>
      </c>
      <c r="P17" s="212">
        <v>57.807069132217002</v>
      </c>
      <c r="Q17" s="212">
        <v>57.807069132217002</v>
      </c>
      <c r="R17" s="212">
        <v>57.807069132217002</v>
      </c>
      <c r="S17" s="212">
        <v>57.807069132217002</v>
      </c>
      <c r="T17" s="212">
        <v>57.807069132217002</v>
      </c>
      <c r="U17" s="212">
        <v>57.807069132217002</v>
      </c>
      <c r="V17" s="212">
        <v>0</v>
      </c>
      <c r="W17" s="212">
        <v>0</v>
      </c>
      <c r="X17" s="212">
        <v>0</v>
      </c>
      <c r="Y17" s="212">
        <v>0</v>
      </c>
      <c r="Z17" s="212">
        <v>0</v>
      </c>
      <c r="AA17" s="212">
        <v>0</v>
      </c>
      <c r="AB17" s="212">
        <v>0</v>
      </c>
      <c r="AC17" s="212">
        <v>0</v>
      </c>
      <c r="AD17" s="212">
        <v>0</v>
      </c>
      <c r="AE17" s="212">
        <v>0</v>
      </c>
      <c r="AF17" s="212">
        <v>0</v>
      </c>
      <c r="AG17" s="212">
        <v>0</v>
      </c>
      <c r="AH17" s="212">
        <v>0</v>
      </c>
      <c r="AI17" s="212">
        <v>0</v>
      </c>
      <c r="AJ17" s="212">
        <v>0</v>
      </c>
      <c r="AK17" s="212">
        <v>0</v>
      </c>
      <c r="AL17" s="212">
        <v>0</v>
      </c>
      <c r="AM17" s="212">
        <v>0</v>
      </c>
      <c r="AN17" s="212">
        <v>0</v>
      </c>
      <c r="AO17" s="212">
        <v>0</v>
      </c>
      <c r="AP17" s="212">
        <v>0</v>
      </c>
      <c r="AQ17" s="212">
        <v>0</v>
      </c>
      <c r="AR17" s="212">
        <v>0</v>
      </c>
      <c r="AS17" s="212">
        <v>0</v>
      </c>
      <c r="AT17" s="212">
        <v>0</v>
      </c>
      <c r="AU17" s="212">
        <v>0</v>
      </c>
      <c r="AV17" s="212">
        <f t="shared" si="1"/>
        <v>578.07069132216998</v>
      </c>
    </row>
    <row r="18" spans="1:48" x14ac:dyDescent="0.3">
      <c r="A18" s="199" t="s">
        <v>107</v>
      </c>
      <c r="B18" s="176">
        <v>19.999999999999996</v>
      </c>
      <c r="C18" s="212">
        <v>57.704399999999993</v>
      </c>
      <c r="D18" s="213">
        <f t="shared" si="3"/>
        <v>1</v>
      </c>
      <c r="E18" s="178"/>
      <c r="F18" s="178"/>
      <c r="G18" s="178"/>
      <c r="H18" s="178"/>
      <c r="I18" s="178"/>
      <c r="J18" s="178"/>
      <c r="K18" s="214"/>
      <c r="L18" s="212">
        <v>57.704399999999993</v>
      </c>
      <c r="M18" s="212">
        <v>57.704399999999993</v>
      </c>
      <c r="N18" s="212">
        <v>57.704399999999993</v>
      </c>
      <c r="O18" s="212">
        <v>57.704399999999993</v>
      </c>
      <c r="P18" s="212">
        <v>57.704399999999993</v>
      </c>
      <c r="Q18" s="212">
        <v>57.704399999999993</v>
      </c>
      <c r="R18" s="212">
        <v>57.704399999999993</v>
      </c>
      <c r="S18" s="212">
        <v>57.704399999999993</v>
      </c>
      <c r="T18" s="212">
        <v>57.704399999999993</v>
      </c>
      <c r="U18" s="212">
        <v>57.704399999999993</v>
      </c>
      <c r="V18" s="212">
        <v>57.704399999999993</v>
      </c>
      <c r="W18" s="212">
        <v>57.704399999999993</v>
      </c>
      <c r="X18" s="212">
        <v>57.704399999999993</v>
      </c>
      <c r="Y18" s="212">
        <v>57.704399999999993</v>
      </c>
      <c r="Z18" s="212">
        <v>57.704399999999993</v>
      </c>
      <c r="AA18" s="212">
        <v>57.704399999999993</v>
      </c>
      <c r="AB18" s="212">
        <v>57.704399999999993</v>
      </c>
      <c r="AC18" s="212">
        <v>57.704399999999993</v>
      </c>
      <c r="AD18" s="212">
        <v>57.704399999999993</v>
      </c>
      <c r="AE18" s="212">
        <v>57.704399999999993</v>
      </c>
      <c r="AF18" s="212">
        <v>0</v>
      </c>
      <c r="AG18" s="212">
        <v>0</v>
      </c>
      <c r="AH18" s="212">
        <v>0</v>
      </c>
      <c r="AI18" s="212">
        <v>0</v>
      </c>
      <c r="AJ18" s="212">
        <v>0</v>
      </c>
      <c r="AK18" s="212">
        <v>0</v>
      </c>
      <c r="AL18" s="212">
        <v>0</v>
      </c>
      <c r="AM18" s="212">
        <v>0</v>
      </c>
      <c r="AN18" s="212">
        <v>0</v>
      </c>
      <c r="AO18" s="212">
        <v>0</v>
      </c>
      <c r="AP18" s="212">
        <v>0</v>
      </c>
      <c r="AQ18" s="212">
        <v>0</v>
      </c>
      <c r="AR18" s="212">
        <v>0</v>
      </c>
      <c r="AS18" s="212">
        <v>0</v>
      </c>
      <c r="AT18" s="212">
        <v>0</v>
      </c>
      <c r="AU18" s="212">
        <v>0</v>
      </c>
      <c r="AV18" s="212">
        <f t="shared" si="1"/>
        <v>1154.0879999999997</v>
      </c>
    </row>
    <row r="19" spans="1:48" x14ac:dyDescent="0.3">
      <c r="A19" s="199" t="s">
        <v>344</v>
      </c>
      <c r="B19" s="176">
        <v>20</v>
      </c>
      <c r="C19" s="212">
        <v>56.54978100000001</v>
      </c>
      <c r="D19" s="213">
        <f t="shared" si="3"/>
        <v>1</v>
      </c>
      <c r="E19" s="178"/>
      <c r="F19" s="178"/>
      <c r="G19" s="178"/>
      <c r="H19" s="178"/>
      <c r="I19" s="178"/>
      <c r="J19" s="178"/>
      <c r="K19" s="214"/>
      <c r="L19" s="212">
        <v>56.54978100000001</v>
      </c>
      <c r="M19" s="212">
        <v>56.54978100000001</v>
      </c>
      <c r="N19" s="212">
        <v>56.54978100000001</v>
      </c>
      <c r="O19" s="212">
        <v>56.54978100000001</v>
      </c>
      <c r="P19" s="212">
        <v>56.54978100000001</v>
      </c>
      <c r="Q19" s="212">
        <v>56.54978100000001</v>
      </c>
      <c r="R19" s="212">
        <v>56.54978100000001</v>
      </c>
      <c r="S19" s="212">
        <v>56.54978100000001</v>
      </c>
      <c r="T19" s="212">
        <v>56.54978100000001</v>
      </c>
      <c r="U19" s="212">
        <v>56.54978100000001</v>
      </c>
      <c r="V19" s="212">
        <v>56.54978100000001</v>
      </c>
      <c r="W19" s="212">
        <v>56.54978100000001</v>
      </c>
      <c r="X19" s="212">
        <v>56.54978100000001</v>
      </c>
      <c r="Y19" s="212">
        <v>56.54978100000001</v>
      </c>
      <c r="Z19" s="212">
        <v>56.54978100000001</v>
      </c>
      <c r="AA19" s="212">
        <v>56.54978100000001</v>
      </c>
      <c r="AB19" s="212">
        <v>56.54978100000001</v>
      </c>
      <c r="AC19" s="212">
        <v>56.54978100000001</v>
      </c>
      <c r="AD19" s="212">
        <v>56.54978100000001</v>
      </c>
      <c r="AE19" s="212">
        <v>56.54978100000001</v>
      </c>
      <c r="AF19" s="212">
        <v>0</v>
      </c>
      <c r="AG19" s="212">
        <v>0</v>
      </c>
      <c r="AH19" s="212">
        <v>0</v>
      </c>
      <c r="AI19" s="212">
        <v>0</v>
      </c>
      <c r="AJ19" s="212">
        <v>0</v>
      </c>
      <c r="AK19" s="212">
        <v>0</v>
      </c>
      <c r="AL19" s="212">
        <v>0</v>
      </c>
      <c r="AM19" s="212">
        <v>0</v>
      </c>
      <c r="AN19" s="212">
        <v>0</v>
      </c>
      <c r="AO19" s="212">
        <v>0</v>
      </c>
      <c r="AP19" s="212">
        <v>0</v>
      </c>
      <c r="AQ19" s="212">
        <v>0</v>
      </c>
      <c r="AR19" s="212">
        <v>0</v>
      </c>
      <c r="AS19" s="212">
        <v>0</v>
      </c>
      <c r="AT19" s="212">
        <v>0</v>
      </c>
      <c r="AU19" s="212">
        <v>0</v>
      </c>
      <c r="AV19" s="212">
        <f t="shared" si="1"/>
        <v>1130.9956200000004</v>
      </c>
    </row>
    <row r="20" spans="1:48" x14ac:dyDescent="0.3">
      <c r="A20" s="199" t="s">
        <v>47</v>
      </c>
      <c r="B20" s="176">
        <v>20</v>
      </c>
      <c r="C20" s="212">
        <v>56.312723726255356</v>
      </c>
      <c r="D20" s="213">
        <f t="shared" si="3"/>
        <v>1</v>
      </c>
      <c r="E20" s="178"/>
      <c r="F20" s="178"/>
      <c r="G20" s="178"/>
      <c r="H20" s="178"/>
      <c r="I20" s="178"/>
      <c r="J20" s="178"/>
      <c r="K20" s="214"/>
      <c r="L20" s="212">
        <v>56.312723726255356</v>
      </c>
      <c r="M20" s="212">
        <v>56.312723726255356</v>
      </c>
      <c r="N20" s="212">
        <v>56.312723726255356</v>
      </c>
      <c r="O20" s="212">
        <v>56.312723726255356</v>
      </c>
      <c r="P20" s="212">
        <v>56.312723726255356</v>
      </c>
      <c r="Q20" s="212">
        <v>56.312723726255356</v>
      </c>
      <c r="R20" s="212">
        <v>56.312723726255356</v>
      </c>
      <c r="S20" s="212">
        <v>56.312723726255356</v>
      </c>
      <c r="T20" s="212">
        <v>56.312723726255356</v>
      </c>
      <c r="U20" s="212">
        <v>56.312723726255356</v>
      </c>
      <c r="V20" s="212">
        <v>52.617557118167575</v>
      </c>
      <c r="W20" s="212">
        <v>52.617557118167575</v>
      </c>
      <c r="X20" s="212">
        <v>52.617557118167575</v>
      </c>
      <c r="Y20" s="212">
        <v>52.617557118167575</v>
      </c>
      <c r="Z20" s="212">
        <v>52.617557118167575</v>
      </c>
      <c r="AA20" s="212">
        <v>52.617557118167575</v>
      </c>
      <c r="AB20" s="212">
        <v>52.617557118167575</v>
      </c>
      <c r="AC20" s="212">
        <v>52.617557118167575</v>
      </c>
      <c r="AD20" s="212">
        <v>52.617557118167575</v>
      </c>
      <c r="AE20" s="212">
        <v>52.617557118167575</v>
      </c>
      <c r="AF20" s="212">
        <v>0</v>
      </c>
      <c r="AG20" s="212">
        <v>0</v>
      </c>
      <c r="AH20" s="212">
        <v>0</v>
      </c>
      <c r="AI20" s="212">
        <v>0</v>
      </c>
      <c r="AJ20" s="212">
        <v>0</v>
      </c>
      <c r="AK20" s="212">
        <v>0</v>
      </c>
      <c r="AL20" s="212">
        <v>0</v>
      </c>
      <c r="AM20" s="212">
        <v>0</v>
      </c>
      <c r="AN20" s="212">
        <v>0</v>
      </c>
      <c r="AO20" s="212">
        <v>0</v>
      </c>
      <c r="AP20" s="212">
        <v>0</v>
      </c>
      <c r="AQ20" s="212">
        <v>0</v>
      </c>
      <c r="AR20" s="212">
        <v>0</v>
      </c>
      <c r="AS20" s="212">
        <v>0</v>
      </c>
      <c r="AT20" s="212">
        <v>0</v>
      </c>
      <c r="AU20" s="212">
        <v>0</v>
      </c>
      <c r="AV20" s="212">
        <f t="shared" si="1"/>
        <v>1089.3028084442294</v>
      </c>
    </row>
    <row r="21" spans="1:48" x14ac:dyDescent="0.3">
      <c r="A21" s="199" t="s">
        <v>145</v>
      </c>
      <c r="B21" s="176">
        <v>8</v>
      </c>
      <c r="C21" s="212">
        <v>49.809332669250004</v>
      </c>
      <c r="D21" s="213">
        <f t="shared" si="3"/>
        <v>1</v>
      </c>
      <c r="E21" s="178"/>
      <c r="F21" s="178"/>
      <c r="G21" s="178"/>
      <c r="H21" s="178"/>
      <c r="I21" s="178"/>
      <c r="J21" s="178"/>
      <c r="K21" s="214"/>
      <c r="L21" s="212">
        <v>49.809332669250004</v>
      </c>
      <c r="M21" s="212">
        <v>49.809332669250004</v>
      </c>
      <c r="N21" s="212">
        <v>49.809332669250004</v>
      </c>
      <c r="O21" s="212">
        <v>49.809332669250004</v>
      </c>
      <c r="P21" s="212">
        <v>49.809332669250004</v>
      </c>
      <c r="Q21" s="212">
        <v>49.809332669250004</v>
      </c>
      <c r="R21" s="212">
        <v>49.809332669250004</v>
      </c>
      <c r="S21" s="212">
        <v>49.809332669250004</v>
      </c>
      <c r="T21" s="212">
        <v>0</v>
      </c>
      <c r="U21" s="212">
        <v>0</v>
      </c>
      <c r="V21" s="212">
        <v>0</v>
      </c>
      <c r="W21" s="212">
        <v>0</v>
      </c>
      <c r="X21" s="212">
        <v>0</v>
      </c>
      <c r="Y21" s="212">
        <v>0</v>
      </c>
      <c r="Z21" s="212">
        <v>0</v>
      </c>
      <c r="AA21" s="212">
        <v>0</v>
      </c>
      <c r="AB21" s="212">
        <v>0</v>
      </c>
      <c r="AC21" s="212">
        <v>0</v>
      </c>
      <c r="AD21" s="212">
        <v>0</v>
      </c>
      <c r="AE21" s="212">
        <v>0</v>
      </c>
      <c r="AF21" s="212">
        <v>0</v>
      </c>
      <c r="AG21" s="212">
        <v>0</v>
      </c>
      <c r="AH21" s="212">
        <v>0</v>
      </c>
      <c r="AI21" s="212">
        <v>0</v>
      </c>
      <c r="AJ21" s="212">
        <v>0</v>
      </c>
      <c r="AK21" s="212">
        <v>0</v>
      </c>
      <c r="AL21" s="212">
        <v>0</v>
      </c>
      <c r="AM21" s="212">
        <v>0</v>
      </c>
      <c r="AN21" s="212">
        <v>0</v>
      </c>
      <c r="AO21" s="212">
        <v>0</v>
      </c>
      <c r="AP21" s="212">
        <v>0</v>
      </c>
      <c r="AQ21" s="212">
        <v>0</v>
      </c>
      <c r="AR21" s="212">
        <v>0</v>
      </c>
      <c r="AS21" s="212">
        <v>0</v>
      </c>
      <c r="AT21" s="212">
        <v>0</v>
      </c>
      <c r="AU21" s="212">
        <v>0</v>
      </c>
      <c r="AV21" s="212">
        <f t="shared" si="1"/>
        <v>398.47466135400003</v>
      </c>
    </row>
    <row r="22" spans="1:48" x14ac:dyDescent="0.3">
      <c r="A22" s="199" t="s">
        <v>144</v>
      </c>
      <c r="B22" s="176">
        <v>19.999999999999986</v>
      </c>
      <c r="C22" s="212">
        <v>39.123520000000028</v>
      </c>
      <c r="D22" s="213">
        <f t="shared" si="3"/>
        <v>1</v>
      </c>
      <c r="E22" s="178"/>
      <c r="F22" s="178"/>
      <c r="G22" s="178"/>
      <c r="H22" s="178"/>
      <c r="I22" s="178"/>
      <c r="J22" s="178"/>
      <c r="K22" s="214"/>
      <c r="L22" s="212">
        <v>39.123520000000028</v>
      </c>
      <c r="M22" s="212">
        <v>39.123520000000028</v>
      </c>
      <c r="N22" s="212">
        <v>39.123520000000028</v>
      </c>
      <c r="O22" s="212">
        <v>39.123520000000028</v>
      </c>
      <c r="P22" s="212">
        <v>39.123520000000028</v>
      </c>
      <c r="Q22" s="212">
        <v>39.123520000000028</v>
      </c>
      <c r="R22" s="212">
        <v>39.123520000000028</v>
      </c>
      <c r="S22" s="212">
        <v>39.123520000000028</v>
      </c>
      <c r="T22" s="212">
        <v>39.123520000000028</v>
      </c>
      <c r="U22" s="212">
        <v>39.123520000000028</v>
      </c>
      <c r="V22" s="212">
        <v>39.123520000000028</v>
      </c>
      <c r="W22" s="212">
        <v>39.123520000000028</v>
      </c>
      <c r="X22" s="212">
        <v>39.123520000000028</v>
      </c>
      <c r="Y22" s="212">
        <v>39.123520000000028</v>
      </c>
      <c r="Z22" s="212">
        <v>39.123520000000028</v>
      </c>
      <c r="AA22" s="212">
        <v>39.123520000000028</v>
      </c>
      <c r="AB22" s="212">
        <v>39.123520000000028</v>
      </c>
      <c r="AC22" s="212">
        <v>39.123520000000028</v>
      </c>
      <c r="AD22" s="212">
        <v>39.123520000000028</v>
      </c>
      <c r="AE22" s="212">
        <v>39.123520000000028</v>
      </c>
      <c r="AF22" s="212">
        <v>0</v>
      </c>
      <c r="AG22" s="212">
        <v>0</v>
      </c>
      <c r="AH22" s="212">
        <v>0</v>
      </c>
      <c r="AI22" s="212">
        <v>0</v>
      </c>
      <c r="AJ22" s="212">
        <v>0</v>
      </c>
      <c r="AK22" s="212">
        <v>0</v>
      </c>
      <c r="AL22" s="212">
        <v>0</v>
      </c>
      <c r="AM22" s="212">
        <v>0</v>
      </c>
      <c r="AN22" s="212">
        <v>0</v>
      </c>
      <c r="AO22" s="212">
        <v>0</v>
      </c>
      <c r="AP22" s="212">
        <v>0</v>
      </c>
      <c r="AQ22" s="212">
        <v>0</v>
      </c>
      <c r="AR22" s="212">
        <v>0</v>
      </c>
      <c r="AS22" s="212">
        <v>0</v>
      </c>
      <c r="AT22" s="212">
        <v>0</v>
      </c>
      <c r="AU22" s="212">
        <v>0</v>
      </c>
      <c r="AV22" s="212">
        <f t="shared" si="1"/>
        <v>782.47040000000038</v>
      </c>
    </row>
    <row r="23" spans="1:48" x14ac:dyDescent="0.3">
      <c r="A23" s="199" t="s">
        <v>90</v>
      </c>
      <c r="B23" s="176">
        <v>7.9999999999999982</v>
      </c>
      <c r="C23" s="212">
        <v>32.209584521625004</v>
      </c>
      <c r="D23" s="213">
        <f t="shared" si="3"/>
        <v>1</v>
      </c>
      <c r="E23" s="178"/>
      <c r="F23" s="178"/>
      <c r="G23" s="178"/>
      <c r="H23" s="178"/>
      <c r="I23" s="178"/>
      <c r="J23" s="178"/>
      <c r="K23" s="214"/>
      <c r="L23" s="212">
        <v>32.209584521625004</v>
      </c>
      <c r="M23" s="212">
        <v>32.209584521625004</v>
      </c>
      <c r="N23" s="212">
        <v>32.209584521625004</v>
      </c>
      <c r="O23" s="212">
        <v>32.209584521625004</v>
      </c>
      <c r="P23" s="212">
        <v>32.209584521625004</v>
      </c>
      <c r="Q23" s="212">
        <v>32.209584521625004</v>
      </c>
      <c r="R23" s="212">
        <v>32.209584521625004</v>
      </c>
      <c r="S23" s="212">
        <v>32.209584521625004</v>
      </c>
      <c r="T23" s="212">
        <v>0</v>
      </c>
      <c r="U23" s="212">
        <v>0</v>
      </c>
      <c r="V23" s="212">
        <v>0</v>
      </c>
      <c r="W23" s="212">
        <v>0</v>
      </c>
      <c r="X23" s="212">
        <v>0</v>
      </c>
      <c r="Y23" s="212">
        <v>0</v>
      </c>
      <c r="Z23" s="212">
        <v>0</v>
      </c>
      <c r="AA23" s="212">
        <v>0</v>
      </c>
      <c r="AB23" s="212">
        <v>0</v>
      </c>
      <c r="AC23" s="212">
        <v>0</v>
      </c>
      <c r="AD23" s="212">
        <v>0</v>
      </c>
      <c r="AE23" s="212">
        <v>0</v>
      </c>
      <c r="AF23" s="212">
        <v>0</v>
      </c>
      <c r="AG23" s="212">
        <v>0</v>
      </c>
      <c r="AH23" s="212">
        <v>0</v>
      </c>
      <c r="AI23" s="212">
        <v>0</v>
      </c>
      <c r="AJ23" s="212">
        <v>0</v>
      </c>
      <c r="AK23" s="212">
        <v>0</v>
      </c>
      <c r="AL23" s="212">
        <v>0</v>
      </c>
      <c r="AM23" s="212">
        <v>0</v>
      </c>
      <c r="AN23" s="212">
        <v>0</v>
      </c>
      <c r="AO23" s="212">
        <v>0</v>
      </c>
      <c r="AP23" s="212">
        <v>0</v>
      </c>
      <c r="AQ23" s="212">
        <v>0</v>
      </c>
      <c r="AR23" s="212">
        <v>0</v>
      </c>
      <c r="AS23" s="212">
        <v>0</v>
      </c>
      <c r="AT23" s="212">
        <v>0</v>
      </c>
      <c r="AU23" s="212">
        <v>0</v>
      </c>
      <c r="AV23" s="212">
        <f t="shared" si="1"/>
        <v>257.67667617300003</v>
      </c>
    </row>
    <row r="24" spans="1:48" x14ac:dyDescent="0.3">
      <c r="A24" s="199" t="s">
        <v>518</v>
      </c>
      <c r="B24" s="176">
        <v>16</v>
      </c>
      <c r="C24" s="212">
        <v>26.002392226901559</v>
      </c>
      <c r="D24" s="213">
        <f t="shared" si="3"/>
        <v>1</v>
      </c>
      <c r="E24" s="178"/>
      <c r="F24" s="178"/>
      <c r="G24" s="178"/>
      <c r="H24" s="178"/>
      <c r="I24" s="178"/>
      <c r="J24" s="178"/>
      <c r="K24" s="214"/>
      <c r="L24" s="212">
        <v>26.002392226901559</v>
      </c>
      <c r="M24" s="212">
        <v>26.002392226901559</v>
      </c>
      <c r="N24" s="212">
        <v>26.002392226901559</v>
      </c>
      <c r="O24" s="212">
        <v>26.002392226901559</v>
      </c>
      <c r="P24" s="212">
        <v>26.002392226901559</v>
      </c>
      <c r="Q24" s="212">
        <v>26.002392226901559</v>
      </c>
      <c r="R24" s="212">
        <v>20.097433332584867</v>
      </c>
      <c r="S24" s="212">
        <v>20.097433332584867</v>
      </c>
      <c r="T24" s="212">
        <v>20.097433332584867</v>
      </c>
      <c r="U24" s="212">
        <v>20.097433332584867</v>
      </c>
      <c r="V24" s="212">
        <v>20.097433332584867</v>
      </c>
      <c r="W24" s="212">
        <v>20.097433332584867</v>
      </c>
      <c r="X24" s="212">
        <v>20.097433332584867</v>
      </c>
      <c r="Y24" s="212">
        <v>20.097433332584867</v>
      </c>
      <c r="Z24" s="212">
        <v>20.097433332584867</v>
      </c>
      <c r="AA24" s="212">
        <v>20.097433332584867</v>
      </c>
      <c r="AB24" s="212">
        <v>0</v>
      </c>
      <c r="AC24" s="212">
        <v>0</v>
      </c>
      <c r="AD24" s="212">
        <v>0</v>
      </c>
      <c r="AE24" s="212">
        <v>0</v>
      </c>
      <c r="AF24" s="212">
        <v>0</v>
      </c>
      <c r="AG24" s="212">
        <v>0</v>
      </c>
      <c r="AH24" s="212">
        <v>0</v>
      </c>
      <c r="AI24" s="212">
        <v>0</v>
      </c>
      <c r="AJ24" s="212">
        <v>0</v>
      </c>
      <c r="AK24" s="212">
        <v>0</v>
      </c>
      <c r="AL24" s="212">
        <v>0</v>
      </c>
      <c r="AM24" s="212">
        <v>0</v>
      </c>
      <c r="AN24" s="212">
        <v>0</v>
      </c>
      <c r="AO24" s="212">
        <v>0</v>
      </c>
      <c r="AP24" s="212">
        <v>0</v>
      </c>
      <c r="AQ24" s="212">
        <v>0</v>
      </c>
      <c r="AR24" s="212">
        <v>0</v>
      </c>
      <c r="AS24" s="212">
        <v>0</v>
      </c>
      <c r="AT24" s="212">
        <v>0</v>
      </c>
      <c r="AU24" s="212">
        <v>0</v>
      </c>
      <c r="AV24" s="212">
        <f t="shared" si="1"/>
        <v>356.98868668725788</v>
      </c>
    </row>
    <row r="25" spans="1:48" x14ac:dyDescent="0.3">
      <c r="A25" s="199" t="s">
        <v>88</v>
      </c>
      <c r="B25" s="176">
        <v>30</v>
      </c>
      <c r="C25" s="212">
        <v>7.113816275310513</v>
      </c>
      <c r="D25" s="213">
        <f t="shared" si="3"/>
        <v>1</v>
      </c>
      <c r="E25" s="178"/>
      <c r="F25" s="178"/>
      <c r="G25" s="178"/>
      <c r="H25" s="178"/>
      <c r="I25" s="178"/>
      <c r="J25" s="178"/>
      <c r="K25" s="214"/>
      <c r="L25" s="212">
        <v>7.113816275310513</v>
      </c>
      <c r="M25" s="212">
        <v>7.113816275310513</v>
      </c>
      <c r="N25" s="212">
        <v>7.113816275310513</v>
      </c>
      <c r="O25" s="212">
        <v>7.113816275310513</v>
      </c>
      <c r="P25" s="212">
        <v>7.113816275310513</v>
      </c>
      <c r="Q25" s="212">
        <v>7.113816275310513</v>
      </c>
      <c r="R25" s="212">
        <v>7.113816275310513</v>
      </c>
      <c r="S25" s="212">
        <v>7.113816275310513</v>
      </c>
      <c r="T25" s="212">
        <v>7.113816275310513</v>
      </c>
      <c r="U25" s="212">
        <v>7.113816275310513</v>
      </c>
      <c r="V25" s="212">
        <v>6.8991596134032136</v>
      </c>
      <c r="W25" s="212">
        <v>6.8991596134032136</v>
      </c>
      <c r="X25" s="212">
        <v>6.8991596134032136</v>
      </c>
      <c r="Y25" s="212">
        <v>6.8991596134032136</v>
      </c>
      <c r="Z25" s="212">
        <v>6.8991596134032136</v>
      </c>
      <c r="AA25" s="212">
        <v>6.8991596134032136</v>
      </c>
      <c r="AB25" s="212">
        <v>6.8991596134032136</v>
      </c>
      <c r="AC25" s="212">
        <v>6.8991596134032136</v>
      </c>
      <c r="AD25" s="212">
        <v>6.8991596134032136</v>
      </c>
      <c r="AE25" s="212">
        <v>6.8991596134032136</v>
      </c>
      <c r="AF25" s="212">
        <v>6.8991596134032136</v>
      </c>
      <c r="AG25" s="212">
        <v>6.8991596134032136</v>
      </c>
      <c r="AH25" s="212">
        <v>6.8991596134032136</v>
      </c>
      <c r="AI25" s="212">
        <v>6.8991596134032136</v>
      </c>
      <c r="AJ25" s="212">
        <v>6.8991596134032136</v>
      </c>
      <c r="AK25" s="212">
        <v>6.8991596134032136</v>
      </c>
      <c r="AL25" s="212">
        <v>6.8991596134032136</v>
      </c>
      <c r="AM25" s="212">
        <v>6.8991596134032136</v>
      </c>
      <c r="AN25" s="212">
        <v>6.8991596134032136</v>
      </c>
      <c r="AO25" s="212">
        <v>6.8991596134032136</v>
      </c>
      <c r="AP25" s="212">
        <v>0</v>
      </c>
      <c r="AQ25" s="212">
        <v>0</v>
      </c>
      <c r="AR25" s="212">
        <v>0</v>
      </c>
      <c r="AS25" s="212">
        <v>0</v>
      </c>
      <c r="AT25" s="212">
        <v>0</v>
      </c>
      <c r="AU25" s="212">
        <v>0</v>
      </c>
      <c r="AV25" s="212">
        <f t="shared" si="1"/>
        <v>209.12135502116942</v>
      </c>
    </row>
    <row r="26" spans="1:48" x14ac:dyDescent="0.3">
      <c r="A26" s="199" t="s">
        <v>89</v>
      </c>
      <c r="B26" s="176">
        <v>30.000000000000004</v>
      </c>
      <c r="C26" s="212">
        <v>0.81624651895685651</v>
      </c>
      <c r="D26" s="213">
        <f t="shared" si="3"/>
        <v>1</v>
      </c>
      <c r="E26" s="178"/>
      <c r="F26" s="178"/>
      <c r="G26" s="178"/>
      <c r="H26" s="178"/>
      <c r="I26" s="178"/>
      <c r="J26" s="178"/>
      <c r="K26" s="214"/>
      <c r="L26" s="212">
        <v>0.81624651895685651</v>
      </c>
      <c r="M26" s="212">
        <v>0.81624651895685651</v>
      </c>
      <c r="N26" s="212">
        <v>0.81624651895685651</v>
      </c>
      <c r="O26" s="212">
        <v>0.81624651895685651</v>
      </c>
      <c r="P26" s="212">
        <v>0.81624651895685651</v>
      </c>
      <c r="Q26" s="212">
        <v>0.81624651895685651</v>
      </c>
      <c r="R26" s="212">
        <v>0.81624651895685651</v>
      </c>
      <c r="S26" s="212">
        <v>0.81624651895685651</v>
      </c>
      <c r="T26" s="212">
        <v>0.81624651895685651</v>
      </c>
      <c r="U26" s="212">
        <v>0.81624651895685651</v>
      </c>
      <c r="V26" s="212">
        <v>0.69716809009876057</v>
      </c>
      <c r="W26" s="212">
        <v>0.69716809009876057</v>
      </c>
      <c r="X26" s="212">
        <v>0.69716809009876057</v>
      </c>
      <c r="Y26" s="212">
        <v>0.69716809009876057</v>
      </c>
      <c r="Z26" s="212">
        <v>0.69716809009876057</v>
      </c>
      <c r="AA26" s="212">
        <v>0.69716809009876057</v>
      </c>
      <c r="AB26" s="212">
        <v>0.69716809009876057</v>
      </c>
      <c r="AC26" s="212">
        <v>0.69716809009876057</v>
      </c>
      <c r="AD26" s="212">
        <v>0.69716809009876057</v>
      </c>
      <c r="AE26" s="212">
        <v>0.69716809009876057</v>
      </c>
      <c r="AF26" s="212">
        <v>0.69716809009876057</v>
      </c>
      <c r="AG26" s="212">
        <v>0.69716809009876057</v>
      </c>
      <c r="AH26" s="212">
        <v>0.69716809009876057</v>
      </c>
      <c r="AI26" s="212">
        <v>0.69716809009876057</v>
      </c>
      <c r="AJ26" s="212">
        <v>0.69716809009876057</v>
      </c>
      <c r="AK26" s="212">
        <v>0.69716809009876057</v>
      </c>
      <c r="AL26" s="212">
        <v>0.69716809009876057</v>
      </c>
      <c r="AM26" s="212">
        <v>0.69716809009876057</v>
      </c>
      <c r="AN26" s="212">
        <v>0.69716809009876057</v>
      </c>
      <c r="AO26" s="212">
        <v>0.69716809009876057</v>
      </c>
      <c r="AP26" s="212">
        <v>0</v>
      </c>
      <c r="AQ26" s="212">
        <v>0</v>
      </c>
      <c r="AR26" s="212">
        <v>0</v>
      </c>
      <c r="AS26" s="212">
        <v>0</v>
      </c>
      <c r="AT26" s="212">
        <v>0</v>
      </c>
      <c r="AU26" s="212">
        <v>0</v>
      </c>
      <c r="AV26" s="212">
        <f t="shared" si="1"/>
        <v>22.105826991543765</v>
      </c>
    </row>
    <row r="27" spans="1:48" ht="15.75" customHeight="1" x14ac:dyDescent="0.3">
      <c r="A27" s="180" t="s">
        <v>422</v>
      </c>
      <c r="B27" s="196"/>
      <c r="C27" s="182">
        <f>SUM(C5:C26)</f>
        <v>8588.9679509236285</v>
      </c>
      <c r="D27" s="205">
        <f>L27/C27</f>
        <v>1</v>
      </c>
      <c r="E27" s="85"/>
      <c r="F27" s="74"/>
      <c r="G27" s="74"/>
      <c r="H27" s="74"/>
      <c r="I27" s="74"/>
      <c r="J27" s="74"/>
      <c r="K27" s="74"/>
      <c r="L27" s="182">
        <f t="shared" ref="L27:AV27" si="4">SUM(L5:L26)</f>
        <v>8588.9679509236285</v>
      </c>
      <c r="M27" s="182">
        <f t="shared" si="4"/>
        <v>8588.9679509236285</v>
      </c>
      <c r="N27" s="182">
        <f t="shared" si="4"/>
        <v>8588.9679509236285</v>
      </c>
      <c r="O27" s="182">
        <f t="shared" si="4"/>
        <v>8588.9679509236285</v>
      </c>
      <c r="P27" s="182">
        <f t="shared" si="4"/>
        <v>8588.9679509236285</v>
      </c>
      <c r="Q27" s="182">
        <f t="shared" si="4"/>
        <v>8588.9679509236285</v>
      </c>
      <c r="R27" s="182">
        <f t="shared" si="4"/>
        <v>8320.4096213544126</v>
      </c>
      <c r="S27" s="182">
        <f t="shared" si="4"/>
        <v>8134.7294613544154</v>
      </c>
      <c r="T27" s="182">
        <f t="shared" si="4"/>
        <v>7632.5983397705404</v>
      </c>
      <c r="U27" s="182">
        <f t="shared" si="4"/>
        <v>7632.5983397705404</v>
      </c>
      <c r="V27" s="182">
        <f t="shared" si="4"/>
        <v>6504.9036624193795</v>
      </c>
      <c r="W27" s="182">
        <f t="shared" si="4"/>
        <v>5529.7077872851269</v>
      </c>
      <c r="X27" s="182">
        <f t="shared" si="4"/>
        <v>5408.8125872851269</v>
      </c>
      <c r="Y27" s="182">
        <f t="shared" si="4"/>
        <v>5408.8125872851269</v>
      </c>
      <c r="Z27" s="182">
        <f t="shared" si="4"/>
        <v>5408.8125872851269</v>
      </c>
      <c r="AA27" s="182">
        <f t="shared" si="4"/>
        <v>5408.8125872851269</v>
      </c>
      <c r="AB27" s="182">
        <f t="shared" si="4"/>
        <v>360.6303406237156</v>
      </c>
      <c r="AC27" s="182">
        <f t="shared" si="4"/>
        <v>360.6303406237156</v>
      </c>
      <c r="AD27" s="182">
        <f t="shared" si="4"/>
        <v>360.6303406237156</v>
      </c>
      <c r="AE27" s="182">
        <f t="shared" si="4"/>
        <v>360.6303406237156</v>
      </c>
      <c r="AF27" s="182">
        <f t="shared" si="4"/>
        <v>154.63508250554798</v>
      </c>
      <c r="AG27" s="182">
        <f t="shared" si="4"/>
        <v>154.63508250554798</v>
      </c>
      <c r="AH27" s="182">
        <f t="shared" si="4"/>
        <v>154.63508250554798</v>
      </c>
      <c r="AI27" s="182">
        <f t="shared" si="4"/>
        <v>154.63508250554798</v>
      </c>
      <c r="AJ27" s="182">
        <f t="shared" si="4"/>
        <v>154.63508250554798</v>
      </c>
      <c r="AK27" s="182">
        <f t="shared" si="4"/>
        <v>154.63508250554798</v>
      </c>
      <c r="AL27" s="182">
        <f t="shared" si="4"/>
        <v>154.63508250554798</v>
      </c>
      <c r="AM27" s="182">
        <f t="shared" si="4"/>
        <v>154.63508250554798</v>
      </c>
      <c r="AN27" s="182">
        <f t="shared" si="4"/>
        <v>154.63508250554798</v>
      </c>
      <c r="AO27" s="182">
        <f t="shared" si="4"/>
        <v>154.63508250554798</v>
      </c>
      <c r="AP27" s="182">
        <f t="shared" si="4"/>
        <v>0</v>
      </c>
      <c r="AQ27" s="182">
        <f t="shared" si="4"/>
        <v>0</v>
      </c>
      <c r="AR27" s="182">
        <f t="shared" si="4"/>
        <v>0</v>
      </c>
      <c r="AS27" s="182">
        <f t="shared" si="4"/>
        <v>0</v>
      </c>
      <c r="AT27" s="182">
        <f t="shared" si="4"/>
        <v>0</v>
      </c>
      <c r="AU27" s="182">
        <f t="shared" si="4"/>
        <v>0</v>
      </c>
      <c r="AV27" s="174">
        <f t="shared" si="4"/>
        <v>119912.87745418707</v>
      </c>
    </row>
    <row r="28" spans="1:48" ht="15.75" customHeight="1" x14ac:dyDescent="0.3">
      <c r="A28" s="180" t="s">
        <v>423</v>
      </c>
      <c r="B28" s="185"/>
      <c r="C28" s="186"/>
      <c r="D28" s="197"/>
      <c r="E28" s="77"/>
      <c r="F28" s="77"/>
      <c r="G28" s="77"/>
      <c r="H28" s="77"/>
      <c r="I28" s="77"/>
      <c r="J28" s="77"/>
      <c r="K28" s="78"/>
      <c r="L28" s="174">
        <f>L27-L27</f>
        <v>0</v>
      </c>
      <c r="M28" s="188">
        <f t="shared" ref="M28" si="5">L27-M27</f>
        <v>0</v>
      </c>
      <c r="N28" s="188">
        <f t="shared" ref="N28" si="6">M27-N27</f>
        <v>0</v>
      </c>
      <c r="O28" s="188">
        <f t="shared" ref="O28" si="7">N27-O27</f>
        <v>0</v>
      </c>
      <c r="P28" s="188">
        <f t="shared" ref="P28" si="8">O27-P27</f>
        <v>0</v>
      </c>
      <c r="Q28" s="188">
        <f t="shared" ref="Q28" si="9">P27-Q27</f>
        <v>0</v>
      </c>
      <c r="R28" s="188">
        <f t="shared" ref="R28" si="10">Q27-R27</f>
        <v>268.55832956921586</v>
      </c>
      <c r="S28" s="188">
        <f t="shared" ref="S28" si="11">R27-S27</f>
        <v>185.68015999999716</v>
      </c>
      <c r="T28" s="188">
        <f t="shared" ref="T28" si="12">S27-T27</f>
        <v>502.13112158387503</v>
      </c>
      <c r="U28" s="188">
        <f t="shared" ref="U28" si="13">T27-U27</f>
        <v>0</v>
      </c>
      <c r="V28" s="188">
        <f t="shared" ref="V28" si="14">U27-V27</f>
        <v>1127.6946773511609</v>
      </c>
      <c r="W28" s="188">
        <f t="shared" ref="W28" si="15">V27-W27</f>
        <v>975.19587513425267</v>
      </c>
      <c r="X28" s="188">
        <f t="shared" ref="X28" si="16">W27-X27</f>
        <v>120.89519999999993</v>
      </c>
      <c r="Y28" s="188">
        <f t="shared" ref="Y28" si="17">X27-Y27</f>
        <v>0</v>
      </c>
      <c r="Z28" s="188">
        <f t="shared" ref="Z28" si="18">Y27-Z27</f>
        <v>0</v>
      </c>
      <c r="AA28" s="188">
        <f t="shared" ref="AA28" si="19">Z27-AA27</f>
        <v>0</v>
      </c>
      <c r="AB28" s="188">
        <f t="shared" ref="AB28" si="20">AA27-AB27</f>
        <v>5048.1822466614112</v>
      </c>
      <c r="AC28" s="188">
        <f t="shared" ref="AC28" si="21">AB27-AC27</f>
        <v>0</v>
      </c>
      <c r="AD28" s="188">
        <f t="shared" ref="AD28" si="22">AC27-AD27</f>
        <v>0</v>
      </c>
      <c r="AE28" s="188">
        <f t="shared" ref="AE28" si="23">AD27-AE27</f>
        <v>0</v>
      </c>
      <c r="AF28" s="188">
        <f t="shared" ref="AF28" si="24">AE27-AF27</f>
        <v>205.99525811816761</v>
      </c>
      <c r="AG28" s="188">
        <f t="shared" ref="AG28" si="25">AF27-AG27</f>
        <v>0</v>
      </c>
      <c r="AH28" s="188">
        <f t="shared" ref="AH28" si="26">AG27-AH27</f>
        <v>0</v>
      </c>
      <c r="AI28" s="188">
        <f t="shared" ref="AI28" si="27">AH27-AI27</f>
        <v>0</v>
      </c>
      <c r="AJ28" s="188">
        <f t="shared" ref="AJ28" si="28">AI27-AJ27</f>
        <v>0</v>
      </c>
      <c r="AK28" s="188">
        <f t="shared" ref="AK28" si="29">AJ27-AK27</f>
        <v>0</v>
      </c>
      <c r="AL28" s="188">
        <f t="shared" ref="AL28" si="30">AK27-AL27</f>
        <v>0</v>
      </c>
      <c r="AM28" s="188">
        <f t="shared" ref="AM28" si="31">AL27-AM27</f>
        <v>0</v>
      </c>
      <c r="AN28" s="188">
        <f t="shared" ref="AN28" si="32">AM27-AN27</f>
        <v>0</v>
      </c>
      <c r="AO28" s="188">
        <f t="shared" ref="AO28" si="33">AN27-AO27</f>
        <v>0</v>
      </c>
      <c r="AP28" s="188">
        <f t="shared" ref="AP28" si="34">AO27-AP27</f>
        <v>154.63508250554798</v>
      </c>
      <c r="AQ28" s="188">
        <f t="shared" ref="AQ28" si="35">AP27-AQ27</f>
        <v>0</v>
      </c>
      <c r="AR28" s="188">
        <f t="shared" ref="AR28" si="36">AQ27-AR27</f>
        <v>0</v>
      </c>
      <c r="AS28" s="188">
        <f t="shared" ref="AS28" si="37">AR27-AS27</f>
        <v>0</v>
      </c>
      <c r="AT28" s="188">
        <f t="shared" ref="AT28" si="38">AS27-AT27</f>
        <v>0</v>
      </c>
      <c r="AU28" s="188">
        <f t="shared" ref="AU28" si="39">AT27-AU27</f>
        <v>0</v>
      </c>
      <c r="AV28" s="62"/>
    </row>
    <row r="29" spans="1:48" ht="15.75" customHeight="1" x14ac:dyDescent="0.3">
      <c r="A29" s="180" t="s">
        <v>424</v>
      </c>
      <c r="B29" s="185"/>
      <c r="C29" s="186"/>
      <c r="D29" s="186"/>
      <c r="E29" s="74"/>
      <c r="F29" s="74"/>
      <c r="G29" s="74"/>
      <c r="H29" s="74"/>
      <c r="I29" s="74"/>
      <c r="J29" s="74"/>
      <c r="K29" s="79"/>
      <c r="L29" s="174">
        <f t="shared" ref="L29:M29" si="40">$L$27-L27</f>
        <v>0</v>
      </c>
      <c r="M29" s="190">
        <f t="shared" si="40"/>
        <v>0</v>
      </c>
      <c r="N29" s="190">
        <f t="shared" ref="N29:AU29" si="41">$L$27-N27</f>
        <v>0</v>
      </c>
      <c r="O29" s="190">
        <f t="shared" si="41"/>
        <v>0</v>
      </c>
      <c r="P29" s="190">
        <f t="shared" si="41"/>
        <v>0</v>
      </c>
      <c r="Q29" s="190">
        <f t="shared" si="41"/>
        <v>0</v>
      </c>
      <c r="R29" s="190">
        <f t="shared" si="41"/>
        <v>268.55832956921586</v>
      </c>
      <c r="S29" s="190">
        <f t="shared" si="41"/>
        <v>454.23848956921302</v>
      </c>
      <c r="T29" s="190">
        <f t="shared" si="41"/>
        <v>956.36961115308804</v>
      </c>
      <c r="U29" s="190">
        <f t="shared" si="41"/>
        <v>956.36961115308804</v>
      </c>
      <c r="V29" s="190">
        <f t="shared" si="41"/>
        <v>2084.0642885042489</v>
      </c>
      <c r="W29" s="190">
        <f t="shared" si="41"/>
        <v>3059.2601636385016</v>
      </c>
      <c r="X29" s="190">
        <f t="shared" si="41"/>
        <v>3180.1553636385015</v>
      </c>
      <c r="Y29" s="190">
        <f t="shared" si="41"/>
        <v>3180.1553636385015</v>
      </c>
      <c r="Z29" s="190">
        <f t="shared" si="41"/>
        <v>3180.1553636385015</v>
      </c>
      <c r="AA29" s="190">
        <f t="shared" si="41"/>
        <v>3180.1553636385015</v>
      </c>
      <c r="AB29" s="190">
        <f t="shared" si="41"/>
        <v>8228.3376102999136</v>
      </c>
      <c r="AC29" s="190">
        <f t="shared" si="41"/>
        <v>8228.3376102999136</v>
      </c>
      <c r="AD29" s="190">
        <f t="shared" si="41"/>
        <v>8228.3376102999136</v>
      </c>
      <c r="AE29" s="190">
        <f t="shared" si="41"/>
        <v>8228.3376102999136</v>
      </c>
      <c r="AF29" s="190">
        <f t="shared" si="41"/>
        <v>8434.3328684180797</v>
      </c>
      <c r="AG29" s="190">
        <f t="shared" si="41"/>
        <v>8434.3328684180797</v>
      </c>
      <c r="AH29" s="190">
        <f t="shared" si="41"/>
        <v>8434.3328684180797</v>
      </c>
      <c r="AI29" s="190">
        <f t="shared" si="41"/>
        <v>8434.3328684180797</v>
      </c>
      <c r="AJ29" s="190">
        <f t="shared" si="41"/>
        <v>8434.3328684180797</v>
      </c>
      <c r="AK29" s="190">
        <f t="shared" si="41"/>
        <v>8434.3328684180797</v>
      </c>
      <c r="AL29" s="190">
        <f t="shared" si="41"/>
        <v>8434.3328684180797</v>
      </c>
      <c r="AM29" s="190">
        <f t="shared" si="41"/>
        <v>8434.3328684180797</v>
      </c>
      <c r="AN29" s="190">
        <f t="shared" si="41"/>
        <v>8434.3328684180797</v>
      </c>
      <c r="AO29" s="190">
        <f t="shared" si="41"/>
        <v>8434.3328684180797</v>
      </c>
      <c r="AP29" s="190">
        <f t="shared" si="41"/>
        <v>8588.9679509236285</v>
      </c>
      <c r="AQ29" s="190">
        <f t="shared" si="41"/>
        <v>8588.9679509236285</v>
      </c>
      <c r="AR29" s="190">
        <f t="shared" si="41"/>
        <v>8588.9679509236285</v>
      </c>
      <c r="AS29" s="190">
        <f t="shared" si="41"/>
        <v>8588.9679509236285</v>
      </c>
      <c r="AT29" s="190">
        <f t="shared" si="41"/>
        <v>8588.9679509236285</v>
      </c>
      <c r="AU29" s="190">
        <f t="shared" si="41"/>
        <v>8588.9679509236285</v>
      </c>
      <c r="AV29" s="63"/>
    </row>
    <row r="30" spans="1:48" ht="15.75" customHeight="1" x14ac:dyDescent="0.3">
      <c r="A30" s="193" t="s">
        <v>66</v>
      </c>
      <c r="B30" s="206">
        <f>SUMPRODUCT(B5:B26,C5:C26)/C27</f>
        <v>14.295532954166697</v>
      </c>
      <c r="C30" s="54"/>
    </row>
    <row r="31" spans="1:48" x14ac:dyDescent="0.3">
      <c r="B31" s="75"/>
    </row>
    <row r="32" spans="1:48" x14ac:dyDescent="0.3">
      <c r="A32" s="501" t="s">
        <v>2</v>
      </c>
      <c r="B32" s="502"/>
      <c r="C32" s="502"/>
      <c r="D32" s="502"/>
    </row>
    <row r="33" spans="1:4" ht="45.75" customHeight="1" x14ac:dyDescent="0.3">
      <c r="A33" s="503" t="s">
        <v>519</v>
      </c>
      <c r="B33" s="504"/>
      <c r="C33" s="504"/>
      <c r="D33" s="505"/>
    </row>
  </sheetData>
  <mergeCells count="7">
    <mergeCell ref="A32:D32"/>
    <mergeCell ref="A33:D33"/>
    <mergeCell ref="AV3:AV4"/>
    <mergeCell ref="A3:A4"/>
    <mergeCell ref="B3:B4"/>
    <mergeCell ref="C3:C4"/>
    <mergeCell ref="D3:D4"/>
  </mergeCells>
  <pageMargins left="0.7" right="0.7" top="0.75" bottom="0.75" header="0.3" footer="0.3"/>
  <pageSetup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062ED-59F1-4841-A8FF-C5B14A1B6540}">
  <dimension ref="A1:AV21"/>
  <sheetViews>
    <sheetView workbookViewId="0"/>
  </sheetViews>
  <sheetFormatPr defaultRowHeight="15.75" x14ac:dyDescent="0.3"/>
  <cols>
    <col min="1" max="1" width="32.77734375" style="87" customWidth="1"/>
    <col min="2" max="2" width="8.77734375" customWidth="1"/>
    <col min="3" max="3" width="14.77734375" customWidth="1"/>
    <col min="4" max="4" width="5.77734375" customWidth="1"/>
    <col min="5" max="11" width="7.77734375" hidden="1" customWidth="1"/>
    <col min="12" max="47" width="7.77734375" customWidth="1"/>
    <col min="48" max="48" width="9.88671875" customWidth="1"/>
  </cols>
  <sheetData>
    <row r="1" spans="1:48" ht="15.75" customHeight="1" x14ac:dyDescent="0.3">
      <c r="A1" s="292" t="s">
        <v>520</v>
      </c>
    </row>
    <row r="2" spans="1:48" x14ac:dyDescent="0.3">
      <c r="A2" s="86"/>
    </row>
    <row r="3" spans="1:48" ht="15.75" customHeight="1" x14ac:dyDescent="0.3">
      <c r="A3" s="491" t="s">
        <v>230</v>
      </c>
      <c r="B3" s="493" t="s">
        <v>0</v>
      </c>
      <c r="C3" s="493" t="s">
        <v>264</v>
      </c>
      <c r="D3" s="493" t="s">
        <v>57</v>
      </c>
      <c r="E3" s="106"/>
      <c r="F3" s="50"/>
      <c r="G3" s="50"/>
      <c r="H3" s="50"/>
      <c r="I3" s="50"/>
      <c r="J3" s="50"/>
      <c r="K3" s="50"/>
      <c r="L3" s="435" t="s">
        <v>265</v>
      </c>
      <c r="M3" s="89"/>
      <c r="N3" s="89"/>
      <c r="O3" s="89"/>
      <c r="P3" s="89"/>
      <c r="Q3" s="89"/>
      <c r="R3" s="89"/>
      <c r="S3" s="89"/>
      <c r="T3" s="89"/>
      <c r="U3" s="89"/>
      <c r="V3" s="89"/>
      <c r="W3" s="90"/>
      <c r="X3" s="29"/>
      <c r="Y3" s="29"/>
      <c r="Z3" s="29"/>
      <c r="AA3" s="29"/>
      <c r="AB3" s="29"/>
      <c r="AC3" s="29"/>
      <c r="AD3" s="29"/>
      <c r="AE3" s="29"/>
      <c r="AF3" s="29"/>
      <c r="AG3" s="29"/>
      <c r="AH3" s="29"/>
      <c r="AI3" s="29"/>
      <c r="AJ3" s="29"/>
      <c r="AK3" s="29"/>
      <c r="AL3" s="29"/>
      <c r="AM3" s="29"/>
      <c r="AN3" s="29"/>
      <c r="AO3" s="29"/>
      <c r="AP3" s="29"/>
      <c r="AQ3" s="29"/>
      <c r="AR3" s="29"/>
      <c r="AS3" s="29"/>
      <c r="AT3" s="29"/>
      <c r="AU3" s="29"/>
      <c r="AV3" s="499" t="s">
        <v>1</v>
      </c>
    </row>
    <row r="4" spans="1:48" x14ac:dyDescent="0.3">
      <c r="A4" s="496"/>
      <c r="B4" s="495"/>
      <c r="C4" s="495"/>
      <c r="D4" s="494"/>
      <c r="E4" s="138">
        <v>2018</v>
      </c>
      <c r="F4" s="138">
        <f>E4+1</f>
        <v>2019</v>
      </c>
      <c r="G4" s="138">
        <f t="shared" ref="G4:AU4" si="0">F4+1</f>
        <v>2020</v>
      </c>
      <c r="H4" s="138">
        <f t="shared" si="0"/>
        <v>2021</v>
      </c>
      <c r="I4" s="138">
        <f t="shared" si="0"/>
        <v>2022</v>
      </c>
      <c r="J4" s="138">
        <f t="shared" si="0"/>
        <v>2023</v>
      </c>
      <c r="K4" s="138">
        <f t="shared" si="0"/>
        <v>2024</v>
      </c>
      <c r="L4" s="138">
        <f t="shared" si="0"/>
        <v>2025</v>
      </c>
      <c r="M4" s="138">
        <f t="shared" si="0"/>
        <v>2026</v>
      </c>
      <c r="N4" s="138">
        <f t="shared" si="0"/>
        <v>2027</v>
      </c>
      <c r="O4" s="138">
        <f t="shared" si="0"/>
        <v>2028</v>
      </c>
      <c r="P4" s="138">
        <f t="shared" si="0"/>
        <v>2029</v>
      </c>
      <c r="Q4" s="138">
        <f t="shared" si="0"/>
        <v>2030</v>
      </c>
      <c r="R4" s="138">
        <f t="shared" si="0"/>
        <v>2031</v>
      </c>
      <c r="S4" s="138">
        <f t="shared" si="0"/>
        <v>2032</v>
      </c>
      <c r="T4" s="138">
        <f t="shared" si="0"/>
        <v>2033</v>
      </c>
      <c r="U4" s="138">
        <f t="shared" si="0"/>
        <v>2034</v>
      </c>
      <c r="V4" s="138">
        <f t="shared" si="0"/>
        <v>2035</v>
      </c>
      <c r="W4" s="138">
        <f t="shared" si="0"/>
        <v>2036</v>
      </c>
      <c r="X4" s="138">
        <f t="shared" si="0"/>
        <v>2037</v>
      </c>
      <c r="Y4" s="138">
        <f t="shared" si="0"/>
        <v>2038</v>
      </c>
      <c r="Z4" s="138">
        <f t="shared" si="0"/>
        <v>2039</v>
      </c>
      <c r="AA4" s="138">
        <f t="shared" si="0"/>
        <v>2040</v>
      </c>
      <c r="AB4" s="138">
        <f t="shared" si="0"/>
        <v>2041</v>
      </c>
      <c r="AC4" s="138">
        <f t="shared" si="0"/>
        <v>2042</v>
      </c>
      <c r="AD4" s="138">
        <f t="shared" si="0"/>
        <v>2043</v>
      </c>
      <c r="AE4" s="138">
        <f t="shared" si="0"/>
        <v>2044</v>
      </c>
      <c r="AF4" s="138">
        <f t="shared" si="0"/>
        <v>2045</v>
      </c>
      <c r="AG4" s="138">
        <f t="shared" si="0"/>
        <v>2046</v>
      </c>
      <c r="AH4" s="138">
        <f t="shared" si="0"/>
        <v>2047</v>
      </c>
      <c r="AI4" s="138">
        <f t="shared" si="0"/>
        <v>2048</v>
      </c>
      <c r="AJ4" s="138">
        <f t="shared" si="0"/>
        <v>2049</v>
      </c>
      <c r="AK4" s="138">
        <f t="shared" si="0"/>
        <v>2050</v>
      </c>
      <c r="AL4" s="138">
        <f t="shared" si="0"/>
        <v>2051</v>
      </c>
      <c r="AM4" s="138">
        <f t="shared" si="0"/>
        <v>2052</v>
      </c>
      <c r="AN4" s="138">
        <f t="shared" si="0"/>
        <v>2053</v>
      </c>
      <c r="AO4" s="138">
        <f t="shared" si="0"/>
        <v>2054</v>
      </c>
      <c r="AP4" s="138">
        <f t="shared" si="0"/>
        <v>2055</v>
      </c>
      <c r="AQ4" s="138">
        <f t="shared" si="0"/>
        <v>2056</v>
      </c>
      <c r="AR4" s="138">
        <f t="shared" si="0"/>
        <v>2057</v>
      </c>
      <c r="AS4" s="138">
        <f t="shared" si="0"/>
        <v>2058</v>
      </c>
      <c r="AT4" s="138">
        <f t="shared" si="0"/>
        <v>2059</v>
      </c>
      <c r="AU4" s="138">
        <f t="shared" si="0"/>
        <v>2060</v>
      </c>
      <c r="AV4" s="500"/>
    </row>
    <row r="5" spans="1:48" x14ac:dyDescent="0.3">
      <c r="A5" s="199" t="s">
        <v>27</v>
      </c>
      <c r="B5" s="176">
        <v>11</v>
      </c>
      <c r="C5" s="212">
        <v>1058.9019873906116</v>
      </c>
      <c r="D5" s="213">
        <f>L5/C5</f>
        <v>1</v>
      </c>
      <c r="E5" s="178"/>
      <c r="F5" s="178"/>
      <c r="G5" s="178"/>
      <c r="H5" s="178"/>
      <c r="I5" s="178"/>
      <c r="J5" s="178"/>
      <c r="K5" s="214"/>
      <c r="L5" s="212">
        <v>1058.9019873906116</v>
      </c>
      <c r="M5" s="212">
        <v>1058.9019873906116</v>
      </c>
      <c r="N5" s="212">
        <v>1058.9019873906116</v>
      </c>
      <c r="O5" s="212">
        <v>1058.9019873906116</v>
      </c>
      <c r="P5" s="212">
        <v>1058.9019873906116</v>
      </c>
      <c r="Q5" s="212">
        <v>1058.9019873906116</v>
      </c>
      <c r="R5" s="212">
        <v>1058.9019873906116</v>
      </c>
      <c r="S5" s="212">
        <v>1058.9019873906116</v>
      </c>
      <c r="T5" s="212">
        <v>1058.9019873906116</v>
      </c>
      <c r="U5" s="212">
        <v>1058.9019873906116</v>
      </c>
      <c r="V5" s="212">
        <v>1058.9019873906116</v>
      </c>
      <c r="W5" s="212">
        <v>0</v>
      </c>
      <c r="X5" s="212">
        <v>0</v>
      </c>
      <c r="Y5" s="212">
        <v>0</v>
      </c>
      <c r="Z5" s="212">
        <v>0</v>
      </c>
      <c r="AA5" s="212">
        <v>0</v>
      </c>
      <c r="AB5" s="212">
        <v>0</v>
      </c>
      <c r="AC5" s="212">
        <v>0</v>
      </c>
      <c r="AD5" s="212">
        <v>0</v>
      </c>
      <c r="AE5" s="212">
        <v>0</v>
      </c>
      <c r="AF5" s="212">
        <v>0</v>
      </c>
      <c r="AG5" s="212">
        <v>0</v>
      </c>
      <c r="AH5" s="212">
        <v>0</v>
      </c>
      <c r="AI5" s="212">
        <v>0</v>
      </c>
      <c r="AJ5" s="212">
        <v>0</v>
      </c>
      <c r="AK5" s="212">
        <v>0</v>
      </c>
      <c r="AL5" s="212">
        <v>0</v>
      </c>
      <c r="AM5" s="212">
        <v>0</v>
      </c>
      <c r="AN5" s="212">
        <v>0</v>
      </c>
      <c r="AO5" s="212">
        <v>0</v>
      </c>
      <c r="AP5" s="212">
        <v>0</v>
      </c>
      <c r="AQ5" s="212">
        <v>0</v>
      </c>
      <c r="AR5" s="212">
        <v>0</v>
      </c>
      <c r="AS5" s="212">
        <v>0</v>
      </c>
      <c r="AT5" s="212">
        <v>0</v>
      </c>
      <c r="AU5" s="212">
        <v>0</v>
      </c>
      <c r="AV5" s="215">
        <f t="shared" ref="AV5:AV14" si="1">SUM(E5:AU5)</f>
        <v>11647.921861296725</v>
      </c>
    </row>
    <row r="6" spans="1:48" x14ac:dyDescent="0.3">
      <c r="A6" s="199" t="s">
        <v>170</v>
      </c>
      <c r="B6" s="176">
        <v>16.000000000000004</v>
      </c>
      <c r="C6" s="212">
        <v>596.3569757935735</v>
      </c>
      <c r="D6" s="213">
        <f t="shared" ref="D6:D14" si="2">L6/C6</f>
        <v>0.8</v>
      </c>
      <c r="E6" s="178"/>
      <c r="F6" s="178"/>
      <c r="G6" s="178"/>
      <c r="H6" s="178"/>
      <c r="I6" s="178"/>
      <c r="J6" s="178"/>
      <c r="K6" s="214"/>
      <c r="L6" s="212">
        <v>477.08558063485884</v>
      </c>
      <c r="M6" s="212">
        <v>477.08558063485884</v>
      </c>
      <c r="N6" s="212">
        <v>477.08558063485884</v>
      </c>
      <c r="O6" s="212">
        <v>477.08558063485884</v>
      </c>
      <c r="P6" s="212">
        <v>477.08558063485884</v>
      </c>
      <c r="Q6" s="212">
        <v>477.08558063485884</v>
      </c>
      <c r="R6" s="212">
        <v>444.37866810369314</v>
      </c>
      <c r="S6" s="212">
        <v>444.37866810369314</v>
      </c>
      <c r="T6" s="212">
        <v>444.37866810369314</v>
      </c>
      <c r="U6" s="212">
        <v>444.37866810369314</v>
      </c>
      <c r="V6" s="212">
        <v>444.37866810369314</v>
      </c>
      <c r="W6" s="212">
        <v>444.37866810369314</v>
      </c>
      <c r="X6" s="212">
        <v>444.37866810369314</v>
      </c>
      <c r="Y6" s="212">
        <v>444.37866810369314</v>
      </c>
      <c r="Z6" s="212">
        <v>444.37866810369314</v>
      </c>
      <c r="AA6" s="212">
        <v>444.37866810369314</v>
      </c>
      <c r="AB6" s="212">
        <v>0</v>
      </c>
      <c r="AC6" s="212">
        <v>0</v>
      </c>
      <c r="AD6" s="212">
        <v>0</v>
      </c>
      <c r="AE6" s="212">
        <v>0</v>
      </c>
      <c r="AF6" s="212">
        <v>0</v>
      </c>
      <c r="AG6" s="212">
        <v>0</v>
      </c>
      <c r="AH6" s="212">
        <v>0</v>
      </c>
      <c r="AI6" s="212">
        <v>0</v>
      </c>
      <c r="AJ6" s="212">
        <v>0</v>
      </c>
      <c r="AK6" s="212">
        <v>0</v>
      </c>
      <c r="AL6" s="212">
        <v>0</v>
      </c>
      <c r="AM6" s="212">
        <v>0</v>
      </c>
      <c r="AN6" s="212">
        <v>0</v>
      </c>
      <c r="AO6" s="212">
        <v>0</v>
      </c>
      <c r="AP6" s="212">
        <v>0</v>
      </c>
      <c r="AQ6" s="212">
        <v>0</v>
      </c>
      <c r="AR6" s="212">
        <v>0</v>
      </c>
      <c r="AS6" s="212">
        <v>0</v>
      </c>
      <c r="AT6" s="212">
        <v>0</v>
      </c>
      <c r="AU6" s="212">
        <v>0</v>
      </c>
      <c r="AV6" s="212">
        <f t="shared" si="1"/>
        <v>7306.3001648460813</v>
      </c>
    </row>
    <row r="7" spans="1:48" x14ac:dyDescent="0.3">
      <c r="A7" s="199" t="s">
        <v>44</v>
      </c>
      <c r="B7" s="176">
        <v>10.000000000000004</v>
      </c>
      <c r="C7" s="212">
        <v>264.85956653917964</v>
      </c>
      <c r="D7" s="213">
        <f t="shared" si="2"/>
        <v>1.0039999999999998</v>
      </c>
      <c r="E7" s="178"/>
      <c r="F7" s="178"/>
      <c r="G7" s="178"/>
      <c r="H7" s="178"/>
      <c r="I7" s="178"/>
      <c r="J7" s="178"/>
      <c r="K7" s="214"/>
      <c r="L7" s="212">
        <v>265.91900480533627</v>
      </c>
      <c r="M7" s="212">
        <v>265.91900480533627</v>
      </c>
      <c r="N7" s="212">
        <v>265.91900480533627</v>
      </c>
      <c r="O7" s="212">
        <v>265.91900480533627</v>
      </c>
      <c r="P7" s="212">
        <v>265.91900480533627</v>
      </c>
      <c r="Q7" s="212">
        <v>265.91900480533627</v>
      </c>
      <c r="R7" s="212">
        <v>265.91900480533627</v>
      </c>
      <c r="S7" s="212">
        <v>265.91900480533627</v>
      </c>
      <c r="T7" s="212">
        <v>265.91900480533627</v>
      </c>
      <c r="U7" s="212">
        <v>265.91900480533627</v>
      </c>
      <c r="V7" s="212">
        <v>0</v>
      </c>
      <c r="W7" s="212">
        <v>0</v>
      </c>
      <c r="X7" s="212">
        <v>0</v>
      </c>
      <c r="Y7" s="212">
        <v>0</v>
      </c>
      <c r="Z7" s="212">
        <v>0</v>
      </c>
      <c r="AA7" s="212">
        <v>0</v>
      </c>
      <c r="AB7" s="212">
        <v>0</v>
      </c>
      <c r="AC7" s="212">
        <v>0</v>
      </c>
      <c r="AD7" s="212">
        <v>0</v>
      </c>
      <c r="AE7" s="212">
        <v>0</v>
      </c>
      <c r="AF7" s="212">
        <v>0</v>
      </c>
      <c r="AG7" s="212">
        <v>0</v>
      </c>
      <c r="AH7" s="212">
        <v>0</v>
      </c>
      <c r="AI7" s="212">
        <v>0</v>
      </c>
      <c r="AJ7" s="212">
        <v>0</v>
      </c>
      <c r="AK7" s="212">
        <v>0</v>
      </c>
      <c r="AL7" s="212">
        <v>0</v>
      </c>
      <c r="AM7" s="212">
        <v>0</v>
      </c>
      <c r="AN7" s="212">
        <v>0</v>
      </c>
      <c r="AO7" s="212">
        <v>0</v>
      </c>
      <c r="AP7" s="212">
        <v>0</v>
      </c>
      <c r="AQ7" s="212">
        <v>0</v>
      </c>
      <c r="AR7" s="212">
        <v>0</v>
      </c>
      <c r="AS7" s="212">
        <v>0</v>
      </c>
      <c r="AT7" s="212">
        <v>0</v>
      </c>
      <c r="AU7" s="212">
        <v>0</v>
      </c>
      <c r="AV7" s="212">
        <f t="shared" si="1"/>
        <v>2659.1900480533623</v>
      </c>
    </row>
    <row r="8" spans="1:48" x14ac:dyDescent="0.3">
      <c r="A8" s="199" t="s">
        <v>131</v>
      </c>
      <c r="B8" s="176">
        <v>6.9999999999999947</v>
      </c>
      <c r="C8" s="212">
        <v>96.868410000000054</v>
      </c>
      <c r="D8" s="213">
        <f t="shared" si="2"/>
        <v>0.98846576711644141</v>
      </c>
      <c r="E8" s="178"/>
      <c r="F8" s="178"/>
      <c r="G8" s="178"/>
      <c r="H8" s="178"/>
      <c r="I8" s="178"/>
      <c r="J8" s="178"/>
      <c r="K8" s="214"/>
      <c r="L8" s="212">
        <v>95.751107200000021</v>
      </c>
      <c r="M8" s="212">
        <v>95.751107200000021</v>
      </c>
      <c r="N8" s="212">
        <v>95.751107200000021</v>
      </c>
      <c r="O8" s="212">
        <v>95.751107200000021</v>
      </c>
      <c r="P8" s="212">
        <v>95.751107200000021</v>
      </c>
      <c r="Q8" s="212">
        <v>95.751107200000021</v>
      </c>
      <c r="R8" s="212">
        <v>95.751107200000021</v>
      </c>
      <c r="S8" s="212">
        <v>0</v>
      </c>
      <c r="T8" s="212">
        <v>0</v>
      </c>
      <c r="U8" s="212">
        <v>0</v>
      </c>
      <c r="V8" s="212">
        <v>0</v>
      </c>
      <c r="W8" s="212">
        <v>0</v>
      </c>
      <c r="X8" s="212">
        <v>0</v>
      </c>
      <c r="Y8" s="212">
        <v>0</v>
      </c>
      <c r="Z8" s="212">
        <v>0</v>
      </c>
      <c r="AA8" s="212">
        <v>0</v>
      </c>
      <c r="AB8" s="212">
        <v>0</v>
      </c>
      <c r="AC8" s="212">
        <v>0</v>
      </c>
      <c r="AD8" s="212">
        <v>0</v>
      </c>
      <c r="AE8" s="212">
        <v>0</v>
      </c>
      <c r="AF8" s="212">
        <v>0</v>
      </c>
      <c r="AG8" s="212">
        <v>0</v>
      </c>
      <c r="AH8" s="212">
        <v>0</v>
      </c>
      <c r="AI8" s="212">
        <v>0</v>
      </c>
      <c r="AJ8" s="212">
        <v>0</v>
      </c>
      <c r="AK8" s="212">
        <v>0</v>
      </c>
      <c r="AL8" s="212">
        <v>0</v>
      </c>
      <c r="AM8" s="212">
        <v>0</v>
      </c>
      <c r="AN8" s="212">
        <v>0</v>
      </c>
      <c r="AO8" s="212">
        <v>0</v>
      </c>
      <c r="AP8" s="212">
        <v>0</v>
      </c>
      <c r="AQ8" s="212">
        <v>0</v>
      </c>
      <c r="AR8" s="212">
        <v>0</v>
      </c>
      <c r="AS8" s="212">
        <v>0</v>
      </c>
      <c r="AT8" s="212">
        <v>0</v>
      </c>
      <c r="AU8" s="212">
        <v>0</v>
      </c>
      <c r="AV8" s="212">
        <f t="shared" si="1"/>
        <v>670.25775040000008</v>
      </c>
    </row>
    <row r="9" spans="1:48" x14ac:dyDescent="0.3">
      <c r="A9" s="199" t="s">
        <v>176</v>
      </c>
      <c r="B9" s="176">
        <v>9.9999999999999982</v>
      </c>
      <c r="C9" s="212">
        <v>57.335318756205844</v>
      </c>
      <c r="D9" s="213">
        <f t="shared" si="2"/>
        <v>1.0039999999999998</v>
      </c>
      <c r="E9" s="178"/>
      <c r="F9" s="178"/>
      <c r="G9" s="178"/>
      <c r="H9" s="178"/>
      <c r="I9" s="178"/>
      <c r="J9" s="178"/>
      <c r="K9" s="214"/>
      <c r="L9" s="212">
        <v>57.564660031230652</v>
      </c>
      <c r="M9" s="212">
        <v>57.564660031230652</v>
      </c>
      <c r="N9" s="212">
        <v>57.564660031230652</v>
      </c>
      <c r="O9" s="212">
        <v>57.564660031230652</v>
      </c>
      <c r="P9" s="212">
        <v>57.564660031230652</v>
      </c>
      <c r="Q9" s="212">
        <v>57.564660031230652</v>
      </c>
      <c r="R9" s="212">
        <v>57.564660031230652</v>
      </c>
      <c r="S9" s="212">
        <v>57.564660031230652</v>
      </c>
      <c r="T9" s="212">
        <v>57.564660031230652</v>
      </c>
      <c r="U9" s="212">
        <v>57.564660031230652</v>
      </c>
      <c r="V9" s="212">
        <v>0</v>
      </c>
      <c r="W9" s="212">
        <v>0</v>
      </c>
      <c r="X9" s="212">
        <v>0</v>
      </c>
      <c r="Y9" s="212">
        <v>0</v>
      </c>
      <c r="Z9" s="212">
        <v>0</v>
      </c>
      <c r="AA9" s="212">
        <v>0</v>
      </c>
      <c r="AB9" s="212">
        <v>0</v>
      </c>
      <c r="AC9" s="212">
        <v>0</v>
      </c>
      <c r="AD9" s="212">
        <v>0</v>
      </c>
      <c r="AE9" s="212">
        <v>0</v>
      </c>
      <c r="AF9" s="212">
        <v>0</v>
      </c>
      <c r="AG9" s="212">
        <v>0</v>
      </c>
      <c r="AH9" s="212">
        <v>0</v>
      </c>
      <c r="AI9" s="212">
        <v>0</v>
      </c>
      <c r="AJ9" s="212">
        <v>0</v>
      </c>
      <c r="AK9" s="212">
        <v>0</v>
      </c>
      <c r="AL9" s="212">
        <v>0</v>
      </c>
      <c r="AM9" s="212">
        <v>0</v>
      </c>
      <c r="AN9" s="212">
        <v>0</v>
      </c>
      <c r="AO9" s="212">
        <v>0</v>
      </c>
      <c r="AP9" s="212">
        <v>0</v>
      </c>
      <c r="AQ9" s="212">
        <v>0</v>
      </c>
      <c r="AR9" s="212">
        <v>0</v>
      </c>
      <c r="AS9" s="212">
        <v>0</v>
      </c>
      <c r="AT9" s="212">
        <v>0</v>
      </c>
      <c r="AU9" s="212">
        <v>0</v>
      </c>
      <c r="AV9" s="212">
        <f t="shared" si="1"/>
        <v>575.64660031230653</v>
      </c>
    </row>
    <row r="10" spans="1:48" x14ac:dyDescent="0.3">
      <c r="A10" s="199" t="s">
        <v>143</v>
      </c>
      <c r="B10" s="176">
        <v>10.000000000000002</v>
      </c>
      <c r="C10" s="212">
        <v>48.951157986651154</v>
      </c>
      <c r="D10" s="213">
        <f t="shared" si="2"/>
        <v>0.9144316041768199</v>
      </c>
      <c r="E10" s="178"/>
      <c r="F10" s="178"/>
      <c r="G10" s="178"/>
      <c r="H10" s="178"/>
      <c r="I10" s="178"/>
      <c r="J10" s="178"/>
      <c r="K10" s="214"/>
      <c r="L10" s="212">
        <v>44.762485924046366</v>
      </c>
      <c r="M10" s="212">
        <v>44.762485924046366</v>
      </c>
      <c r="N10" s="212">
        <v>44.762485924046366</v>
      </c>
      <c r="O10" s="212">
        <v>44.762485924046366</v>
      </c>
      <c r="P10" s="212">
        <v>44.762485924046366</v>
      </c>
      <c r="Q10" s="212">
        <v>44.762485924046366</v>
      </c>
      <c r="R10" s="212">
        <v>44.762485924046366</v>
      </c>
      <c r="S10" s="212">
        <v>44.762485924046366</v>
      </c>
      <c r="T10" s="212">
        <v>44.762485924046366</v>
      </c>
      <c r="U10" s="212">
        <v>44.762485924046366</v>
      </c>
      <c r="V10" s="212">
        <v>0</v>
      </c>
      <c r="W10" s="212">
        <v>0</v>
      </c>
      <c r="X10" s="212">
        <v>0</v>
      </c>
      <c r="Y10" s="212">
        <v>0</v>
      </c>
      <c r="Z10" s="212">
        <v>0</v>
      </c>
      <c r="AA10" s="212">
        <v>0</v>
      </c>
      <c r="AB10" s="212">
        <v>0</v>
      </c>
      <c r="AC10" s="212">
        <v>0</v>
      </c>
      <c r="AD10" s="212">
        <v>0</v>
      </c>
      <c r="AE10" s="212">
        <v>0</v>
      </c>
      <c r="AF10" s="212">
        <v>0</v>
      </c>
      <c r="AG10" s="212">
        <v>0</v>
      </c>
      <c r="AH10" s="212">
        <v>0</v>
      </c>
      <c r="AI10" s="212">
        <v>0</v>
      </c>
      <c r="AJ10" s="212">
        <v>0</v>
      </c>
      <c r="AK10" s="212">
        <v>0</v>
      </c>
      <c r="AL10" s="212">
        <v>0</v>
      </c>
      <c r="AM10" s="212">
        <v>0</v>
      </c>
      <c r="AN10" s="212">
        <v>0</v>
      </c>
      <c r="AO10" s="212">
        <v>0</v>
      </c>
      <c r="AP10" s="212">
        <v>0</v>
      </c>
      <c r="AQ10" s="212">
        <v>0</v>
      </c>
      <c r="AR10" s="212">
        <v>0</v>
      </c>
      <c r="AS10" s="212">
        <v>0</v>
      </c>
      <c r="AT10" s="212">
        <v>0</v>
      </c>
      <c r="AU10" s="212">
        <v>0</v>
      </c>
      <c r="AV10" s="212">
        <f t="shared" si="1"/>
        <v>447.62485924046365</v>
      </c>
    </row>
    <row r="11" spans="1:48" x14ac:dyDescent="0.3">
      <c r="A11" s="199" t="s">
        <v>45</v>
      </c>
      <c r="B11" s="176">
        <v>12</v>
      </c>
      <c r="C11" s="212">
        <v>29.879400000000004</v>
      </c>
      <c r="D11" s="213">
        <f t="shared" si="2"/>
        <v>0.94385766782465508</v>
      </c>
      <c r="E11" s="178"/>
      <c r="F11" s="178"/>
      <c r="G11" s="178"/>
      <c r="H11" s="178"/>
      <c r="I11" s="178"/>
      <c r="J11" s="178"/>
      <c r="K11" s="214"/>
      <c r="L11" s="212">
        <v>28.201900800000004</v>
      </c>
      <c r="M11" s="212">
        <v>28.201900800000004</v>
      </c>
      <c r="N11" s="212">
        <v>28.201900800000004</v>
      </c>
      <c r="O11" s="212">
        <v>28.201900800000004</v>
      </c>
      <c r="P11" s="212">
        <v>28.201900800000004</v>
      </c>
      <c r="Q11" s="212">
        <v>28.201900800000004</v>
      </c>
      <c r="R11" s="212">
        <v>28.201900800000004</v>
      </c>
      <c r="S11" s="212">
        <v>28.201900800000004</v>
      </c>
      <c r="T11" s="212">
        <v>28.201900800000004</v>
      </c>
      <c r="U11" s="212">
        <v>28.201900800000004</v>
      </c>
      <c r="V11" s="212">
        <v>28.201900800000004</v>
      </c>
      <c r="W11" s="212">
        <v>28.201900800000004</v>
      </c>
      <c r="X11" s="212">
        <v>0</v>
      </c>
      <c r="Y11" s="212">
        <v>0</v>
      </c>
      <c r="Z11" s="212">
        <v>0</v>
      </c>
      <c r="AA11" s="212">
        <v>0</v>
      </c>
      <c r="AB11" s="212">
        <v>0</v>
      </c>
      <c r="AC11" s="212">
        <v>0</v>
      </c>
      <c r="AD11" s="212">
        <v>0</v>
      </c>
      <c r="AE11" s="212">
        <v>0</v>
      </c>
      <c r="AF11" s="212">
        <v>0</v>
      </c>
      <c r="AG11" s="212">
        <v>0</v>
      </c>
      <c r="AH11" s="212">
        <v>0</v>
      </c>
      <c r="AI11" s="212">
        <v>0</v>
      </c>
      <c r="AJ11" s="212">
        <v>0</v>
      </c>
      <c r="AK11" s="212">
        <v>0</v>
      </c>
      <c r="AL11" s="212">
        <v>0</v>
      </c>
      <c r="AM11" s="212">
        <v>0</v>
      </c>
      <c r="AN11" s="212">
        <v>0</v>
      </c>
      <c r="AO11" s="212">
        <v>0</v>
      </c>
      <c r="AP11" s="212">
        <v>0</v>
      </c>
      <c r="AQ11" s="212">
        <v>0</v>
      </c>
      <c r="AR11" s="212">
        <v>0</v>
      </c>
      <c r="AS11" s="212">
        <v>0</v>
      </c>
      <c r="AT11" s="212">
        <v>0</v>
      </c>
      <c r="AU11" s="212">
        <v>0</v>
      </c>
      <c r="AV11" s="212">
        <f t="shared" si="1"/>
        <v>338.42280960000005</v>
      </c>
    </row>
    <row r="12" spans="1:48" x14ac:dyDescent="0.3">
      <c r="A12" s="199" t="s">
        <v>144</v>
      </c>
      <c r="B12" s="176">
        <v>19.999999999999996</v>
      </c>
      <c r="C12" s="212">
        <v>26.68320000000001</v>
      </c>
      <c r="D12" s="213">
        <f t="shared" si="2"/>
        <v>0.90361599808118942</v>
      </c>
      <c r="E12" s="178"/>
      <c r="F12" s="178"/>
      <c r="G12" s="178"/>
      <c r="H12" s="178"/>
      <c r="I12" s="178"/>
      <c r="J12" s="178"/>
      <c r="K12" s="214"/>
      <c r="L12" s="212">
        <v>24.111366400000001</v>
      </c>
      <c r="M12" s="212">
        <v>24.111366400000001</v>
      </c>
      <c r="N12" s="212">
        <v>24.111366400000001</v>
      </c>
      <c r="O12" s="212">
        <v>24.111366400000001</v>
      </c>
      <c r="P12" s="212">
        <v>24.111366400000001</v>
      </c>
      <c r="Q12" s="212">
        <v>24.111366400000001</v>
      </c>
      <c r="R12" s="212">
        <v>24.111366400000001</v>
      </c>
      <c r="S12" s="212">
        <v>24.111366400000001</v>
      </c>
      <c r="T12" s="212">
        <v>24.111366400000001</v>
      </c>
      <c r="U12" s="212">
        <v>24.111366400000001</v>
      </c>
      <c r="V12" s="212">
        <v>24.111366400000001</v>
      </c>
      <c r="W12" s="212">
        <v>24.111366400000001</v>
      </c>
      <c r="X12" s="212">
        <v>24.111366400000001</v>
      </c>
      <c r="Y12" s="212">
        <v>24.111366400000001</v>
      </c>
      <c r="Z12" s="212">
        <v>24.111366400000001</v>
      </c>
      <c r="AA12" s="212">
        <v>24.111366400000001</v>
      </c>
      <c r="AB12" s="212">
        <v>24.111366400000001</v>
      </c>
      <c r="AC12" s="212">
        <v>24.111366400000001</v>
      </c>
      <c r="AD12" s="212">
        <v>24.111366400000001</v>
      </c>
      <c r="AE12" s="212">
        <v>24.111366400000001</v>
      </c>
      <c r="AF12" s="212">
        <v>0</v>
      </c>
      <c r="AG12" s="212">
        <v>0</v>
      </c>
      <c r="AH12" s="212">
        <v>0</v>
      </c>
      <c r="AI12" s="212">
        <v>0</v>
      </c>
      <c r="AJ12" s="212">
        <v>0</v>
      </c>
      <c r="AK12" s="212">
        <v>0</v>
      </c>
      <c r="AL12" s="212">
        <v>0</v>
      </c>
      <c r="AM12" s="212">
        <v>0</v>
      </c>
      <c r="AN12" s="212">
        <v>0</v>
      </c>
      <c r="AO12" s="212">
        <v>0</v>
      </c>
      <c r="AP12" s="212">
        <v>0</v>
      </c>
      <c r="AQ12" s="212">
        <v>0</v>
      </c>
      <c r="AR12" s="212">
        <v>0</v>
      </c>
      <c r="AS12" s="212">
        <v>0</v>
      </c>
      <c r="AT12" s="212">
        <v>0</v>
      </c>
      <c r="AU12" s="212">
        <v>0</v>
      </c>
      <c r="AV12" s="212">
        <f t="shared" si="1"/>
        <v>482.22732800000011</v>
      </c>
    </row>
    <row r="13" spans="1:48" x14ac:dyDescent="0.3">
      <c r="A13" s="199" t="s">
        <v>175</v>
      </c>
      <c r="B13" s="176">
        <v>10.000000000000002</v>
      </c>
      <c r="C13" s="212">
        <v>26.30089834001258</v>
      </c>
      <c r="D13" s="213">
        <f t="shared" si="2"/>
        <v>1.004</v>
      </c>
      <c r="E13" s="178"/>
      <c r="F13" s="178"/>
      <c r="G13" s="178"/>
      <c r="H13" s="178"/>
      <c r="I13" s="178"/>
      <c r="J13" s="178"/>
      <c r="K13" s="214"/>
      <c r="L13" s="212">
        <v>26.406101933372629</v>
      </c>
      <c r="M13" s="212">
        <v>26.406101933372629</v>
      </c>
      <c r="N13" s="212">
        <v>26.406101933372629</v>
      </c>
      <c r="O13" s="212">
        <v>26.406101933372629</v>
      </c>
      <c r="P13" s="212">
        <v>26.406101933372629</v>
      </c>
      <c r="Q13" s="212">
        <v>26.406101933372629</v>
      </c>
      <c r="R13" s="212">
        <v>26.406101933372629</v>
      </c>
      <c r="S13" s="212">
        <v>26.406101933372629</v>
      </c>
      <c r="T13" s="212">
        <v>26.406101933372629</v>
      </c>
      <c r="U13" s="212">
        <v>26.406101933372629</v>
      </c>
      <c r="V13" s="212">
        <v>0</v>
      </c>
      <c r="W13" s="212">
        <v>0</v>
      </c>
      <c r="X13" s="212">
        <v>0</v>
      </c>
      <c r="Y13" s="212">
        <v>0</v>
      </c>
      <c r="Z13" s="212">
        <v>0</v>
      </c>
      <c r="AA13" s="212">
        <v>0</v>
      </c>
      <c r="AB13" s="212">
        <v>0</v>
      </c>
      <c r="AC13" s="212">
        <v>0</v>
      </c>
      <c r="AD13" s="212">
        <v>0</v>
      </c>
      <c r="AE13" s="212">
        <v>0</v>
      </c>
      <c r="AF13" s="212">
        <v>0</v>
      </c>
      <c r="AG13" s="212">
        <v>0</v>
      </c>
      <c r="AH13" s="212">
        <v>0</v>
      </c>
      <c r="AI13" s="212">
        <v>0</v>
      </c>
      <c r="AJ13" s="212">
        <v>0</v>
      </c>
      <c r="AK13" s="212">
        <v>0</v>
      </c>
      <c r="AL13" s="212">
        <v>0</v>
      </c>
      <c r="AM13" s="212">
        <v>0</v>
      </c>
      <c r="AN13" s="212">
        <v>0</v>
      </c>
      <c r="AO13" s="212">
        <v>0</v>
      </c>
      <c r="AP13" s="212">
        <v>0</v>
      </c>
      <c r="AQ13" s="212">
        <v>0</v>
      </c>
      <c r="AR13" s="212">
        <v>0</v>
      </c>
      <c r="AS13" s="212">
        <v>0</v>
      </c>
      <c r="AT13" s="212">
        <v>0</v>
      </c>
      <c r="AU13" s="212">
        <v>0</v>
      </c>
      <c r="AV13" s="212">
        <f t="shared" si="1"/>
        <v>264.06101933372634</v>
      </c>
    </row>
    <row r="14" spans="1:48" x14ac:dyDescent="0.3">
      <c r="A14" s="199" t="s">
        <v>107</v>
      </c>
      <c r="B14" s="176">
        <v>20</v>
      </c>
      <c r="C14" s="212">
        <v>21.10032</v>
      </c>
      <c r="D14" s="213">
        <f t="shared" si="2"/>
        <v>0.86166086580677448</v>
      </c>
      <c r="E14" s="178"/>
      <c r="F14" s="178"/>
      <c r="G14" s="178"/>
      <c r="H14" s="178"/>
      <c r="I14" s="178"/>
      <c r="J14" s="178"/>
      <c r="K14" s="214"/>
      <c r="L14" s="212">
        <v>18.181319999999999</v>
      </c>
      <c r="M14" s="212">
        <v>18.181319999999999</v>
      </c>
      <c r="N14" s="212">
        <v>18.181319999999999</v>
      </c>
      <c r="O14" s="212">
        <v>18.181319999999999</v>
      </c>
      <c r="P14" s="212">
        <v>18.181319999999999</v>
      </c>
      <c r="Q14" s="212">
        <v>18.181319999999999</v>
      </c>
      <c r="R14" s="212">
        <v>18.181319999999999</v>
      </c>
      <c r="S14" s="212">
        <v>18.181319999999999</v>
      </c>
      <c r="T14" s="212">
        <v>18.181319999999999</v>
      </c>
      <c r="U14" s="212">
        <v>18.181319999999999</v>
      </c>
      <c r="V14" s="212">
        <v>18.181319999999999</v>
      </c>
      <c r="W14" s="212">
        <v>18.181319999999999</v>
      </c>
      <c r="X14" s="212">
        <v>18.181319999999999</v>
      </c>
      <c r="Y14" s="212">
        <v>18.181319999999999</v>
      </c>
      <c r="Z14" s="212">
        <v>18.181319999999999</v>
      </c>
      <c r="AA14" s="212">
        <v>18.181319999999999</v>
      </c>
      <c r="AB14" s="212">
        <v>18.181319999999999</v>
      </c>
      <c r="AC14" s="212">
        <v>18.181319999999999</v>
      </c>
      <c r="AD14" s="212">
        <v>18.181319999999999</v>
      </c>
      <c r="AE14" s="212">
        <v>18.181319999999999</v>
      </c>
      <c r="AF14" s="212">
        <v>0</v>
      </c>
      <c r="AG14" s="212">
        <v>0</v>
      </c>
      <c r="AH14" s="212">
        <v>0</v>
      </c>
      <c r="AI14" s="212">
        <v>0</v>
      </c>
      <c r="AJ14" s="212">
        <v>0</v>
      </c>
      <c r="AK14" s="212">
        <v>0</v>
      </c>
      <c r="AL14" s="212">
        <v>0</v>
      </c>
      <c r="AM14" s="212">
        <v>0</v>
      </c>
      <c r="AN14" s="212">
        <v>0</v>
      </c>
      <c r="AO14" s="212">
        <v>0</v>
      </c>
      <c r="AP14" s="212">
        <v>0</v>
      </c>
      <c r="AQ14" s="212">
        <v>0</v>
      </c>
      <c r="AR14" s="212">
        <v>0</v>
      </c>
      <c r="AS14" s="212">
        <v>0</v>
      </c>
      <c r="AT14" s="212">
        <v>0</v>
      </c>
      <c r="AU14" s="212">
        <v>0</v>
      </c>
      <c r="AV14" s="212">
        <f t="shared" si="1"/>
        <v>363.6264000000001</v>
      </c>
    </row>
    <row r="15" spans="1:48" ht="15.75" customHeight="1" x14ac:dyDescent="0.3">
      <c r="A15" s="180" t="s">
        <v>422</v>
      </c>
      <c r="B15" s="196"/>
      <c r="C15" s="182">
        <f>SUM(C5:C14)</f>
        <v>2227.2372348062345</v>
      </c>
      <c r="D15" s="205">
        <f>L15/C15</f>
        <v>0.9414738054618963</v>
      </c>
      <c r="E15" s="85"/>
      <c r="F15" s="74"/>
      <c r="G15" s="74"/>
      <c r="H15" s="74"/>
      <c r="I15" s="74"/>
      <c r="J15" s="74"/>
      <c r="K15" s="74"/>
      <c r="L15" s="182">
        <f>SUM(L5:L14)</f>
        <v>2096.8855151194566</v>
      </c>
      <c r="M15" s="182">
        <f>SUM(M5:M14)</f>
        <v>2096.8855151194566</v>
      </c>
      <c r="N15" s="182">
        <f t="shared" ref="N15:AQ15" si="3">SUM(N5:N14)</f>
        <v>2096.8855151194566</v>
      </c>
      <c r="O15" s="182">
        <f t="shared" si="3"/>
        <v>2096.8855151194566</v>
      </c>
      <c r="P15" s="182">
        <f t="shared" si="3"/>
        <v>2096.8855151194566</v>
      </c>
      <c r="Q15" s="182">
        <f t="shared" si="3"/>
        <v>2096.8855151194566</v>
      </c>
      <c r="R15" s="182">
        <f t="shared" si="3"/>
        <v>2064.1786025882907</v>
      </c>
      <c r="S15" s="182">
        <f t="shared" si="3"/>
        <v>1968.4274953882905</v>
      </c>
      <c r="T15" s="182">
        <f t="shared" si="3"/>
        <v>1968.4274953882905</v>
      </c>
      <c r="U15" s="182">
        <f t="shared" si="3"/>
        <v>1968.4274953882905</v>
      </c>
      <c r="V15" s="182">
        <f t="shared" si="3"/>
        <v>1573.7752426943046</v>
      </c>
      <c r="W15" s="182">
        <f t="shared" si="3"/>
        <v>514.8732553036931</v>
      </c>
      <c r="X15" s="182">
        <f t="shared" si="3"/>
        <v>486.67135450369312</v>
      </c>
      <c r="Y15" s="182">
        <f t="shared" si="3"/>
        <v>486.67135450369312</v>
      </c>
      <c r="Z15" s="182">
        <f t="shared" si="3"/>
        <v>486.67135450369312</v>
      </c>
      <c r="AA15" s="182">
        <f t="shared" si="3"/>
        <v>486.67135450369312</v>
      </c>
      <c r="AB15" s="182">
        <f t="shared" si="3"/>
        <v>42.292686400000001</v>
      </c>
      <c r="AC15" s="182">
        <f t="shared" si="3"/>
        <v>42.292686400000001</v>
      </c>
      <c r="AD15" s="182">
        <f t="shared" si="3"/>
        <v>42.292686400000001</v>
      </c>
      <c r="AE15" s="182">
        <f t="shared" si="3"/>
        <v>42.292686400000001</v>
      </c>
      <c r="AF15" s="182">
        <f t="shared" si="3"/>
        <v>0</v>
      </c>
      <c r="AG15" s="182">
        <f t="shared" si="3"/>
        <v>0</v>
      </c>
      <c r="AH15" s="182">
        <f t="shared" si="3"/>
        <v>0</v>
      </c>
      <c r="AI15" s="182">
        <f t="shared" si="3"/>
        <v>0</v>
      </c>
      <c r="AJ15" s="182">
        <f t="shared" si="3"/>
        <v>0</v>
      </c>
      <c r="AK15" s="182">
        <f t="shared" si="3"/>
        <v>0</v>
      </c>
      <c r="AL15" s="182">
        <f t="shared" si="3"/>
        <v>0</v>
      </c>
      <c r="AM15" s="182">
        <f t="shared" si="3"/>
        <v>0</v>
      </c>
      <c r="AN15" s="182">
        <f t="shared" si="3"/>
        <v>0</v>
      </c>
      <c r="AO15" s="182">
        <f t="shared" si="3"/>
        <v>0</v>
      </c>
      <c r="AP15" s="182">
        <f t="shared" si="3"/>
        <v>0</v>
      </c>
      <c r="AQ15" s="182">
        <f t="shared" si="3"/>
        <v>0</v>
      </c>
      <c r="AR15" s="182">
        <f t="shared" ref="AR15:AU15" si="4">SUM(AR5:AR14)</f>
        <v>0</v>
      </c>
      <c r="AS15" s="182">
        <f t="shared" si="4"/>
        <v>0</v>
      </c>
      <c r="AT15" s="182">
        <f t="shared" si="4"/>
        <v>0</v>
      </c>
      <c r="AU15" s="182">
        <f t="shared" si="4"/>
        <v>0</v>
      </c>
      <c r="AV15" s="174">
        <f>SUM(AV5:AV14)</f>
        <v>24755.278841082669</v>
      </c>
    </row>
    <row r="16" spans="1:48" ht="15.75" customHeight="1" x14ac:dyDescent="0.3">
      <c r="A16" s="180" t="s">
        <v>423</v>
      </c>
      <c r="B16" s="185"/>
      <c r="C16" s="186"/>
      <c r="D16" s="197"/>
      <c r="E16" s="77"/>
      <c r="F16" s="77"/>
      <c r="G16" s="77"/>
      <c r="H16" s="77"/>
      <c r="I16" s="77"/>
      <c r="J16" s="77"/>
      <c r="K16" s="78"/>
      <c r="L16" s="174">
        <f>L15-L15</f>
        <v>0</v>
      </c>
      <c r="M16" s="188">
        <f t="shared" ref="M16" si="5">L15-M15</f>
        <v>0</v>
      </c>
      <c r="N16" s="188">
        <f t="shared" ref="N16" si="6">M15-N15</f>
        <v>0</v>
      </c>
      <c r="O16" s="188">
        <f t="shared" ref="O16" si="7">N15-O15</f>
        <v>0</v>
      </c>
      <c r="P16" s="188">
        <f t="shared" ref="P16" si="8">O15-P15</f>
        <v>0</v>
      </c>
      <c r="Q16" s="188">
        <f t="shared" ref="Q16" si="9">P15-Q15</f>
        <v>0</v>
      </c>
      <c r="R16" s="188">
        <f t="shared" ref="R16" si="10">Q15-R15</f>
        <v>32.706912531165926</v>
      </c>
      <c r="S16" s="188">
        <f t="shared" ref="S16" si="11">R15-S15</f>
        <v>95.751107200000206</v>
      </c>
      <c r="T16" s="188">
        <f t="shared" ref="T16" si="12">S15-T15</f>
        <v>0</v>
      </c>
      <c r="U16" s="188">
        <f t="shared" ref="U16" si="13">T15-U15</f>
        <v>0</v>
      </c>
      <c r="V16" s="188">
        <f t="shared" ref="V16" si="14">U15-V15</f>
        <v>394.65225269398593</v>
      </c>
      <c r="W16" s="188">
        <f t="shared" ref="W16" si="15">V15-W15</f>
        <v>1058.9019873906113</v>
      </c>
      <c r="X16" s="188">
        <f t="shared" ref="X16" si="16">W15-X15</f>
        <v>28.201900799999976</v>
      </c>
      <c r="Y16" s="188">
        <f t="shared" ref="Y16" si="17">X15-Y15</f>
        <v>0</v>
      </c>
      <c r="Z16" s="188">
        <f t="shared" ref="Z16" si="18">Y15-Z15</f>
        <v>0</v>
      </c>
      <c r="AA16" s="188">
        <f t="shared" ref="AA16" si="19">Z15-AA15</f>
        <v>0</v>
      </c>
      <c r="AB16" s="188">
        <f t="shared" ref="AB16" si="20">AA15-AB15</f>
        <v>444.37866810369314</v>
      </c>
      <c r="AC16" s="188">
        <f t="shared" ref="AC16" si="21">AB15-AC15</f>
        <v>0</v>
      </c>
      <c r="AD16" s="188">
        <f t="shared" ref="AD16" si="22">AC15-AD15</f>
        <v>0</v>
      </c>
      <c r="AE16" s="188">
        <f t="shared" ref="AE16" si="23">AD15-AE15</f>
        <v>0</v>
      </c>
      <c r="AF16" s="188">
        <f t="shared" ref="AF16" si="24">AE15-AF15</f>
        <v>42.292686400000001</v>
      </c>
      <c r="AG16" s="188">
        <f t="shared" ref="AG16" si="25">AF15-AG15</f>
        <v>0</v>
      </c>
      <c r="AH16" s="188">
        <f t="shared" ref="AH16" si="26">AG15-AH15</f>
        <v>0</v>
      </c>
      <c r="AI16" s="188">
        <f t="shared" ref="AI16" si="27">AH15-AI15</f>
        <v>0</v>
      </c>
      <c r="AJ16" s="188">
        <f t="shared" ref="AJ16" si="28">AI15-AJ15</f>
        <v>0</v>
      </c>
      <c r="AK16" s="188">
        <f t="shared" ref="AK16" si="29">AJ15-AK15</f>
        <v>0</v>
      </c>
      <c r="AL16" s="188">
        <f t="shared" ref="AL16" si="30">AK15-AL15</f>
        <v>0</v>
      </c>
      <c r="AM16" s="188">
        <f t="shared" ref="AM16" si="31">AL15-AM15</f>
        <v>0</v>
      </c>
      <c r="AN16" s="188">
        <f t="shared" ref="AN16" si="32">AM15-AN15</f>
        <v>0</v>
      </c>
      <c r="AO16" s="188">
        <f t="shared" ref="AO16" si="33">AN15-AO15</f>
        <v>0</v>
      </c>
      <c r="AP16" s="188">
        <f t="shared" ref="AP16" si="34">AO15-AP15</f>
        <v>0</v>
      </c>
      <c r="AQ16" s="188">
        <f t="shared" ref="AQ16" si="35">AP15-AQ15</f>
        <v>0</v>
      </c>
      <c r="AR16" s="188">
        <f t="shared" ref="AR16" si="36">AQ15-AR15</f>
        <v>0</v>
      </c>
      <c r="AS16" s="188">
        <f t="shared" ref="AS16" si="37">AR15-AS15</f>
        <v>0</v>
      </c>
      <c r="AT16" s="188">
        <f t="shared" ref="AT16" si="38">AS15-AT15</f>
        <v>0</v>
      </c>
      <c r="AU16" s="188">
        <f t="shared" ref="AU16" si="39">AT15-AU15</f>
        <v>0</v>
      </c>
      <c r="AV16" s="62"/>
    </row>
    <row r="17" spans="1:48" ht="15.75" customHeight="1" x14ac:dyDescent="0.3">
      <c r="A17" s="180" t="s">
        <v>424</v>
      </c>
      <c r="B17" s="185"/>
      <c r="C17" s="186"/>
      <c r="D17" s="186"/>
      <c r="E17" s="74"/>
      <c r="F17" s="74"/>
      <c r="G17" s="74"/>
      <c r="H17" s="74"/>
      <c r="I17" s="74"/>
      <c r="J17" s="74"/>
      <c r="K17" s="79"/>
      <c r="L17" s="174">
        <f t="shared" ref="L17:M17" si="40">$L$15-L15</f>
        <v>0</v>
      </c>
      <c r="M17" s="190">
        <f t="shared" si="40"/>
        <v>0</v>
      </c>
      <c r="N17" s="190">
        <f t="shared" ref="N17:AQ17" si="41">$L$15-N15</f>
        <v>0</v>
      </c>
      <c r="O17" s="190">
        <f t="shared" si="41"/>
        <v>0</v>
      </c>
      <c r="P17" s="190">
        <f t="shared" si="41"/>
        <v>0</v>
      </c>
      <c r="Q17" s="190">
        <f t="shared" si="41"/>
        <v>0</v>
      </c>
      <c r="R17" s="190">
        <f t="shared" si="41"/>
        <v>32.706912531165926</v>
      </c>
      <c r="S17" s="190">
        <f t="shared" si="41"/>
        <v>128.45801973116613</v>
      </c>
      <c r="T17" s="190">
        <f t="shared" si="41"/>
        <v>128.45801973116613</v>
      </c>
      <c r="U17" s="190">
        <f t="shared" si="41"/>
        <v>128.45801973116613</v>
      </c>
      <c r="V17" s="190">
        <f t="shared" si="41"/>
        <v>523.11027242515206</v>
      </c>
      <c r="W17" s="190">
        <f t="shared" si="41"/>
        <v>1582.0122598157636</v>
      </c>
      <c r="X17" s="190">
        <f t="shared" si="41"/>
        <v>1610.2141606157634</v>
      </c>
      <c r="Y17" s="190">
        <f t="shared" si="41"/>
        <v>1610.2141606157634</v>
      </c>
      <c r="Z17" s="190">
        <f t="shared" si="41"/>
        <v>1610.2141606157634</v>
      </c>
      <c r="AA17" s="190">
        <f t="shared" si="41"/>
        <v>1610.2141606157634</v>
      </c>
      <c r="AB17" s="190">
        <f t="shared" si="41"/>
        <v>2054.5928287194565</v>
      </c>
      <c r="AC17" s="190">
        <f t="shared" si="41"/>
        <v>2054.5928287194565</v>
      </c>
      <c r="AD17" s="190">
        <f t="shared" si="41"/>
        <v>2054.5928287194565</v>
      </c>
      <c r="AE17" s="190">
        <f t="shared" si="41"/>
        <v>2054.5928287194565</v>
      </c>
      <c r="AF17" s="190">
        <f t="shared" si="41"/>
        <v>2096.8855151194566</v>
      </c>
      <c r="AG17" s="190">
        <f t="shared" si="41"/>
        <v>2096.8855151194566</v>
      </c>
      <c r="AH17" s="190">
        <f t="shared" si="41"/>
        <v>2096.8855151194566</v>
      </c>
      <c r="AI17" s="190">
        <f t="shared" si="41"/>
        <v>2096.8855151194566</v>
      </c>
      <c r="AJ17" s="190">
        <f t="shared" si="41"/>
        <v>2096.8855151194566</v>
      </c>
      <c r="AK17" s="190">
        <f t="shared" si="41"/>
        <v>2096.8855151194566</v>
      </c>
      <c r="AL17" s="190">
        <f t="shared" si="41"/>
        <v>2096.8855151194566</v>
      </c>
      <c r="AM17" s="190">
        <f t="shared" si="41"/>
        <v>2096.8855151194566</v>
      </c>
      <c r="AN17" s="190">
        <f t="shared" si="41"/>
        <v>2096.8855151194566</v>
      </c>
      <c r="AO17" s="190">
        <f t="shared" si="41"/>
        <v>2096.8855151194566</v>
      </c>
      <c r="AP17" s="190">
        <f t="shared" si="41"/>
        <v>2096.8855151194566</v>
      </c>
      <c r="AQ17" s="190">
        <f t="shared" si="41"/>
        <v>2096.8855151194566</v>
      </c>
      <c r="AR17" s="190">
        <f t="shared" ref="AR17:AU17" si="42">$L$15-AR15</f>
        <v>2096.8855151194566</v>
      </c>
      <c r="AS17" s="190">
        <f t="shared" si="42"/>
        <v>2096.8855151194566</v>
      </c>
      <c r="AT17" s="190">
        <f t="shared" si="42"/>
        <v>2096.8855151194566</v>
      </c>
      <c r="AU17" s="190">
        <f t="shared" si="42"/>
        <v>2096.8855151194566</v>
      </c>
      <c r="AV17" s="63"/>
    </row>
    <row r="18" spans="1:48" ht="15.75" customHeight="1" x14ac:dyDescent="0.3">
      <c r="A18" s="193" t="s">
        <v>66</v>
      </c>
      <c r="B18" s="206">
        <f>SUMPRODUCT(B5:B14,C5:C14)/C15</f>
        <v>12.192865912901709</v>
      </c>
      <c r="C18" s="54"/>
    </row>
    <row r="19" spans="1:48" x14ac:dyDescent="0.3">
      <c r="B19" s="75"/>
    </row>
    <row r="20" spans="1:48" x14ac:dyDescent="0.3">
      <c r="A20" s="501" t="s">
        <v>2</v>
      </c>
      <c r="B20" s="502"/>
      <c r="C20" s="502"/>
      <c r="D20" s="502"/>
    </row>
    <row r="21" spans="1:48" x14ac:dyDescent="0.3">
      <c r="A21" s="503" t="s">
        <v>342</v>
      </c>
      <c r="B21" s="504"/>
      <c r="C21" s="504"/>
      <c r="D21" s="505"/>
    </row>
  </sheetData>
  <mergeCells count="7">
    <mergeCell ref="AV3:AV4"/>
    <mergeCell ref="A20:D20"/>
    <mergeCell ref="A21:D21"/>
    <mergeCell ref="A3:A4"/>
    <mergeCell ref="B3:B4"/>
    <mergeCell ref="C3:C4"/>
    <mergeCell ref="D3:D4"/>
  </mergeCells>
  <pageMargins left="0.7" right="0.7" top="0.75" bottom="0.75" header="0.3" footer="0.3"/>
  <pageSetup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9D1E4-ACDF-490D-8580-292C36CDCFBE}">
  <dimension ref="A1:AV23"/>
  <sheetViews>
    <sheetView workbookViewId="0">
      <selection activeCell="O26" sqref="O26"/>
    </sheetView>
  </sheetViews>
  <sheetFormatPr defaultRowHeight="15.75" x14ac:dyDescent="0.3"/>
  <cols>
    <col min="1" max="1" width="32.77734375" style="87"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521</v>
      </c>
    </row>
    <row r="2" spans="1:48" x14ac:dyDescent="0.3">
      <c r="A2" s="86"/>
    </row>
    <row r="3" spans="1:48" ht="15.75" customHeight="1" x14ac:dyDescent="0.3">
      <c r="A3" s="491" t="s">
        <v>230</v>
      </c>
      <c r="B3" s="493" t="s">
        <v>0</v>
      </c>
      <c r="C3" s="493" t="s">
        <v>264</v>
      </c>
      <c r="D3" s="493" t="s">
        <v>57</v>
      </c>
      <c r="E3" s="120"/>
      <c r="F3" s="50"/>
      <c r="G3" s="50"/>
      <c r="H3" s="50"/>
      <c r="I3" s="50"/>
      <c r="J3" s="50"/>
      <c r="K3" s="50"/>
      <c r="L3" s="435" t="s">
        <v>265</v>
      </c>
      <c r="M3" s="89"/>
      <c r="N3" s="89"/>
      <c r="O3" s="89"/>
      <c r="P3" s="89"/>
      <c r="Q3" s="89"/>
      <c r="R3" s="89"/>
      <c r="S3" s="89"/>
      <c r="T3" s="89"/>
      <c r="U3" s="89"/>
      <c r="V3" s="89"/>
      <c r="W3" s="90"/>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8" x14ac:dyDescent="0.3">
      <c r="A4" s="496"/>
      <c r="B4" s="495"/>
      <c r="C4" s="495"/>
      <c r="D4" s="494"/>
      <c r="E4" s="138">
        <v>2018</v>
      </c>
      <c r="F4" s="138">
        <f>E4+1</f>
        <v>2019</v>
      </c>
      <c r="G4" s="138">
        <f t="shared" ref="G4:AU4" si="0">F4+1</f>
        <v>2020</v>
      </c>
      <c r="H4" s="138">
        <f t="shared" si="0"/>
        <v>2021</v>
      </c>
      <c r="I4" s="138">
        <f t="shared" si="0"/>
        <v>2022</v>
      </c>
      <c r="J4" s="138">
        <f t="shared" si="0"/>
        <v>2023</v>
      </c>
      <c r="K4" s="138">
        <f t="shared" si="0"/>
        <v>2024</v>
      </c>
      <c r="L4" s="138">
        <f t="shared" si="0"/>
        <v>2025</v>
      </c>
      <c r="M4" s="138">
        <f t="shared" si="0"/>
        <v>2026</v>
      </c>
      <c r="N4" s="138">
        <f t="shared" si="0"/>
        <v>2027</v>
      </c>
      <c r="O4" s="138">
        <f t="shared" si="0"/>
        <v>2028</v>
      </c>
      <c r="P4" s="138">
        <f t="shared" si="0"/>
        <v>2029</v>
      </c>
      <c r="Q4" s="138">
        <f t="shared" si="0"/>
        <v>2030</v>
      </c>
      <c r="R4" s="138">
        <f t="shared" si="0"/>
        <v>2031</v>
      </c>
      <c r="S4" s="138">
        <f t="shared" si="0"/>
        <v>2032</v>
      </c>
      <c r="T4" s="138">
        <f t="shared" si="0"/>
        <v>2033</v>
      </c>
      <c r="U4" s="138">
        <f t="shared" si="0"/>
        <v>2034</v>
      </c>
      <c r="V4" s="138">
        <f t="shared" si="0"/>
        <v>2035</v>
      </c>
      <c r="W4" s="138">
        <f t="shared" si="0"/>
        <v>2036</v>
      </c>
      <c r="X4" s="138">
        <f t="shared" si="0"/>
        <v>2037</v>
      </c>
      <c r="Y4" s="138">
        <f t="shared" si="0"/>
        <v>2038</v>
      </c>
      <c r="Z4" s="138">
        <f t="shared" si="0"/>
        <v>2039</v>
      </c>
      <c r="AA4" s="138">
        <f t="shared" si="0"/>
        <v>2040</v>
      </c>
      <c r="AB4" s="138">
        <f t="shared" si="0"/>
        <v>2041</v>
      </c>
      <c r="AC4" s="138">
        <f t="shared" si="0"/>
        <v>2042</v>
      </c>
      <c r="AD4" s="138">
        <f t="shared" si="0"/>
        <v>2043</v>
      </c>
      <c r="AE4" s="138">
        <f t="shared" si="0"/>
        <v>2044</v>
      </c>
      <c r="AF4" s="138">
        <f t="shared" si="0"/>
        <v>2045</v>
      </c>
      <c r="AG4" s="138">
        <f t="shared" si="0"/>
        <v>2046</v>
      </c>
      <c r="AH4" s="138">
        <f t="shared" si="0"/>
        <v>2047</v>
      </c>
      <c r="AI4" s="138">
        <f t="shared" si="0"/>
        <v>2048</v>
      </c>
      <c r="AJ4" s="138">
        <f t="shared" si="0"/>
        <v>2049</v>
      </c>
      <c r="AK4" s="138">
        <f t="shared" si="0"/>
        <v>2050</v>
      </c>
      <c r="AL4" s="138">
        <f t="shared" si="0"/>
        <v>2051</v>
      </c>
      <c r="AM4" s="138">
        <f t="shared" si="0"/>
        <v>2052</v>
      </c>
      <c r="AN4" s="138">
        <f t="shared" si="0"/>
        <v>2053</v>
      </c>
      <c r="AO4" s="138">
        <f t="shared" si="0"/>
        <v>2054</v>
      </c>
      <c r="AP4" s="138">
        <f t="shared" si="0"/>
        <v>2055</v>
      </c>
      <c r="AQ4" s="138">
        <f t="shared" si="0"/>
        <v>2056</v>
      </c>
      <c r="AR4" s="138">
        <f t="shared" si="0"/>
        <v>2057</v>
      </c>
      <c r="AS4" s="138">
        <f t="shared" si="0"/>
        <v>2058</v>
      </c>
      <c r="AT4" s="138">
        <f t="shared" si="0"/>
        <v>2059</v>
      </c>
      <c r="AU4" s="138">
        <f t="shared" si="0"/>
        <v>2060</v>
      </c>
      <c r="AV4" s="476"/>
    </row>
    <row r="5" spans="1:48" x14ac:dyDescent="0.3">
      <c r="A5" s="199" t="s">
        <v>337</v>
      </c>
      <c r="B5" s="176">
        <v>16</v>
      </c>
      <c r="C5" s="212">
        <v>239.34574869693</v>
      </c>
      <c r="D5" s="213">
        <v>1</v>
      </c>
      <c r="E5" s="178"/>
      <c r="F5" s="178"/>
      <c r="G5" s="178"/>
      <c r="H5" s="178"/>
      <c r="I5" s="178"/>
      <c r="J5" s="178"/>
      <c r="K5" s="214"/>
      <c r="L5" s="212">
        <v>239.34574869693</v>
      </c>
      <c r="M5" s="212">
        <v>239.34574869693</v>
      </c>
      <c r="N5" s="212">
        <v>239.34574869693</v>
      </c>
      <c r="O5" s="212">
        <v>239.34574869693</v>
      </c>
      <c r="P5" s="212">
        <v>239.34574869693</v>
      </c>
      <c r="Q5" s="212">
        <v>239.34574869693</v>
      </c>
      <c r="R5" s="212">
        <v>239.34574869693</v>
      </c>
      <c r="S5" s="212">
        <v>239.34574869693</v>
      </c>
      <c r="T5" s="212">
        <v>239.34574869693</v>
      </c>
      <c r="U5" s="212">
        <v>239.34574869693</v>
      </c>
      <c r="V5" s="212">
        <v>239.34574869693</v>
      </c>
      <c r="W5" s="212">
        <v>239.34574869693</v>
      </c>
      <c r="X5" s="212">
        <v>239.34574869693</v>
      </c>
      <c r="Y5" s="212">
        <v>239.34574869693</v>
      </c>
      <c r="Z5" s="212">
        <v>239.34574869693</v>
      </c>
      <c r="AA5" s="212">
        <v>239.34574869693</v>
      </c>
      <c r="AB5" s="212">
        <v>0</v>
      </c>
      <c r="AC5" s="212">
        <v>0</v>
      </c>
      <c r="AD5" s="212">
        <v>0</v>
      </c>
      <c r="AE5" s="212">
        <v>0</v>
      </c>
      <c r="AF5" s="212">
        <v>0</v>
      </c>
      <c r="AG5" s="212">
        <v>0</v>
      </c>
      <c r="AH5" s="212">
        <v>0</v>
      </c>
      <c r="AI5" s="212">
        <v>0</v>
      </c>
      <c r="AJ5" s="212">
        <v>0</v>
      </c>
      <c r="AK5" s="212">
        <v>0</v>
      </c>
      <c r="AL5" s="212">
        <v>0</v>
      </c>
      <c r="AM5" s="212">
        <v>0</v>
      </c>
      <c r="AN5" s="212">
        <v>0</v>
      </c>
      <c r="AO5" s="212">
        <v>0</v>
      </c>
      <c r="AP5" s="212">
        <v>0</v>
      </c>
      <c r="AQ5" s="212">
        <v>0</v>
      </c>
      <c r="AR5" s="212">
        <v>0</v>
      </c>
      <c r="AS5" s="212">
        <v>0</v>
      </c>
      <c r="AT5" s="212">
        <v>0</v>
      </c>
      <c r="AU5" s="212">
        <v>0</v>
      </c>
      <c r="AV5" s="215">
        <f t="shared" ref="AV5:AV16" si="1">SUM(L5:AU5)</f>
        <v>3829.5319791508805</v>
      </c>
    </row>
    <row r="6" spans="1:48" x14ac:dyDescent="0.3">
      <c r="A6" s="199" t="s">
        <v>137</v>
      </c>
      <c r="B6" s="176">
        <v>8</v>
      </c>
      <c r="C6" s="212">
        <v>39.3057126</v>
      </c>
      <c r="D6" s="213">
        <v>1</v>
      </c>
      <c r="E6" s="178"/>
      <c r="F6" s="178"/>
      <c r="G6" s="178"/>
      <c r="H6" s="178"/>
      <c r="I6" s="178"/>
      <c r="J6" s="178"/>
      <c r="K6" s="214"/>
      <c r="L6" s="212">
        <v>39.3057126</v>
      </c>
      <c r="M6" s="212">
        <v>39.3057126</v>
      </c>
      <c r="N6" s="212">
        <v>39.3057126</v>
      </c>
      <c r="O6" s="212">
        <v>39.3057126</v>
      </c>
      <c r="P6" s="212">
        <v>39.3057126</v>
      </c>
      <c r="Q6" s="212">
        <v>39.3057126</v>
      </c>
      <c r="R6" s="212">
        <v>39.3057126</v>
      </c>
      <c r="S6" s="212">
        <v>39.3057126</v>
      </c>
      <c r="T6" s="212">
        <v>0</v>
      </c>
      <c r="U6" s="212">
        <v>0</v>
      </c>
      <c r="V6" s="212">
        <v>0</v>
      </c>
      <c r="W6" s="212">
        <v>0</v>
      </c>
      <c r="X6" s="212">
        <v>0</v>
      </c>
      <c r="Y6" s="212">
        <v>0</v>
      </c>
      <c r="Z6" s="212">
        <v>0</v>
      </c>
      <c r="AA6" s="212">
        <v>0</v>
      </c>
      <c r="AB6" s="212">
        <v>0</v>
      </c>
      <c r="AC6" s="212">
        <v>0</v>
      </c>
      <c r="AD6" s="212">
        <v>0</v>
      </c>
      <c r="AE6" s="212">
        <v>0</v>
      </c>
      <c r="AF6" s="212">
        <v>0</v>
      </c>
      <c r="AG6" s="212">
        <v>0</v>
      </c>
      <c r="AH6" s="212">
        <v>0</v>
      </c>
      <c r="AI6" s="212">
        <v>0</v>
      </c>
      <c r="AJ6" s="212">
        <v>0</v>
      </c>
      <c r="AK6" s="212">
        <v>0</v>
      </c>
      <c r="AL6" s="212">
        <v>0</v>
      </c>
      <c r="AM6" s="212">
        <v>0</v>
      </c>
      <c r="AN6" s="212">
        <v>0</v>
      </c>
      <c r="AO6" s="212">
        <v>0</v>
      </c>
      <c r="AP6" s="212">
        <v>0</v>
      </c>
      <c r="AQ6" s="212">
        <v>0</v>
      </c>
      <c r="AR6" s="212">
        <v>0</v>
      </c>
      <c r="AS6" s="212">
        <v>0</v>
      </c>
      <c r="AT6" s="212">
        <v>0</v>
      </c>
      <c r="AU6" s="212">
        <v>0</v>
      </c>
      <c r="AV6" s="215">
        <f t="shared" si="1"/>
        <v>314.4457008</v>
      </c>
    </row>
    <row r="7" spans="1:48" x14ac:dyDescent="0.3">
      <c r="A7" s="199" t="s">
        <v>44</v>
      </c>
      <c r="B7" s="176">
        <v>10</v>
      </c>
      <c r="C7" s="212">
        <v>32.399867183017506</v>
      </c>
      <c r="D7" s="213">
        <v>1</v>
      </c>
      <c r="E7" s="178"/>
      <c r="F7" s="178"/>
      <c r="G7" s="178"/>
      <c r="H7" s="178"/>
      <c r="I7" s="178"/>
      <c r="J7" s="178"/>
      <c r="K7" s="214"/>
      <c r="L7" s="212">
        <v>32.399867183017506</v>
      </c>
      <c r="M7" s="212">
        <v>32.399867183017506</v>
      </c>
      <c r="N7" s="212">
        <v>32.399867183017506</v>
      </c>
      <c r="O7" s="212">
        <v>32.399867183017506</v>
      </c>
      <c r="P7" s="212">
        <v>32.399867183017506</v>
      </c>
      <c r="Q7" s="212">
        <v>32.399867183017506</v>
      </c>
      <c r="R7" s="212">
        <v>32.399867183017506</v>
      </c>
      <c r="S7" s="212">
        <v>32.399867183017506</v>
      </c>
      <c r="T7" s="212">
        <v>32.399867183017506</v>
      </c>
      <c r="U7" s="212">
        <v>32.399867183017506</v>
      </c>
      <c r="V7" s="212">
        <v>0</v>
      </c>
      <c r="W7" s="212">
        <v>0</v>
      </c>
      <c r="X7" s="212">
        <v>0</v>
      </c>
      <c r="Y7" s="212">
        <v>0</v>
      </c>
      <c r="Z7" s="212">
        <v>0</v>
      </c>
      <c r="AA7" s="212">
        <v>0</v>
      </c>
      <c r="AB7" s="212">
        <v>0</v>
      </c>
      <c r="AC7" s="212">
        <v>0</v>
      </c>
      <c r="AD7" s="212">
        <v>0</v>
      </c>
      <c r="AE7" s="212">
        <v>0</v>
      </c>
      <c r="AF7" s="212">
        <v>0</v>
      </c>
      <c r="AG7" s="212">
        <v>0</v>
      </c>
      <c r="AH7" s="212">
        <v>0</v>
      </c>
      <c r="AI7" s="212">
        <v>0</v>
      </c>
      <c r="AJ7" s="212">
        <v>0</v>
      </c>
      <c r="AK7" s="212">
        <v>0</v>
      </c>
      <c r="AL7" s="212">
        <v>0</v>
      </c>
      <c r="AM7" s="212">
        <v>0</v>
      </c>
      <c r="AN7" s="212">
        <v>0</v>
      </c>
      <c r="AO7" s="212">
        <v>0</v>
      </c>
      <c r="AP7" s="212">
        <v>0</v>
      </c>
      <c r="AQ7" s="212">
        <v>0</v>
      </c>
      <c r="AR7" s="212">
        <v>0</v>
      </c>
      <c r="AS7" s="212">
        <v>0</v>
      </c>
      <c r="AT7" s="212">
        <v>0</v>
      </c>
      <c r="AU7" s="212">
        <v>0</v>
      </c>
      <c r="AV7" s="215">
        <f t="shared" si="1"/>
        <v>323.998671830175</v>
      </c>
    </row>
    <row r="8" spans="1:48" x14ac:dyDescent="0.3">
      <c r="A8" s="199" t="s">
        <v>176</v>
      </c>
      <c r="B8" s="176">
        <v>9.9999999999999982</v>
      </c>
      <c r="C8" s="212">
        <v>22.690569446403881</v>
      </c>
      <c r="D8" s="213">
        <v>1</v>
      </c>
      <c r="E8" s="178"/>
      <c r="F8" s="178"/>
      <c r="G8" s="178"/>
      <c r="H8" s="178"/>
      <c r="I8" s="178"/>
      <c r="J8" s="178"/>
      <c r="K8" s="214"/>
      <c r="L8" s="212">
        <v>22.690569446403881</v>
      </c>
      <c r="M8" s="212">
        <v>22.690569446403881</v>
      </c>
      <c r="N8" s="212">
        <v>22.690569446403881</v>
      </c>
      <c r="O8" s="212">
        <v>22.690569446403881</v>
      </c>
      <c r="P8" s="212">
        <v>22.690569446403881</v>
      </c>
      <c r="Q8" s="212">
        <v>22.690569446403881</v>
      </c>
      <c r="R8" s="212">
        <v>22.690569446403881</v>
      </c>
      <c r="S8" s="212">
        <v>22.690569446403881</v>
      </c>
      <c r="T8" s="212">
        <v>22.690569446403881</v>
      </c>
      <c r="U8" s="212">
        <v>22.690569446403881</v>
      </c>
      <c r="V8" s="212">
        <v>0</v>
      </c>
      <c r="W8" s="212">
        <v>0</v>
      </c>
      <c r="X8" s="212">
        <v>0</v>
      </c>
      <c r="Y8" s="212">
        <v>0</v>
      </c>
      <c r="Z8" s="212">
        <v>0</v>
      </c>
      <c r="AA8" s="212">
        <v>0</v>
      </c>
      <c r="AB8" s="212">
        <v>0</v>
      </c>
      <c r="AC8" s="212">
        <v>0</v>
      </c>
      <c r="AD8" s="212">
        <v>0</v>
      </c>
      <c r="AE8" s="212">
        <v>0</v>
      </c>
      <c r="AF8" s="212">
        <v>0</v>
      </c>
      <c r="AG8" s="212">
        <v>0</v>
      </c>
      <c r="AH8" s="212">
        <v>0</v>
      </c>
      <c r="AI8" s="212">
        <v>0</v>
      </c>
      <c r="AJ8" s="212">
        <v>0</v>
      </c>
      <c r="AK8" s="212">
        <v>0</v>
      </c>
      <c r="AL8" s="212">
        <v>0</v>
      </c>
      <c r="AM8" s="212">
        <v>0</v>
      </c>
      <c r="AN8" s="212">
        <v>0</v>
      </c>
      <c r="AO8" s="212">
        <v>0</v>
      </c>
      <c r="AP8" s="212">
        <v>0</v>
      </c>
      <c r="AQ8" s="212">
        <v>0</v>
      </c>
      <c r="AR8" s="212">
        <v>0</v>
      </c>
      <c r="AS8" s="212">
        <v>0</v>
      </c>
      <c r="AT8" s="212">
        <v>0</v>
      </c>
      <c r="AU8" s="212">
        <v>0</v>
      </c>
      <c r="AV8" s="215">
        <f t="shared" si="1"/>
        <v>226.90569446403882</v>
      </c>
    </row>
    <row r="9" spans="1:48" x14ac:dyDescent="0.3">
      <c r="A9" s="199" t="s">
        <v>131</v>
      </c>
      <c r="B9" s="176">
        <v>7.0000000000000009</v>
      </c>
      <c r="C9" s="212">
        <v>12.102499999999999</v>
      </c>
      <c r="D9" s="213">
        <v>1</v>
      </c>
      <c r="E9" s="178"/>
      <c r="F9" s="178"/>
      <c r="G9" s="178"/>
      <c r="H9" s="178"/>
      <c r="I9" s="178"/>
      <c r="J9" s="178"/>
      <c r="K9" s="214"/>
      <c r="L9" s="212">
        <v>12.102499999999999</v>
      </c>
      <c r="M9" s="212">
        <v>12.102499999999999</v>
      </c>
      <c r="N9" s="212">
        <v>12.102499999999999</v>
      </c>
      <c r="O9" s="212">
        <v>12.102499999999999</v>
      </c>
      <c r="P9" s="212">
        <v>12.102499999999999</v>
      </c>
      <c r="Q9" s="212">
        <v>12.102499999999999</v>
      </c>
      <c r="R9" s="212">
        <v>12.102499999999999</v>
      </c>
      <c r="S9" s="212">
        <v>0</v>
      </c>
      <c r="T9" s="212">
        <v>0</v>
      </c>
      <c r="U9" s="212">
        <v>0</v>
      </c>
      <c r="V9" s="212">
        <v>0</v>
      </c>
      <c r="W9" s="212">
        <v>0</v>
      </c>
      <c r="X9" s="212">
        <v>0</v>
      </c>
      <c r="Y9" s="212">
        <v>0</v>
      </c>
      <c r="Z9" s="212">
        <v>0</v>
      </c>
      <c r="AA9" s="212">
        <v>0</v>
      </c>
      <c r="AB9" s="212">
        <v>0</v>
      </c>
      <c r="AC9" s="212">
        <v>0</v>
      </c>
      <c r="AD9" s="212">
        <v>0</v>
      </c>
      <c r="AE9" s="212">
        <v>0</v>
      </c>
      <c r="AF9" s="212">
        <v>0</v>
      </c>
      <c r="AG9" s="212">
        <v>0</v>
      </c>
      <c r="AH9" s="212">
        <v>0</v>
      </c>
      <c r="AI9" s="212">
        <v>0</v>
      </c>
      <c r="AJ9" s="212">
        <v>0</v>
      </c>
      <c r="AK9" s="212">
        <v>0</v>
      </c>
      <c r="AL9" s="212">
        <v>0</v>
      </c>
      <c r="AM9" s="212">
        <v>0</v>
      </c>
      <c r="AN9" s="212">
        <v>0</v>
      </c>
      <c r="AO9" s="212">
        <v>0</v>
      </c>
      <c r="AP9" s="212">
        <v>0</v>
      </c>
      <c r="AQ9" s="212">
        <v>0</v>
      </c>
      <c r="AR9" s="212">
        <v>0</v>
      </c>
      <c r="AS9" s="212">
        <v>0</v>
      </c>
      <c r="AT9" s="212">
        <v>0</v>
      </c>
      <c r="AU9" s="212">
        <v>0</v>
      </c>
      <c r="AV9" s="215">
        <f t="shared" si="1"/>
        <v>84.717500000000001</v>
      </c>
    </row>
    <row r="10" spans="1:48" x14ac:dyDescent="0.3">
      <c r="A10" s="199" t="s">
        <v>27</v>
      </c>
      <c r="B10" s="176">
        <v>11</v>
      </c>
      <c r="C10" s="212">
        <v>11.411095263157897</v>
      </c>
      <c r="D10" s="213">
        <v>1</v>
      </c>
      <c r="E10" s="178"/>
      <c r="F10" s="178"/>
      <c r="G10" s="178"/>
      <c r="H10" s="178"/>
      <c r="I10" s="178"/>
      <c r="J10" s="178"/>
      <c r="K10" s="214"/>
      <c r="L10" s="212">
        <v>11.411095263157897</v>
      </c>
      <c r="M10" s="212">
        <v>11.411095263157897</v>
      </c>
      <c r="N10" s="212">
        <v>11.411095263157897</v>
      </c>
      <c r="O10" s="212">
        <v>11.411095263157897</v>
      </c>
      <c r="P10" s="212">
        <v>11.411095263157897</v>
      </c>
      <c r="Q10" s="212">
        <v>11.411095263157897</v>
      </c>
      <c r="R10" s="212">
        <v>11.411095263157897</v>
      </c>
      <c r="S10" s="212">
        <v>11.411095263157897</v>
      </c>
      <c r="T10" s="212">
        <v>11.411095263157897</v>
      </c>
      <c r="U10" s="212">
        <v>11.411095263157897</v>
      </c>
      <c r="V10" s="212">
        <v>11.411095263157897</v>
      </c>
      <c r="W10" s="212">
        <v>0</v>
      </c>
      <c r="X10" s="212">
        <v>0</v>
      </c>
      <c r="Y10" s="212">
        <v>0</v>
      </c>
      <c r="Z10" s="212">
        <v>0</v>
      </c>
      <c r="AA10" s="212">
        <v>0</v>
      </c>
      <c r="AB10" s="212">
        <v>0</v>
      </c>
      <c r="AC10" s="212">
        <v>0</v>
      </c>
      <c r="AD10" s="212">
        <v>0</v>
      </c>
      <c r="AE10" s="212">
        <v>0</v>
      </c>
      <c r="AF10" s="212">
        <v>0</v>
      </c>
      <c r="AG10" s="212">
        <v>0</v>
      </c>
      <c r="AH10" s="212">
        <v>0</v>
      </c>
      <c r="AI10" s="212">
        <v>0</v>
      </c>
      <c r="AJ10" s="212">
        <v>0</v>
      </c>
      <c r="AK10" s="212">
        <v>0</v>
      </c>
      <c r="AL10" s="212">
        <v>0</v>
      </c>
      <c r="AM10" s="212">
        <v>0</v>
      </c>
      <c r="AN10" s="212">
        <v>0</v>
      </c>
      <c r="AO10" s="212">
        <v>0</v>
      </c>
      <c r="AP10" s="212">
        <v>0</v>
      </c>
      <c r="AQ10" s="212">
        <v>0</v>
      </c>
      <c r="AR10" s="212">
        <v>0</v>
      </c>
      <c r="AS10" s="212">
        <v>0</v>
      </c>
      <c r="AT10" s="212">
        <v>0</v>
      </c>
      <c r="AU10" s="212">
        <v>0</v>
      </c>
      <c r="AV10" s="215">
        <f t="shared" si="1"/>
        <v>125.52204789473689</v>
      </c>
    </row>
    <row r="11" spans="1:48" x14ac:dyDescent="0.3">
      <c r="A11" s="199" t="s">
        <v>45</v>
      </c>
      <c r="B11" s="176">
        <v>12</v>
      </c>
      <c r="C11" s="212">
        <v>9.7092000000000009</v>
      </c>
      <c r="D11" s="213">
        <v>1</v>
      </c>
      <c r="E11" s="178"/>
      <c r="F11" s="178"/>
      <c r="G11" s="178"/>
      <c r="H11" s="178"/>
      <c r="I11" s="178"/>
      <c r="J11" s="178"/>
      <c r="K11" s="214"/>
      <c r="L11" s="212">
        <v>9.7092000000000009</v>
      </c>
      <c r="M11" s="212">
        <v>9.7092000000000009</v>
      </c>
      <c r="N11" s="212">
        <v>9.7092000000000009</v>
      </c>
      <c r="O11" s="212">
        <v>9.7092000000000009</v>
      </c>
      <c r="P11" s="212">
        <v>9.7092000000000009</v>
      </c>
      <c r="Q11" s="212">
        <v>9.7092000000000009</v>
      </c>
      <c r="R11" s="212">
        <v>9.7092000000000009</v>
      </c>
      <c r="S11" s="212">
        <v>9.7092000000000009</v>
      </c>
      <c r="T11" s="212">
        <v>9.7092000000000009</v>
      </c>
      <c r="U11" s="212">
        <v>9.7092000000000009</v>
      </c>
      <c r="V11" s="212">
        <v>9.7092000000000009</v>
      </c>
      <c r="W11" s="212">
        <v>9.7092000000000009</v>
      </c>
      <c r="X11" s="212">
        <v>0</v>
      </c>
      <c r="Y11" s="212">
        <v>0</v>
      </c>
      <c r="Z11" s="212">
        <v>0</v>
      </c>
      <c r="AA11" s="212">
        <v>0</v>
      </c>
      <c r="AB11" s="212">
        <v>0</v>
      </c>
      <c r="AC11" s="212">
        <v>0</v>
      </c>
      <c r="AD11" s="212">
        <v>0</v>
      </c>
      <c r="AE11" s="212">
        <v>0</v>
      </c>
      <c r="AF11" s="212">
        <v>0</v>
      </c>
      <c r="AG11" s="212">
        <v>0</v>
      </c>
      <c r="AH11" s="212">
        <v>0</v>
      </c>
      <c r="AI11" s="212">
        <v>0</v>
      </c>
      <c r="AJ11" s="212">
        <v>0</v>
      </c>
      <c r="AK11" s="212">
        <v>0</v>
      </c>
      <c r="AL11" s="212">
        <v>0</v>
      </c>
      <c r="AM11" s="212">
        <v>0</v>
      </c>
      <c r="AN11" s="212">
        <v>0</v>
      </c>
      <c r="AO11" s="212">
        <v>0</v>
      </c>
      <c r="AP11" s="212">
        <v>0</v>
      </c>
      <c r="AQ11" s="212">
        <v>0</v>
      </c>
      <c r="AR11" s="212">
        <v>0</v>
      </c>
      <c r="AS11" s="212">
        <v>0</v>
      </c>
      <c r="AT11" s="212">
        <v>0</v>
      </c>
      <c r="AU11" s="212">
        <v>0</v>
      </c>
      <c r="AV11" s="215">
        <f t="shared" si="1"/>
        <v>116.51039999999999</v>
      </c>
    </row>
    <row r="12" spans="1:48" x14ac:dyDescent="0.3">
      <c r="A12" s="199" t="s">
        <v>143</v>
      </c>
      <c r="B12" s="176">
        <v>10</v>
      </c>
      <c r="C12" s="212">
        <v>4.8587122598493453</v>
      </c>
      <c r="D12" s="213">
        <v>1</v>
      </c>
      <c r="E12" s="178"/>
      <c r="F12" s="178"/>
      <c r="G12" s="178"/>
      <c r="H12" s="178"/>
      <c r="I12" s="178"/>
      <c r="J12" s="178"/>
      <c r="K12" s="214"/>
      <c r="L12" s="212">
        <v>4.8587122598493453</v>
      </c>
      <c r="M12" s="212">
        <v>4.8587122598493453</v>
      </c>
      <c r="N12" s="212">
        <v>4.8587122598493453</v>
      </c>
      <c r="O12" s="212">
        <v>4.8587122598493453</v>
      </c>
      <c r="P12" s="212">
        <v>4.8587122598493453</v>
      </c>
      <c r="Q12" s="212">
        <v>4.8587122598493453</v>
      </c>
      <c r="R12" s="212">
        <v>4.8587122598493453</v>
      </c>
      <c r="S12" s="212">
        <v>4.8587122598493453</v>
      </c>
      <c r="T12" s="212">
        <v>4.8587122598493453</v>
      </c>
      <c r="U12" s="212">
        <v>4.8587122598493453</v>
      </c>
      <c r="V12" s="212">
        <v>0</v>
      </c>
      <c r="W12" s="212">
        <v>0</v>
      </c>
      <c r="X12" s="212">
        <v>0</v>
      </c>
      <c r="Y12" s="212">
        <v>0</v>
      </c>
      <c r="Z12" s="212">
        <v>0</v>
      </c>
      <c r="AA12" s="212">
        <v>0</v>
      </c>
      <c r="AB12" s="212">
        <v>0</v>
      </c>
      <c r="AC12" s="212">
        <v>0</v>
      </c>
      <c r="AD12" s="212">
        <v>0</v>
      </c>
      <c r="AE12" s="212">
        <v>0</v>
      </c>
      <c r="AF12" s="212">
        <v>0</v>
      </c>
      <c r="AG12" s="212">
        <v>0</v>
      </c>
      <c r="AH12" s="212">
        <v>0</v>
      </c>
      <c r="AI12" s="212">
        <v>0</v>
      </c>
      <c r="AJ12" s="212">
        <v>0</v>
      </c>
      <c r="AK12" s="212">
        <v>0</v>
      </c>
      <c r="AL12" s="212">
        <v>0</v>
      </c>
      <c r="AM12" s="212">
        <v>0</v>
      </c>
      <c r="AN12" s="212">
        <v>0</v>
      </c>
      <c r="AO12" s="212">
        <v>0</v>
      </c>
      <c r="AP12" s="212">
        <v>0</v>
      </c>
      <c r="AQ12" s="212">
        <v>0</v>
      </c>
      <c r="AR12" s="212">
        <v>0</v>
      </c>
      <c r="AS12" s="212">
        <v>0</v>
      </c>
      <c r="AT12" s="212">
        <v>0</v>
      </c>
      <c r="AU12" s="212">
        <v>0</v>
      </c>
      <c r="AV12" s="215">
        <f t="shared" si="1"/>
        <v>48.587122598493458</v>
      </c>
    </row>
    <row r="13" spans="1:48" x14ac:dyDescent="0.3">
      <c r="A13" s="199" t="s">
        <v>175</v>
      </c>
      <c r="B13" s="176">
        <v>10.000000000000002</v>
      </c>
      <c r="C13" s="212">
        <v>4.6440813873128413</v>
      </c>
      <c r="D13" s="213">
        <v>1</v>
      </c>
      <c r="E13" s="178"/>
      <c r="F13" s="178"/>
      <c r="G13" s="178"/>
      <c r="H13" s="178"/>
      <c r="I13" s="178"/>
      <c r="J13" s="178"/>
      <c r="K13" s="214"/>
      <c r="L13" s="212">
        <v>4.6440813873128413</v>
      </c>
      <c r="M13" s="212">
        <v>4.6440813873128413</v>
      </c>
      <c r="N13" s="212">
        <v>4.6440813873128413</v>
      </c>
      <c r="O13" s="212">
        <v>4.6440813873128413</v>
      </c>
      <c r="P13" s="212">
        <v>4.6440813873128413</v>
      </c>
      <c r="Q13" s="212">
        <v>4.6440813873128413</v>
      </c>
      <c r="R13" s="212">
        <v>4.6440813873128413</v>
      </c>
      <c r="S13" s="212">
        <v>4.6440813873128413</v>
      </c>
      <c r="T13" s="212">
        <v>4.6440813873128413</v>
      </c>
      <c r="U13" s="212">
        <v>4.6440813873128413</v>
      </c>
      <c r="V13" s="212">
        <v>0</v>
      </c>
      <c r="W13" s="212">
        <v>0</v>
      </c>
      <c r="X13" s="212">
        <v>0</v>
      </c>
      <c r="Y13" s="212">
        <v>0</v>
      </c>
      <c r="Z13" s="212">
        <v>0</v>
      </c>
      <c r="AA13" s="212">
        <v>0</v>
      </c>
      <c r="AB13" s="212">
        <v>0</v>
      </c>
      <c r="AC13" s="212">
        <v>0</v>
      </c>
      <c r="AD13" s="212">
        <v>0</v>
      </c>
      <c r="AE13" s="212">
        <v>0</v>
      </c>
      <c r="AF13" s="212">
        <v>0</v>
      </c>
      <c r="AG13" s="212">
        <v>0</v>
      </c>
      <c r="AH13" s="212">
        <v>0</v>
      </c>
      <c r="AI13" s="212">
        <v>0</v>
      </c>
      <c r="AJ13" s="212">
        <v>0</v>
      </c>
      <c r="AK13" s="212">
        <v>0</v>
      </c>
      <c r="AL13" s="212">
        <v>0</v>
      </c>
      <c r="AM13" s="212">
        <v>0</v>
      </c>
      <c r="AN13" s="212">
        <v>0</v>
      </c>
      <c r="AO13" s="212">
        <v>0</v>
      </c>
      <c r="AP13" s="212">
        <v>0</v>
      </c>
      <c r="AQ13" s="212">
        <v>0</v>
      </c>
      <c r="AR13" s="212">
        <v>0</v>
      </c>
      <c r="AS13" s="212">
        <v>0</v>
      </c>
      <c r="AT13" s="212">
        <v>0</v>
      </c>
      <c r="AU13" s="212">
        <v>0</v>
      </c>
      <c r="AV13" s="215">
        <f t="shared" si="1"/>
        <v>46.440813873128405</v>
      </c>
    </row>
    <row r="14" spans="1:48" x14ac:dyDescent="0.3">
      <c r="A14" s="199" t="s">
        <v>46</v>
      </c>
      <c r="B14" s="176">
        <v>30</v>
      </c>
      <c r="C14" s="212">
        <v>2.4281264939679437</v>
      </c>
      <c r="D14" s="213">
        <v>1</v>
      </c>
      <c r="E14" s="178"/>
      <c r="F14" s="178"/>
      <c r="G14" s="178"/>
      <c r="H14" s="178"/>
      <c r="I14" s="178"/>
      <c r="J14" s="178"/>
      <c r="K14" s="214"/>
      <c r="L14" s="212">
        <v>2.4281264939679437</v>
      </c>
      <c r="M14" s="212">
        <v>2.4281264939679437</v>
      </c>
      <c r="N14" s="212">
        <v>2.4281264939679437</v>
      </c>
      <c r="O14" s="212">
        <v>2.4281264939679437</v>
      </c>
      <c r="P14" s="212">
        <v>2.4281264939679437</v>
      </c>
      <c r="Q14" s="212">
        <v>2.4281264939679437</v>
      </c>
      <c r="R14" s="212">
        <v>2.4281264939679437</v>
      </c>
      <c r="S14" s="212">
        <v>2.4281264939679437</v>
      </c>
      <c r="T14" s="212">
        <v>2.4281264939679437</v>
      </c>
      <c r="U14" s="212">
        <v>2.4281264939679437</v>
      </c>
      <c r="V14" s="212">
        <v>2.2995786207578757</v>
      </c>
      <c r="W14" s="212">
        <v>2.2995786207578757</v>
      </c>
      <c r="X14" s="212">
        <v>2.2995786207578757</v>
      </c>
      <c r="Y14" s="212">
        <v>2.2995786207578757</v>
      </c>
      <c r="Z14" s="212">
        <v>2.2995786207578757</v>
      </c>
      <c r="AA14" s="212">
        <v>2.2995786207578757</v>
      </c>
      <c r="AB14" s="212">
        <v>2.2995786207578757</v>
      </c>
      <c r="AC14" s="212">
        <v>2.2995786207578757</v>
      </c>
      <c r="AD14" s="212">
        <v>2.2995786207578757</v>
      </c>
      <c r="AE14" s="212">
        <v>2.2995786207578757</v>
      </c>
      <c r="AF14" s="212">
        <v>2.2995786207578757</v>
      </c>
      <c r="AG14" s="212">
        <v>2.2995786207578757</v>
      </c>
      <c r="AH14" s="212">
        <v>2.2995786207578757</v>
      </c>
      <c r="AI14" s="212">
        <v>2.2995786207578757</v>
      </c>
      <c r="AJ14" s="212">
        <v>2.2995786207578757</v>
      </c>
      <c r="AK14" s="212">
        <v>2.2995786207578757</v>
      </c>
      <c r="AL14" s="212">
        <v>2.2995786207578757</v>
      </c>
      <c r="AM14" s="212">
        <v>2.2995786207578757</v>
      </c>
      <c r="AN14" s="212">
        <v>2.2995786207578757</v>
      </c>
      <c r="AO14" s="212">
        <v>2.2995786207578757</v>
      </c>
      <c r="AP14" s="212">
        <v>0</v>
      </c>
      <c r="AQ14" s="212">
        <v>0</v>
      </c>
      <c r="AR14" s="212">
        <v>0</v>
      </c>
      <c r="AS14" s="212">
        <v>0</v>
      </c>
      <c r="AT14" s="212">
        <v>0</v>
      </c>
      <c r="AU14" s="212">
        <v>0</v>
      </c>
      <c r="AV14" s="215">
        <f t="shared" si="1"/>
        <v>70.272837354836966</v>
      </c>
    </row>
    <row r="15" spans="1:48" x14ac:dyDescent="0.3">
      <c r="A15" s="199" t="s">
        <v>144</v>
      </c>
      <c r="B15" s="176">
        <v>20.000000000000004</v>
      </c>
      <c r="C15" s="212">
        <v>2.2534399999999999</v>
      </c>
      <c r="D15" s="213">
        <v>1</v>
      </c>
      <c r="E15" s="178"/>
      <c r="F15" s="178"/>
      <c r="G15" s="178"/>
      <c r="H15" s="178"/>
      <c r="I15" s="178"/>
      <c r="J15" s="178"/>
      <c r="K15" s="214"/>
      <c r="L15" s="212">
        <v>2.2534399999999999</v>
      </c>
      <c r="M15" s="212">
        <v>2.2534399999999999</v>
      </c>
      <c r="N15" s="212">
        <v>2.2534399999999999</v>
      </c>
      <c r="O15" s="212">
        <v>2.2534399999999999</v>
      </c>
      <c r="P15" s="212">
        <v>2.2534399999999999</v>
      </c>
      <c r="Q15" s="212">
        <v>2.2534399999999999</v>
      </c>
      <c r="R15" s="212">
        <v>2.2534399999999999</v>
      </c>
      <c r="S15" s="212">
        <v>2.2534399999999999</v>
      </c>
      <c r="T15" s="212">
        <v>2.2534399999999999</v>
      </c>
      <c r="U15" s="212">
        <v>2.2534399999999999</v>
      </c>
      <c r="V15" s="212">
        <v>2.2534399999999999</v>
      </c>
      <c r="W15" s="212">
        <v>2.2534399999999999</v>
      </c>
      <c r="X15" s="212">
        <v>2.2534399999999999</v>
      </c>
      <c r="Y15" s="212">
        <v>2.2534399999999999</v>
      </c>
      <c r="Z15" s="212">
        <v>2.2534399999999999</v>
      </c>
      <c r="AA15" s="212">
        <v>2.2534399999999999</v>
      </c>
      <c r="AB15" s="212">
        <v>2.2534399999999999</v>
      </c>
      <c r="AC15" s="212">
        <v>2.2534399999999999</v>
      </c>
      <c r="AD15" s="212">
        <v>2.2534399999999999</v>
      </c>
      <c r="AE15" s="212">
        <v>2.2534399999999999</v>
      </c>
      <c r="AF15" s="212">
        <v>0</v>
      </c>
      <c r="AG15" s="212">
        <v>0</v>
      </c>
      <c r="AH15" s="212">
        <v>0</v>
      </c>
      <c r="AI15" s="212">
        <v>0</v>
      </c>
      <c r="AJ15" s="212">
        <v>0</v>
      </c>
      <c r="AK15" s="212">
        <v>0</v>
      </c>
      <c r="AL15" s="212">
        <v>0</v>
      </c>
      <c r="AM15" s="212">
        <v>0</v>
      </c>
      <c r="AN15" s="212">
        <v>0</v>
      </c>
      <c r="AO15" s="212">
        <v>0</v>
      </c>
      <c r="AP15" s="212">
        <v>0</v>
      </c>
      <c r="AQ15" s="212">
        <v>0</v>
      </c>
      <c r="AR15" s="212">
        <v>0</v>
      </c>
      <c r="AS15" s="212">
        <v>0</v>
      </c>
      <c r="AT15" s="212">
        <v>0</v>
      </c>
      <c r="AU15" s="212">
        <v>0</v>
      </c>
      <c r="AV15" s="215">
        <f t="shared" si="1"/>
        <v>45.068799999999996</v>
      </c>
    </row>
    <row r="16" spans="1:48" x14ac:dyDescent="0.3">
      <c r="A16" s="199" t="s">
        <v>47</v>
      </c>
      <c r="B16" s="176">
        <v>20.000000000000004</v>
      </c>
      <c r="C16" s="212">
        <v>0.98268796622383003</v>
      </c>
      <c r="D16" s="213">
        <v>1</v>
      </c>
      <c r="E16" s="178"/>
      <c r="F16" s="178"/>
      <c r="G16" s="178"/>
      <c r="H16" s="178"/>
      <c r="I16" s="178"/>
      <c r="J16" s="178"/>
      <c r="K16" s="214"/>
      <c r="L16" s="212">
        <v>0.98268796622383003</v>
      </c>
      <c r="M16" s="212">
        <v>0.98268796622383003</v>
      </c>
      <c r="N16" s="212">
        <v>0.98268796622383003</v>
      </c>
      <c r="O16" s="212">
        <v>0.98268796622383003</v>
      </c>
      <c r="P16" s="212">
        <v>0.98268796622383003</v>
      </c>
      <c r="Q16" s="212">
        <v>0.98268796622383003</v>
      </c>
      <c r="R16" s="212">
        <v>0.98268796622383003</v>
      </c>
      <c r="S16" s="212">
        <v>0.98268796622383003</v>
      </c>
      <c r="T16" s="212">
        <v>0.98268796622383003</v>
      </c>
      <c r="U16" s="212">
        <v>0.98268796622383003</v>
      </c>
      <c r="V16" s="212">
        <v>0.93066330918845075</v>
      </c>
      <c r="W16" s="212">
        <v>0.93066330918845075</v>
      </c>
      <c r="X16" s="212">
        <v>0.93066330918845075</v>
      </c>
      <c r="Y16" s="212">
        <v>0.93066330918845075</v>
      </c>
      <c r="Z16" s="212">
        <v>0.93066330918845075</v>
      </c>
      <c r="AA16" s="212">
        <v>0.93066330918845075</v>
      </c>
      <c r="AB16" s="212">
        <v>0.93066330918845075</v>
      </c>
      <c r="AC16" s="212">
        <v>0.93066330918845075</v>
      </c>
      <c r="AD16" s="212">
        <v>0.93066330918845075</v>
      </c>
      <c r="AE16" s="212">
        <v>0.93066330918845075</v>
      </c>
      <c r="AF16" s="212">
        <v>0</v>
      </c>
      <c r="AG16" s="212">
        <v>0</v>
      </c>
      <c r="AH16" s="212">
        <v>0</v>
      </c>
      <c r="AI16" s="212">
        <v>0</v>
      </c>
      <c r="AJ16" s="212">
        <v>0</v>
      </c>
      <c r="AK16" s="212">
        <v>0</v>
      </c>
      <c r="AL16" s="212">
        <v>0</v>
      </c>
      <c r="AM16" s="212">
        <v>0</v>
      </c>
      <c r="AN16" s="212">
        <v>0</v>
      </c>
      <c r="AO16" s="212">
        <v>0</v>
      </c>
      <c r="AP16" s="212">
        <v>0</v>
      </c>
      <c r="AQ16" s="212">
        <v>0</v>
      </c>
      <c r="AR16" s="212">
        <v>0</v>
      </c>
      <c r="AS16" s="212">
        <v>0</v>
      </c>
      <c r="AT16" s="212">
        <v>0</v>
      </c>
      <c r="AU16" s="212">
        <v>0</v>
      </c>
      <c r="AV16" s="215">
        <f t="shared" si="1"/>
        <v>19.133512754122801</v>
      </c>
    </row>
    <row r="17" spans="1:48" ht="15.75" customHeight="1" x14ac:dyDescent="0.3">
      <c r="A17" s="180" t="s">
        <v>422</v>
      </c>
      <c r="B17" s="196"/>
      <c r="C17" s="182">
        <f>SUM(C5:C16)</f>
        <v>382.13174129686331</v>
      </c>
      <c r="D17" s="205">
        <f>L17/C17</f>
        <v>1</v>
      </c>
      <c r="E17" s="85"/>
      <c r="F17" s="74"/>
      <c r="G17" s="74"/>
      <c r="H17" s="74"/>
      <c r="I17" s="74"/>
      <c r="J17" s="74"/>
      <c r="K17" s="74"/>
      <c r="L17" s="182">
        <f t="shared" ref="L17:AV17" si="2">SUM(L5:L16)</f>
        <v>382.13174129686331</v>
      </c>
      <c r="M17" s="182">
        <f t="shared" si="2"/>
        <v>382.13174129686331</v>
      </c>
      <c r="N17" s="182">
        <f t="shared" si="2"/>
        <v>382.13174129686331</v>
      </c>
      <c r="O17" s="182">
        <f t="shared" si="2"/>
        <v>382.13174129686331</v>
      </c>
      <c r="P17" s="182">
        <f t="shared" si="2"/>
        <v>382.13174129686331</v>
      </c>
      <c r="Q17" s="182">
        <f t="shared" si="2"/>
        <v>382.13174129686331</v>
      </c>
      <c r="R17" s="182">
        <f t="shared" si="2"/>
        <v>382.13174129686331</v>
      </c>
      <c r="S17" s="182">
        <f t="shared" si="2"/>
        <v>370.02924129686329</v>
      </c>
      <c r="T17" s="182">
        <f t="shared" si="2"/>
        <v>330.7235286968633</v>
      </c>
      <c r="U17" s="182">
        <f t="shared" si="2"/>
        <v>330.7235286968633</v>
      </c>
      <c r="V17" s="182">
        <f t="shared" si="2"/>
        <v>265.94972589003424</v>
      </c>
      <c r="W17" s="182">
        <f t="shared" si="2"/>
        <v>254.53863062687634</v>
      </c>
      <c r="X17" s="182">
        <f t="shared" si="2"/>
        <v>244.82943062687633</v>
      </c>
      <c r="Y17" s="182">
        <f t="shared" si="2"/>
        <v>244.82943062687633</v>
      </c>
      <c r="Z17" s="182">
        <f t="shared" si="2"/>
        <v>244.82943062687633</v>
      </c>
      <c r="AA17" s="182">
        <f t="shared" si="2"/>
        <v>244.82943062687633</v>
      </c>
      <c r="AB17" s="182">
        <f t="shared" si="2"/>
        <v>5.483681929946326</v>
      </c>
      <c r="AC17" s="182">
        <f t="shared" si="2"/>
        <v>5.483681929946326</v>
      </c>
      <c r="AD17" s="182">
        <f t="shared" si="2"/>
        <v>5.483681929946326</v>
      </c>
      <c r="AE17" s="182">
        <f t="shared" si="2"/>
        <v>5.483681929946326</v>
      </c>
      <c r="AF17" s="182">
        <f t="shared" si="2"/>
        <v>2.2995786207578757</v>
      </c>
      <c r="AG17" s="182">
        <f t="shared" si="2"/>
        <v>2.2995786207578757</v>
      </c>
      <c r="AH17" s="182">
        <f t="shared" si="2"/>
        <v>2.2995786207578757</v>
      </c>
      <c r="AI17" s="182">
        <f t="shared" si="2"/>
        <v>2.2995786207578757</v>
      </c>
      <c r="AJ17" s="182">
        <f t="shared" si="2"/>
        <v>2.2995786207578757</v>
      </c>
      <c r="AK17" s="182">
        <f t="shared" si="2"/>
        <v>2.2995786207578757</v>
      </c>
      <c r="AL17" s="182">
        <f t="shared" si="2"/>
        <v>2.2995786207578757</v>
      </c>
      <c r="AM17" s="182">
        <f t="shared" si="2"/>
        <v>2.2995786207578757</v>
      </c>
      <c r="AN17" s="182">
        <f t="shared" si="2"/>
        <v>2.2995786207578757</v>
      </c>
      <c r="AO17" s="182">
        <f t="shared" si="2"/>
        <v>2.2995786207578757</v>
      </c>
      <c r="AP17" s="182">
        <f t="shared" si="2"/>
        <v>0</v>
      </c>
      <c r="AQ17" s="182">
        <f t="shared" si="2"/>
        <v>0</v>
      </c>
      <c r="AR17" s="182">
        <f t="shared" si="2"/>
        <v>0</v>
      </c>
      <c r="AS17" s="182">
        <f t="shared" si="2"/>
        <v>0</v>
      </c>
      <c r="AT17" s="182">
        <f t="shared" si="2"/>
        <v>0</v>
      </c>
      <c r="AU17" s="182">
        <f t="shared" si="2"/>
        <v>0</v>
      </c>
      <c r="AV17" s="174">
        <f t="shared" si="2"/>
        <v>5251.1350807204135</v>
      </c>
    </row>
    <row r="18" spans="1:48" ht="15.75" customHeight="1" x14ac:dyDescent="0.3">
      <c r="A18" s="180" t="s">
        <v>423</v>
      </c>
      <c r="B18" s="185"/>
      <c r="C18" s="186"/>
      <c r="D18" s="197"/>
      <c r="E18" s="77"/>
      <c r="F18" s="77"/>
      <c r="G18" s="77"/>
      <c r="H18" s="77"/>
      <c r="I18" s="77"/>
      <c r="J18" s="77"/>
      <c r="K18" s="78"/>
      <c r="L18" s="174">
        <f>L17-L17</f>
        <v>0</v>
      </c>
      <c r="M18" s="188">
        <f t="shared" ref="M18" si="3">L17-M17</f>
        <v>0</v>
      </c>
      <c r="N18" s="188">
        <f t="shared" ref="N18" si="4">M17-N17</f>
        <v>0</v>
      </c>
      <c r="O18" s="188">
        <f t="shared" ref="O18" si="5">N17-O17</f>
        <v>0</v>
      </c>
      <c r="P18" s="188">
        <f t="shared" ref="P18" si="6">O17-P17</f>
        <v>0</v>
      </c>
      <c r="Q18" s="188">
        <f t="shared" ref="Q18" si="7">P17-Q17</f>
        <v>0</v>
      </c>
      <c r="R18" s="188">
        <f t="shared" ref="R18" si="8">Q17-R17</f>
        <v>0</v>
      </c>
      <c r="S18" s="188">
        <f t="shared" ref="S18" si="9">R17-S17</f>
        <v>12.10250000000002</v>
      </c>
      <c r="T18" s="188">
        <f t="shared" ref="T18" si="10">S17-T17</f>
        <v>39.305712599999993</v>
      </c>
      <c r="U18" s="188">
        <f t="shared" ref="U18" si="11">T17-U17</f>
        <v>0</v>
      </c>
      <c r="V18" s="188">
        <f t="shared" ref="V18" si="12">U17-V17</f>
        <v>64.773802806829053</v>
      </c>
      <c r="W18" s="188">
        <f t="shared" ref="W18" si="13">V17-W17</f>
        <v>11.411095263157904</v>
      </c>
      <c r="X18" s="188">
        <f t="shared" ref="X18" si="14">W17-X17</f>
        <v>9.7092000000000098</v>
      </c>
      <c r="Y18" s="188">
        <f t="shared" ref="Y18" si="15">X17-Y17</f>
        <v>0</v>
      </c>
      <c r="Z18" s="188">
        <f t="shared" ref="Z18" si="16">Y17-Z17</f>
        <v>0</v>
      </c>
      <c r="AA18" s="188">
        <f t="shared" ref="AA18" si="17">Z17-AA17</f>
        <v>0</v>
      </c>
      <c r="AB18" s="188">
        <f t="shared" ref="AB18" si="18">AA17-AB17</f>
        <v>239.34574869693</v>
      </c>
      <c r="AC18" s="188">
        <f t="shared" ref="AC18" si="19">AB17-AC17</f>
        <v>0</v>
      </c>
      <c r="AD18" s="188">
        <f t="shared" ref="AD18" si="20">AC17-AD17</f>
        <v>0</v>
      </c>
      <c r="AE18" s="188">
        <f t="shared" ref="AE18" si="21">AD17-AE17</f>
        <v>0</v>
      </c>
      <c r="AF18" s="188">
        <f t="shared" ref="AF18" si="22">AE17-AF17</f>
        <v>3.1841033091884503</v>
      </c>
      <c r="AG18" s="188">
        <f t="shared" ref="AG18" si="23">AF17-AG17</f>
        <v>0</v>
      </c>
      <c r="AH18" s="188">
        <f t="shared" ref="AH18" si="24">AG17-AH17</f>
        <v>0</v>
      </c>
      <c r="AI18" s="188">
        <f t="shared" ref="AI18" si="25">AH17-AI17</f>
        <v>0</v>
      </c>
      <c r="AJ18" s="188">
        <f t="shared" ref="AJ18" si="26">AI17-AJ17</f>
        <v>0</v>
      </c>
      <c r="AK18" s="188">
        <f t="shared" ref="AK18" si="27">AJ17-AK17</f>
        <v>0</v>
      </c>
      <c r="AL18" s="188">
        <f t="shared" ref="AL18" si="28">AK17-AL17</f>
        <v>0</v>
      </c>
      <c r="AM18" s="188">
        <f t="shared" ref="AM18" si="29">AL17-AM17</f>
        <v>0</v>
      </c>
      <c r="AN18" s="188">
        <f t="shared" ref="AN18" si="30">AM17-AN17</f>
        <v>0</v>
      </c>
      <c r="AO18" s="188">
        <f t="shared" ref="AO18" si="31">AN17-AO17</f>
        <v>0</v>
      </c>
      <c r="AP18" s="188">
        <f t="shared" ref="AP18" si="32">AO17-AP17</f>
        <v>2.2995786207578757</v>
      </c>
      <c r="AQ18" s="188">
        <f t="shared" ref="AQ18" si="33">AP17-AQ17</f>
        <v>0</v>
      </c>
      <c r="AR18" s="188">
        <f t="shared" ref="AR18" si="34">AQ17-AR17</f>
        <v>0</v>
      </c>
      <c r="AS18" s="188">
        <f t="shared" ref="AS18" si="35">AR17-AS17</f>
        <v>0</v>
      </c>
      <c r="AT18" s="188">
        <f t="shared" ref="AT18" si="36">AS17-AT17</f>
        <v>0</v>
      </c>
      <c r="AU18" s="188">
        <f t="shared" ref="AU18" si="37">AT17-AU17</f>
        <v>0</v>
      </c>
      <c r="AV18" s="62"/>
    </row>
    <row r="19" spans="1:48" ht="15.75" customHeight="1" x14ac:dyDescent="0.3">
      <c r="A19" s="180" t="s">
        <v>424</v>
      </c>
      <c r="B19" s="185"/>
      <c r="C19" s="186"/>
      <c r="D19" s="186"/>
      <c r="E19" s="74"/>
      <c r="F19" s="74"/>
      <c r="G19" s="74"/>
      <c r="H19" s="74"/>
      <c r="I19" s="74"/>
      <c r="J19" s="74"/>
      <c r="K19" s="79"/>
      <c r="L19" s="174">
        <f>$L$17-L17</f>
        <v>0</v>
      </c>
      <c r="M19" s="190">
        <f t="shared" ref="M19" si="38">$L$17-M17</f>
        <v>0</v>
      </c>
      <c r="N19" s="190">
        <f t="shared" ref="N19:AL19" si="39">$L$17-N17</f>
        <v>0</v>
      </c>
      <c r="O19" s="190">
        <f t="shared" si="39"/>
        <v>0</v>
      </c>
      <c r="P19" s="190">
        <f t="shared" si="39"/>
        <v>0</v>
      </c>
      <c r="Q19" s="190">
        <f t="shared" si="39"/>
        <v>0</v>
      </c>
      <c r="R19" s="190">
        <f t="shared" si="39"/>
        <v>0</v>
      </c>
      <c r="S19" s="190">
        <f t="shared" si="39"/>
        <v>12.10250000000002</v>
      </c>
      <c r="T19" s="190">
        <f t="shared" si="39"/>
        <v>51.408212600000013</v>
      </c>
      <c r="U19" s="190">
        <f t="shared" si="39"/>
        <v>51.408212600000013</v>
      </c>
      <c r="V19" s="190">
        <f t="shared" si="39"/>
        <v>116.18201540682907</v>
      </c>
      <c r="W19" s="190">
        <f t="shared" si="39"/>
        <v>127.59311066998697</v>
      </c>
      <c r="X19" s="190">
        <f t="shared" si="39"/>
        <v>137.30231066998698</v>
      </c>
      <c r="Y19" s="190">
        <f t="shared" si="39"/>
        <v>137.30231066998698</v>
      </c>
      <c r="Z19" s="190">
        <f t="shared" si="39"/>
        <v>137.30231066998698</v>
      </c>
      <c r="AA19" s="190">
        <f t="shared" si="39"/>
        <v>137.30231066998698</v>
      </c>
      <c r="AB19" s="190">
        <f t="shared" si="39"/>
        <v>376.64805936691698</v>
      </c>
      <c r="AC19" s="190">
        <f t="shared" si="39"/>
        <v>376.64805936691698</v>
      </c>
      <c r="AD19" s="190">
        <f t="shared" si="39"/>
        <v>376.64805936691698</v>
      </c>
      <c r="AE19" s="190">
        <f t="shared" si="39"/>
        <v>376.64805936691698</v>
      </c>
      <c r="AF19" s="190">
        <f t="shared" si="39"/>
        <v>379.83216267610544</v>
      </c>
      <c r="AG19" s="190">
        <f t="shared" si="39"/>
        <v>379.83216267610544</v>
      </c>
      <c r="AH19" s="190">
        <f t="shared" si="39"/>
        <v>379.83216267610544</v>
      </c>
      <c r="AI19" s="190">
        <f t="shared" si="39"/>
        <v>379.83216267610544</v>
      </c>
      <c r="AJ19" s="190">
        <f t="shared" si="39"/>
        <v>379.83216267610544</v>
      </c>
      <c r="AK19" s="190">
        <f t="shared" si="39"/>
        <v>379.83216267610544</v>
      </c>
      <c r="AL19" s="190">
        <f t="shared" si="39"/>
        <v>379.83216267610544</v>
      </c>
      <c r="AM19" s="190">
        <f t="shared" ref="AM19:AU19" si="40">$L$17-AM17</f>
        <v>379.83216267610544</v>
      </c>
      <c r="AN19" s="190">
        <f t="shared" si="40"/>
        <v>379.83216267610544</v>
      </c>
      <c r="AO19" s="190">
        <f t="shared" si="40"/>
        <v>379.83216267610544</v>
      </c>
      <c r="AP19" s="190">
        <f t="shared" si="40"/>
        <v>382.13174129686331</v>
      </c>
      <c r="AQ19" s="190">
        <f t="shared" si="40"/>
        <v>382.13174129686331</v>
      </c>
      <c r="AR19" s="190">
        <f t="shared" si="40"/>
        <v>382.13174129686331</v>
      </c>
      <c r="AS19" s="190">
        <f t="shared" si="40"/>
        <v>382.13174129686331</v>
      </c>
      <c r="AT19" s="190">
        <f t="shared" si="40"/>
        <v>382.13174129686331</v>
      </c>
      <c r="AU19" s="190">
        <f t="shared" si="40"/>
        <v>382.13174129686331</v>
      </c>
      <c r="AV19" s="63"/>
    </row>
    <row r="20" spans="1:48" ht="15.75" customHeight="1" x14ac:dyDescent="0.3">
      <c r="A20" s="193" t="s">
        <v>66</v>
      </c>
      <c r="B20" s="206">
        <f>SUMPRODUCT(B5:B16,C5:C16)/C17</f>
        <v>13.749777149951969</v>
      </c>
      <c r="C20" s="54"/>
    </row>
    <row r="21" spans="1:48" x14ac:dyDescent="0.3">
      <c r="B21" s="75"/>
    </row>
    <row r="22" spans="1:48" x14ac:dyDescent="0.3">
      <c r="A22" s="501" t="s">
        <v>2</v>
      </c>
      <c r="B22" s="502"/>
      <c r="C22" s="502"/>
      <c r="D22" s="502"/>
    </row>
    <row r="23" spans="1:48" ht="29.25" customHeight="1" x14ac:dyDescent="0.3">
      <c r="A23" s="503" t="s">
        <v>522</v>
      </c>
      <c r="B23" s="504"/>
      <c r="C23" s="504"/>
      <c r="D23" s="505"/>
    </row>
  </sheetData>
  <mergeCells count="7">
    <mergeCell ref="AV3:AV4"/>
    <mergeCell ref="A22:D22"/>
    <mergeCell ref="A23:D23"/>
    <mergeCell ref="A3:A4"/>
    <mergeCell ref="B3:B4"/>
    <mergeCell ref="C3:C4"/>
    <mergeCell ref="D3:D4"/>
  </mergeCells>
  <pageMargins left="0.7" right="0.7" top="0.75" bottom="0.75" header="0.3" footer="0.3"/>
  <pageSetup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5170-EC60-4ED1-97D7-59B546B6804A}">
  <dimension ref="A1:AV30"/>
  <sheetViews>
    <sheetView workbookViewId="0">
      <selection activeCell="D5" sqref="D5"/>
    </sheetView>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88671875" customWidth="1"/>
  </cols>
  <sheetData>
    <row r="1" spans="1:48" ht="15.75" customHeight="1" x14ac:dyDescent="0.3">
      <c r="A1" s="292" t="s">
        <v>524</v>
      </c>
    </row>
    <row r="2" spans="1:48" ht="15.75" customHeight="1" x14ac:dyDescent="0.3">
      <c r="A2" s="28"/>
    </row>
    <row r="3" spans="1:48" ht="15.75" customHeight="1" x14ac:dyDescent="0.3">
      <c r="A3" s="491" t="s">
        <v>230</v>
      </c>
      <c r="B3" s="493" t="s">
        <v>0</v>
      </c>
      <c r="C3" s="493" t="s">
        <v>264</v>
      </c>
      <c r="D3" s="493" t="s">
        <v>57</v>
      </c>
      <c r="E3" s="293"/>
      <c r="F3" s="294"/>
      <c r="G3" s="294"/>
      <c r="H3" s="294"/>
      <c r="I3" s="294"/>
      <c r="J3" s="295"/>
      <c r="K3" s="296"/>
      <c r="L3" s="435" t="s">
        <v>265</v>
      </c>
      <c r="M3" s="89"/>
      <c r="N3" s="89"/>
      <c r="O3" s="89"/>
      <c r="P3" s="89"/>
      <c r="Q3" s="89"/>
      <c r="R3" s="89"/>
      <c r="S3" s="89"/>
      <c r="T3" s="89"/>
      <c r="U3" s="89"/>
      <c r="V3" s="89"/>
      <c r="W3" s="90"/>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8" ht="15.75" customHeight="1" x14ac:dyDescent="0.3">
      <c r="A4" s="496"/>
      <c r="B4" s="495"/>
      <c r="C4" s="495"/>
      <c r="D4" s="494"/>
      <c r="E4" s="10">
        <v>2018</v>
      </c>
      <c r="F4" s="10">
        <f>E4+1</f>
        <v>2019</v>
      </c>
      <c r="G4" s="10">
        <f t="shared" ref="G4:AU4" si="0">F4+1</f>
        <v>2020</v>
      </c>
      <c r="H4" s="10">
        <f t="shared" si="0"/>
        <v>2021</v>
      </c>
      <c r="I4" s="10">
        <f t="shared" si="0"/>
        <v>2022</v>
      </c>
      <c r="J4" s="10">
        <f t="shared" si="0"/>
        <v>2023</v>
      </c>
      <c r="K4" s="10">
        <f t="shared" si="0"/>
        <v>2024</v>
      </c>
      <c r="L4" s="10">
        <f t="shared" si="0"/>
        <v>2025</v>
      </c>
      <c r="M4" s="10">
        <f t="shared" si="0"/>
        <v>2026</v>
      </c>
      <c r="N4" s="10">
        <f t="shared" si="0"/>
        <v>2027</v>
      </c>
      <c r="O4" s="10">
        <f t="shared" si="0"/>
        <v>2028</v>
      </c>
      <c r="P4" s="10">
        <f t="shared" si="0"/>
        <v>2029</v>
      </c>
      <c r="Q4" s="10">
        <f t="shared" si="0"/>
        <v>2030</v>
      </c>
      <c r="R4" s="10">
        <f t="shared" si="0"/>
        <v>2031</v>
      </c>
      <c r="S4" s="10">
        <f t="shared" si="0"/>
        <v>2032</v>
      </c>
      <c r="T4" s="10">
        <f t="shared" si="0"/>
        <v>2033</v>
      </c>
      <c r="U4" s="10">
        <f t="shared" si="0"/>
        <v>2034</v>
      </c>
      <c r="V4" s="10">
        <f t="shared" si="0"/>
        <v>2035</v>
      </c>
      <c r="W4" s="10">
        <f t="shared" si="0"/>
        <v>2036</v>
      </c>
      <c r="X4" s="10">
        <f t="shared" si="0"/>
        <v>2037</v>
      </c>
      <c r="Y4" s="10">
        <f t="shared" si="0"/>
        <v>2038</v>
      </c>
      <c r="Z4" s="10">
        <f t="shared" si="0"/>
        <v>2039</v>
      </c>
      <c r="AA4" s="10">
        <f t="shared" si="0"/>
        <v>2040</v>
      </c>
      <c r="AB4" s="10">
        <f t="shared" si="0"/>
        <v>2041</v>
      </c>
      <c r="AC4" s="10">
        <f t="shared" si="0"/>
        <v>2042</v>
      </c>
      <c r="AD4" s="10">
        <f t="shared" si="0"/>
        <v>2043</v>
      </c>
      <c r="AE4" s="10">
        <f t="shared" si="0"/>
        <v>2044</v>
      </c>
      <c r="AF4" s="10">
        <f t="shared" si="0"/>
        <v>2045</v>
      </c>
      <c r="AG4" s="10">
        <f t="shared" si="0"/>
        <v>2046</v>
      </c>
      <c r="AH4" s="10">
        <f t="shared" si="0"/>
        <v>2047</v>
      </c>
      <c r="AI4" s="10">
        <f t="shared" si="0"/>
        <v>2048</v>
      </c>
      <c r="AJ4" s="10">
        <f t="shared" si="0"/>
        <v>2049</v>
      </c>
      <c r="AK4" s="10">
        <f t="shared" si="0"/>
        <v>2050</v>
      </c>
      <c r="AL4" s="10">
        <f t="shared" si="0"/>
        <v>2051</v>
      </c>
      <c r="AM4" s="10">
        <f t="shared" si="0"/>
        <v>2052</v>
      </c>
      <c r="AN4" s="10">
        <f t="shared" si="0"/>
        <v>2053</v>
      </c>
      <c r="AO4" s="10">
        <f t="shared" si="0"/>
        <v>2054</v>
      </c>
      <c r="AP4" s="10">
        <f t="shared" si="0"/>
        <v>2055</v>
      </c>
      <c r="AQ4" s="10">
        <f t="shared" si="0"/>
        <v>2056</v>
      </c>
      <c r="AR4" s="10">
        <f t="shared" si="0"/>
        <v>2057</v>
      </c>
      <c r="AS4" s="10">
        <f t="shared" si="0"/>
        <v>2058</v>
      </c>
      <c r="AT4" s="10">
        <f t="shared" si="0"/>
        <v>2059</v>
      </c>
      <c r="AU4" s="10">
        <f t="shared" si="0"/>
        <v>2060</v>
      </c>
      <c r="AV4" s="476"/>
    </row>
    <row r="5" spans="1:48" ht="15.75" customHeight="1" x14ac:dyDescent="0.3">
      <c r="A5" s="199" t="s">
        <v>170</v>
      </c>
      <c r="B5" s="200">
        <v>16</v>
      </c>
      <c r="C5" s="201">
        <v>6280.5974998435813</v>
      </c>
      <c r="D5" s="202">
        <f>L5/C5</f>
        <v>0.53868840511083904</v>
      </c>
      <c r="E5" s="203"/>
      <c r="F5" s="203"/>
      <c r="G5" s="203"/>
      <c r="H5" s="203"/>
      <c r="I5" s="203"/>
      <c r="J5" s="203"/>
      <c r="K5" s="203"/>
      <c r="L5" s="372">
        <v>3383.2850503338623</v>
      </c>
      <c r="M5" s="372">
        <v>3383.2850503338623</v>
      </c>
      <c r="N5" s="372">
        <v>3383.2850503338623</v>
      </c>
      <c r="O5" s="372">
        <v>3383.2850503338623</v>
      </c>
      <c r="P5" s="372">
        <v>3383.2850503338623</v>
      </c>
      <c r="Q5" s="372">
        <v>3383.2850503338623</v>
      </c>
      <c r="R5" s="372">
        <v>3383.2850503338623</v>
      </c>
      <c r="S5" s="372">
        <v>3383.2850503338623</v>
      </c>
      <c r="T5" s="372">
        <v>3383.2850503338623</v>
      </c>
      <c r="U5" s="372">
        <v>3383.2850503338623</v>
      </c>
      <c r="V5" s="372">
        <v>3383.2850503338623</v>
      </c>
      <c r="W5" s="372">
        <v>3383.2850503338623</v>
      </c>
      <c r="X5" s="372">
        <v>3383.2850503338623</v>
      </c>
      <c r="Y5" s="372">
        <v>3383.2850503338623</v>
      </c>
      <c r="Z5" s="372">
        <v>3383.2850503338623</v>
      </c>
      <c r="AA5" s="372">
        <v>3383.2850503338623</v>
      </c>
      <c r="AB5" s="372">
        <v>0</v>
      </c>
      <c r="AC5" s="372">
        <v>0</v>
      </c>
      <c r="AD5" s="372">
        <v>0</v>
      </c>
      <c r="AE5" s="372">
        <v>0</v>
      </c>
      <c r="AF5" s="372">
        <v>0</v>
      </c>
      <c r="AG5" s="372">
        <v>0</v>
      </c>
      <c r="AH5" s="372">
        <v>0</v>
      </c>
      <c r="AI5" s="372">
        <v>0</v>
      </c>
      <c r="AJ5" s="372">
        <v>0</v>
      </c>
      <c r="AK5" s="372">
        <v>0</v>
      </c>
      <c r="AL5" s="372">
        <v>0</v>
      </c>
      <c r="AM5" s="372">
        <v>0</v>
      </c>
      <c r="AN5" s="372">
        <v>0</v>
      </c>
      <c r="AO5" s="372">
        <v>0</v>
      </c>
      <c r="AP5" s="372">
        <v>0</v>
      </c>
      <c r="AQ5" s="372">
        <v>0</v>
      </c>
      <c r="AR5" s="372">
        <v>0</v>
      </c>
      <c r="AS5" s="372">
        <v>0</v>
      </c>
      <c r="AT5" s="372">
        <v>0</v>
      </c>
      <c r="AU5" s="372">
        <v>0</v>
      </c>
      <c r="AV5" s="372">
        <f t="shared" ref="AV5:AV11" si="1">SUM(E5:AU5)</f>
        <v>54132.560805341804</v>
      </c>
    </row>
    <row r="6" spans="1:48" ht="15.75" customHeight="1" x14ac:dyDescent="0.3">
      <c r="A6" s="199" t="s">
        <v>337</v>
      </c>
      <c r="B6" s="200">
        <v>16</v>
      </c>
      <c r="C6" s="201">
        <v>2485.5035644726386</v>
      </c>
      <c r="D6" s="202">
        <f t="shared" ref="D6:D7" si="2">L6/C6</f>
        <v>0.5480463331876001</v>
      </c>
      <c r="E6" s="203"/>
      <c r="F6" s="203"/>
      <c r="G6" s="203"/>
      <c r="H6" s="203"/>
      <c r="I6" s="203"/>
      <c r="J6" s="203"/>
      <c r="K6" s="203"/>
      <c r="L6" s="372">
        <v>1362.1711146339394</v>
      </c>
      <c r="M6" s="372">
        <v>1362.1711146339394</v>
      </c>
      <c r="N6" s="372">
        <v>1362.1711146339394</v>
      </c>
      <c r="O6" s="372">
        <v>1362.1711146339394</v>
      </c>
      <c r="P6" s="372">
        <v>1362.1711146339394</v>
      </c>
      <c r="Q6" s="372">
        <v>1362.1711146339394</v>
      </c>
      <c r="R6" s="372">
        <v>1362.1711146339394</v>
      </c>
      <c r="S6" s="372">
        <v>1362.1711146339394</v>
      </c>
      <c r="T6" s="372">
        <v>1362.1711146339394</v>
      </c>
      <c r="U6" s="372">
        <v>1362.1711146339394</v>
      </c>
      <c r="V6" s="372">
        <v>1362.1711146339394</v>
      </c>
      <c r="W6" s="372">
        <v>1362.1711146339394</v>
      </c>
      <c r="X6" s="372">
        <v>1362.1711146339394</v>
      </c>
      <c r="Y6" s="372">
        <v>1362.1711146339394</v>
      </c>
      <c r="Z6" s="372">
        <v>1362.1711146339394</v>
      </c>
      <c r="AA6" s="372">
        <v>1362.1711146339394</v>
      </c>
      <c r="AB6" s="372">
        <v>0</v>
      </c>
      <c r="AC6" s="372">
        <v>0</v>
      </c>
      <c r="AD6" s="372">
        <v>0</v>
      </c>
      <c r="AE6" s="372">
        <v>0</v>
      </c>
      <c r="AF6" s="372">
        <v>0</v>
      </c>
      <c r="AG6" s="372">
        <v>0</v>
      </c>
      <c r="AH6" s="372">
        <v>0</v>
      </c>
      <c r="AI6" s="372">
        <v>0</v>
      </c>
      <c r="AJ6" s="372">
        <v>0</v>
      </c>
      <c r="AK6" s="372">
        <v>0</v>
      </c>
      <c r="AL6" s="372">
        <v>0</v>
      </c>
      <c r="AM6" s="372">
        <v>0</v>
      </c>
      <c r="AN6" s="372">
        <v>0</v>
      </c>
      <c r="AO6" s="372">
        <v>0</v>
      </c>
      <c r="AP6" s="372">
        <v>0</v>
      </c>
      <c r="AQ6" s="372">
        <v>0</v>
      </c>
      <c r="AR6" s="372">
        <v>0</v>
      </c>
      <c r="AS6" s="372">
        <v>0</v>
      </c>
      <c r="AT6" s="372">
        <v>0</v>
      </c>
      <c r="AU6" s="372">
        <v>0</v>
      </c>
      <c r="AV6" s="372">
        <f t="shared" si="1"/>
        <v>21794.737834143038</v>
      </c>
    </row>
    <row r="7" spans="1:48" ht="15.75" customHeight="1" x14ac:dyDescent="0.3">
      <c r="A7" s="199" t="s">
        <v>135</v>
      </c>
      <c r="B7" s="200">
        <v>15</v>
      </c>
      <c r="C7" s="201">
        <v>341.60044888775559</v>
      </c>
      <c r="D7" s="202">
        <f t="shared" si="2"/>
        <v>0.54358957156140664</v>
      </c>
      <c r="E7" s="203"/>
      <c r="F7" s="203"/>
      <c r="G7" s="203"/>
      <c r="H7" s="203"/>
      <c r="I7" s="203"/>
      <c r="J7" s="203"/>
      <c r="K7" s="203"/>
      <c r="L7" s="372">
        <v>185.69044165607923</v>
      </c>
      <c r="M7" s="372">
        <v>185.69044165607923</v>
      </c>
      <c r="N7" s="372">
        <v>185.69044165607923</v>
      </c>
      <c r="O7" s="372">
        <v>185.69044165607923</v>
      </c>
      <c r="P7" s="372">
        <v>185.69044165607923</v>
      </c>
      <c r="Q7" s="372">
        <v>185.69044165607923</v>
      </c>
      <c r="R7" s="372">
        <v>185.69044165607923</v>
      </c>
      <c r="S7" s="372">
        <v>185.69044165607923</v>
      </c>
      <c r="T7" s="372">
        <v>185.69044165607923</v>
      </c>
      <c r="U7" s="372">
        <v>185.69044165607923</v>
      </c>
      <c r="V7" s="372">
        <v>185.69044165607923</v>
      </c>
      <c r="W7" s="372">
        <v>185.69044165607923</v>
      </c>
      <c r="X7" s="372">
        <v>185.69044165607923</v>
      </c>
      <c r="Y7" s="372">
        <v>185.69044165607923</v>
      </c>
      <c r="Z7" s="372">
        <v>185.69044165607923</v>
      </c>
      <c r="AA7" s="372">
        <v>0</v>
      </c>
      <c r="AB7" s="372">
        <v>0</v>
      </c>
      <c r="AC7" s="372">
        <v>0</v>
      </c>
      <c r="AD7" s="372">
        <v>0</v>
      </c>
      <c r="AE7" s="372">
        <v>0</v>
      </c>
      <c r="AF7" s="372">
        <v>0</v>
      </c>
      <c r="AG7" s="372">
        <v>0</v>
      </c>
      <c r="AH7" s="372">
        <v>0</v>
      </c>
      <c r="AI7" s="372">
        <v>0</v>
      </c>
      <c r="AJ7" s="372">
        <v>0</v>
      </c>
      <c r="AK7" s="372">
        <v>0</v>
      </c>
      <c r="AL7" s="372">
        <v>0</v>
      </c>
      <c r="AM7" s="372">
        <v>0</v>
      </c>
      <c r="AN7" s="372">
        <v>0</v>
      </c>
      <c r="AO7" s="372">
        <v>0</v>
      </c>
      <c r="AP7" s="372">
        <v>0</v>
      </c>
      <c r="AQ7" s="372">
        <v>0</v>
      </c>
      <c r="AR7" s="372">
        <v>0</v>
      </c>
      <c r="AS7" s="372">
        <v>0</v>
      </c>
      <c r="AT7" s="372">
        <v>0</v>
      </c>
      <c r="AU7" s="372">
        <v>0</v>
      </c>
      <c r="AV7" s="372">
        <f t="shared" si="1"/>
        <v>2785.3566248411885</v>
      </c>
    </row>
    <row r="8" spans="1:48" ht="15.75" customHeight="1" x14ac:dyDescent="0.3">
      <c r="A8" s="199" t="s">
        <v>27</v>
      </c>
      <c r="B8" s="200">
        <v>11</v>
      </c>
      <c r="C8" s="201">
        <v>185.40987535193369</v>
      </c>
      <c r="D8" s="202">
        <f t="shared" ref="D8:D11" si="3">L8/C8</f>
        <v>0.55837612623496324</v>
      </c>
      <c r="E8" s="203"/>
      <c r="F8" s="203"/>
      <c r="G8" s="203"/>
      <c r="H8" s="203"/>
      <c r="I8" s="203"/>
      <c r="J8" s="203"/>
      <c r="K8" s="203"/>
      <c r="L8" s="372">
        <v>103.52844796472013</v>
      </c>
      <c r="M8" s="372">
        <v>103.52844796472013</v>
      </c>
      <c r="N8" s="372">
        <v>103.52844796472013</v>
      </c>
      <c r="O8" s="372">
        <v>103.52844796472013</v>
      </c>
      <c r="P8" s="372">
        <v>103.52844796472013</v>
      </c>
      <c r="Q8" s="372">
        <v>103.52844796472013</v>
      </c>
      <c r="R8" s="372">
        <v>103.52844796472013</v>
      </c>
      <c r="S8" s="372">
        <v>103.52844796472013</v>
      </c>
      <c r="T8" s="372">
        <v>103.52844796472013</v>
      </c>
      <c r="U8" s="372">
        <v>103.52844796472013</v>
      </c>
      <c r="V8" s="372">
        <v>103.52844796472013</v>
      </c>
      <c r="W8" s="372">
        <v>0</v>
      </c>
      <c r="X8" s="372">
        <v>0</v>
      </c>
      <c r="Y8" s="372">
        <v>0</v>
      </c>
      <c r="Z8" s="372">
        <v>0</v>
      </c>
      <c r="AA8" s="372">
        <v>0</v>
      </c>
      <c r="AB8" s="372">
        <v>0</v>
      </c>
      <c r="AC8" s="372">
        <v>0</v>
      </c>
      <c r="AD8" s="372">
        <v>0</v>
      </c>
      <c r="AE8" s="372">
        <v>0</v>
      </c>
      <c r="AF8" s="372">
        <v>0</v>
      </c>
      <c r="AG8" s="372">
        <v>0</v>
      </c>
      <c r="AH8" s="372">
        <v>0</v>
      </c>
      <c r="AI8" s="372">
        <v>0</v>
      </c>
      <c r="AJ8" s="372">
        <v>0</v>
      </c>
      <c r="AK8" s="372">
        <v>0</v>
      </c>
      <c r="AL8" s="372">
        <v>0</v>
      </c>
      <c r="AM8" s="372">
        <v>0</v>
      </c>
      <c r="AN8" s="372">
        <v>0</v>
      </c>
      <c r="AO8" s="372">
        <v>0</v>
      </c>
      <c r="AP8" s="372">
        <v>0</v>
      </c>
      <c r="AQ8" s="372">
        <v>0</v>
      </c>
      <c r="AR8" s="372">
        <v>0</v>
      </c>
      <c r="AS8" s="372">
        <v>0</v>
      </c>
      <c r="AT8" s="372">
        <v>0</v>
      </c>
      <c r="AU8" s="372">
        <v>0</v>
      </c>
      <c r="AV8" s="372">
        <f t="shared" si="1"/>
        <v>1138.8129276119214</v>
      </c>
    </row>
    <row r="9" spans="1:48" ht="15.75" customHeight="1" x14ac:dyDescent="0.3">
      <c r="A9" s="199" t="s">
        <v>256</v>
      </c>
      <c r="B9" s="200">
        <v>18</v>
      </c>
      <c r="C9" s="201">
        <v>59.557393671209368</v>
      </c>
      <c r="D9" s="202">
        <f t="shared" si="3"/>
        <v>0.51081430669775596</v>
      </c>
      <c r="E9" s="203"/>
      <c r="F9" s="203"/>
      <c r="G9" s="203"/>
      <c r="H9" s="203"/>
      <c r="I9" s="203"/>
      <c r="J9" s="203"/>
      <c r="K9" s="203"/>
      <c r="L9" s="372">
        <v>30.422768756884132</v>
      </c>
      <c r="M9" s="372">
        <v>30.422768756884132</v>
      </c>
      <c r="N9" s="372">
        <v>30.422768756884132</v>
      </c>
      <c r="O9" s="372">
        <v>30.422768756884132</v>
      </c>
      <c r="P9" s="372">
        <v>30.422768756884132</v>
      </c>
      <c r="Q9" s="372">
        <v>30.422768756884132</v>
      </c>
      <c r="R9" s="372">
        <v>30.422768756884132</v>
      </c>
      <c r="S9" s="372">
        <v>30.422768756884132</v>
      </c>
      <c r="T9" s="372">
        <v>30.422768756884132</v>
      </c>
      <c r="U9" s="372">
        <v>30.422768756884132</v>
      </c>
      <c r="V9" s="372">
        <v>30.422768756884132</v>
      </c>
      <c r="W9" s="372">
        <v>30.422768756884132</v>
      </c>
      <c r="X9" s="372">
        <v>30.422768756884132</v>
      </c>
      <c r="Y9" s="372">
        <v>30.422768756884132</v>
      </c>
      <c r="Z9" s="372">
        <v>30.422768756884132</v>
      </c>
      <c r="AA9" s="372">
        <v>30.422768756884132</v>
      </c>
      <c r="AB9" s="372">
        <v>30.422768756884132</v>
      </c>
      <c r="AC9" s="372">
        <v>30.422768756884132</v>
      </c>
      <c r="AD9" s="372">
        <v>0</v>
      </c>
      <c r="AE9" s="372">
        <v>0</v>
      </c>
      <c r="AF9" s="372">
        <v>0</v>
      </c>
      <c r="AG9" s="372">
        <v>0</v>
      </c>
      <c r="AH9" s="372">
        <v>0</v>
      </c>
      <c r="AI9" s="372">
        <v>0</v>
      </c>
      <c r="AJ9" s="372">
        <v>0</v>
      </c>
      <c r="AK9" s="372">
        <v>0</v>
      </c>
      <c r="AL9" s="372">
        <v>0</v>
      </c>
      <c r="AM9" s="372">
        <v>0</v>
      </c>
      <c r="AN9" s="372">
        <v>0</v>
      </c>
      <c r="AO9" s="372">
        <v>0</v>
      </c>
      <c r="AP9" s="372">
        <v>0</v>
      </c>
      <c r="AQ9" s="372">
        <v>0</v>
      </c>
      <c r="AR9" s="372">
        <v>0</v>
      </c>
      <c r="AS9" s="372">
        <v>0</v>
      </c>
      <c r="AT9" s="372">
        <v>0</v>
      </c>
      <c r="AU9" s="372">
        <v>0</v>
      </c>
      <c r="AV9" s="372">
        <f t="shared" si="1"/>
        <v>547.60983762391436</v>
      </c>
    </row>
    <row r="10" spans="1:48" ht="15.75" customHeight="1" x14ac:dyDescent="0.3">
      <c r="A10" s="199" t="s">
        <v>525</v>
      </c>
      <c r="B10" s="200">
        <v>25</v>
      </c>
      <c r="C10" s="201">
        <v>34.179792875972311</v>
      </c>
      <c r="D10" s="202">
        <f t="shared" si="3"/>
        <v>0.45699999999999996</v>
      </c>
      <c r="E10" s="203"/>
      <c r="F10" s="203"/>
      <c r="G10" s="203"/>
      <c r="H10" s="203"/>
      <c r="I10" s="203"/>
      <c r="J10" s="203"/>
      <c r="K10" s="203"/>
      <c r="L10" s="372">
        <v>15.620165344319345</v>
      </c>
      <c r="M10" s="372">
        <v>15.620165344319345</v>
      </c>
      <c r="N10" s="372">
        <v>15.620165344319345</v>
      </c>
      <c r="O10" s="372">
        <v>15.620165344319345</v>
      </c>
      <c r="P10" s="372">
        <v>15.620165344319345</v>
      </c>
      <c r="Q10" s="372">
        <v>15.620165344319345</v>
      </c>
      <c r="R10" s="372">
        <v>15.620165344319345</v>
      </c>
      <c r="S10" s="372">
        <v>15.620165344319345</v>
      </c>
      <c r="T10" s="372">
        <v>15.620165344319345</v>
      </c>
      <c r="U10" s="372">
        <v>15.620165344319345</v>
      </c>
      <c r="V10" s="372">
        <v>15.620165344319345</v>
      </c>
      <c r="W10" s="372">
        <v>15.620165344319345</v>
      </c>
      <c r="X10" s="372">
        <v>15.620165344319345</v>
      </c>
      <c r="Y10" s="372">
        <v>15.620165344319345</v>
      </c>
      <c r="Z10" s="372">
        <v>15.620165344319345</v>
      </c>
      <c r="AA10" s="372">
        <v>15.620165344319345</v>
      </c>
      <c r="AB10" s="372">
        <v>15.620165344319345</v>
      </c>
      <c r="AC10" s="372">
        <v>15.620165344319345</v>
      </c>
      <c r="AD10" s="372">
        <v>15.620165344319345</v>
      </c>
      <c r="AE10" s="372">
        <v>15.620165344319345</v>
      </c>
      <c r="AF10" s="372">
        <v>15.620165344319345</v>
      </c>
      <c r="AG10" s="372">
        <v>15.620165344319345</v>
      </c>
      <c r="AH10" s="372">
        <v>15.620165344319345</v>
      </c>
      <c r="AI10" s="372">
        <v>15.620165344319345</v>
      </c>
      <c r="AJ10" s="372">
        <v>15.620165344319345</v>
      </c>
      <c r="AK10" s="372">
        <v>0</v>
      </c>
      <c r="AL10" s="372">
        <v>0</v>
      </c>
      <c r="AM10" s="372">
        <v>0</v>
      </c>
      <c r="AN10" s="372">
        <v>0</v>
      </c>
      <c r="AO10" s="372">
        <v>0</v>
      </c>
      <c r="AP10" s="372">
        <v>0</v>
      </c>
      <c r="AQ10" s="372">
        <v>0</v>
      </c>
      <c r="AR10" s="372">
        <v>0</v>
      </c>
      <c r="AS10" s="372">
        <v>0</v>
      </c>
      <c r="AT10" s="372">
        <v>0</v>
      </c>
      <c r="AU10" s="372">
        <v>0</v>
      </c>
      <c r="AV10" s="372">
        <f t="shared" si="1"/>
        <v>390.50413360798342</v>
      </c>
    </row>
    <row r="11" spans="1:48" ht="15.75" customHeight="1" x14ac:dyDescent="0.3">
      <c r="A11" s="199" t="s">
        <v>526</v>
      </c>
      <c r="B11" s="200">
        <v>15</v>
      </c>
      <c r="C11" s="372">
        <v>0.32049906786710153</v>
      </c>
      <c r="D11" s="202">
        <f t="shared" si="3"/>
        <v>0.79999999999999993</v>
      </c>
      <c r="E11" s="203"/>
      <c r="F11" s="203"/>
      <c r="G11" s="203"/>
      <c r="H11" s="203"/>
      <c r="I11" s="203"/>
      <c r="J11" s="203"/>
      <c r="K11" s="203"/>
      <c r="L11" s="372">
        <v>0.25639925429368121</v>
      </c>
      <c r="M11" s="372">
        <v>0.25639925429368121</v>
      </c>
      <c r="N11" s="372">
        <v>0.25639925429368121</v>
      </c>
      <c r="O11" s="372">
        <v>0.25639925429368121</v>
      </c>
      <c r="P11" s="372">
        <v>0.25639925429368121</v>
      </c>
      <c r="Q11" s="372">
        <v>0.25639925429368121</v>
      </c>
      <c r="R11" s="372">
        <v>0.25639925429368121</v>
      </c>
      <c r="S11" s="372">
        <v>0.25639925429368121</v>
      </c>
      <c r="T11" s="372">
        <v>0.25639925429368121</v>
      </c>
      <c r="U11" s="372">
        <v>0.25639925429368121</v>
      </c>
      <c r="V11" s="372">
        <v>0.25639925429368121</v>
      </c>
      <c r="W11" s="372">
        <v>0.25639925429368121</v>
      </c>
      <c r="X11" s="372">
        <v>0.25639925429368121</v>
      </c>
      <c r="Y11" s="372">
        <v>0.25639925429368121</v>
      </c>
      <c r="Z11" s="372">
        <v>0.25639925429368121</v>
      </c>
      <c r="AA11" s="372">
        <v>0</v>
      </c>
      <c r="AB11" s="372">
        <v>0</v>
      </c>
      <c r="AC11" s="372">
        <v>0</v>
      </c>
      <c r="AD11" s="372">
        <v>0</v>
      </c>
      <c r="AE11" s="372">
        <v>0</v>
      </c>
      <c r="AF11" s="372">
        <v>0</v>
      </c>
      <c r="AG11" s="372">
        <v>0</v>
      </c>
      <c r="AH11" s="372">
        <v>0</v>
      </c>
      <c r="AI11" s="372">
        <v>0</v>
      </c>
      <c r="AJ11" s="372">
        <v>0</v>
      </c>
      <c r="AK11" s="372">
        <v>0</v>
      </c>
      <c r="AL11" s="372">
        <v>0</v>
      </c>
      <c r="AM11" s="372">
        <v>0</v>
      </c>
      <c r="AN11" s="372">
        <v>0</v>
      </c>
      <c r="AO11" s="372">
        <v>0</v>
      </c>
      <c r="AP11" s="372">
        <v>0</v>
      </c>
      <c r="AQ11" s="372">
        <v>0</v>
      </c>
      <c r="AR11" s="372">
        <v>0</v>
      </c>
      <c r="AS11" s="372">
        <v>0</v>
      </c>
      <c r="AT11" s="372">
        <v>0</v>
      </c>
      <c r="AU11" s="372">
        <v>0</v>
      </c>
      <c r="AV11" s="372">
        <f t="shared" si="1"/>
        <v>3.8459888144052186</v>
      </c>
    </row>
    <row r="12" spans="1:48" ht="15.75" customHeight="1" x14ac:dyDescent="0.3">
      <c r="A12" s="180" t="s">
        <v>422</v>
      </c>
      <c r="B12" s="196"/>
      <c r="C12" s="182">
        <f>SUM(C5:C11)</f>
        <v>9387.1690741709572</v>
      </c>
      <c r="D12" s="205">
        <f>L12/C12</f>
        <v>0.54126801677883196</v>
      </c>
      <c r="E12" s="85"/>
      <c r="F12" s="74"/>
      <c r="G12" s="74"/>
      <c r="H12" s="74"/>
      <c r="I12" s="74"/>
      <c r="J12" s="74"/>
      <c r="K12" s="74"/>
      <c r="L12" s="182">
        <f t="shared" ref="L12:AV12" si="4">SUM(L5:L11)</f>
        <v>5080.9743879440985</v>
      </c>
      <c r="M12" s="182">
        <f t="shared" si="4"/>
        <v>5080.9743879440985</v>
      </c>
      <c r="N12" s="182">
        <f t="shared" ref="N12:AO12" si="5">SUM(N5:N11)</f>
        <v>5080.9743879440985</v>
      </c>
      <c r="O12" s="182">
        <f t="shared" si="5"/>
        <v>5080.9743879440985</v>
      </c>
      <c r="P12" s="182">
        <f t="shared" si="5"/>
        <v>5080.9743879440985</v>
      </c>
      <c r="Q12" s="182">
        <f t="shared" si="5"/>
        <v>5080.9743879440985</v>
      </c>
      <c r="R12" s="182">
        <f t="shared" si="5"/>
        <v>5080.9743879440985</v>
      </c>
      <c r="S12" s="182">
        <f t="shared" si="5"/>
        <v>5080.9743879440985</v>
      </c>
      <c r="T12" s="182">
        <f t="shared" si="5"/>
        <v>5080.9743879440985</v>
      </c>
      <c r="U12" s="182">
        <f t="shared" si="5"/>
        <v>5080.9743879440985</v>
      </c>
      <c r="V12" s="182">
        <f t="shared" si="5"/>
        <v>5080.9743879440985</v>
      </c>
      <c r="W12" s="182">
        <f t="shared" si="5"/>
        <v>4977.4459399793786</v>
      </c>
      <c r="X12" s="182">
        <f t="shared" si="5"/>
        <v>4977.4459399793786</v>
      </c>
      <c r="Y12" s="182">
        <f t="shared" si="5"/>
        <v>4977.4459399793786</v>
      </c>
      <c r="Z12" s="182">
        <f t="shared" si="5"/>
        <v>4977.4459399793786</v>
      </c>
      <c r="AA12" s="182">
        <f t="shared" si="5"/>
        <v>4791.4990990690058</v>
      </c>
      <c r="AB12" s="182">
        <f t="shared" si="5"/>
        <v>46.042934101203478</v>
      </c>
      <c r="AC12" s="182">
        <f t="shared" si="5"/>
        <v>46.042934101203478</v>
      </c>
      <c r="AD12" s="182">
        <f t="shared" si="5"/>
        <v>15.620165344319345</v>
      </c>
      <c r="AE12" s="182">
        <f t="shared" si="5"/>
        <v>15.620165344319345</v>
      </c>
      <c r="AF12" s="182">
        <f t="shared" si="5"/>
        <v>15.620165344319345</v>
      </c>
      <c r="AG12" s="182">
        <f t="shared" si="5"/>
        <v>15.620165344319345</v>
      </c>
      <c r="AH12" s="182">
        <f t="shared" si="5"/>
        <v>15.620165344319345</v>
      </c>
      <c r="AI12" s="182">
        <f t="shared" si="5"/>
        <v>15.620165344319345</v>
      </c>
      <c r="AJ12" s="182">
        <f t="shared" si="5"/>
        <v>15.620165344319345</v>
      </c>
      <c r="AK12" s="182">
        <f t="shared" si="5"/>
        <v>0</v>
      </c>
      <c r="AL12" s="182">
        <f t="shared" si="5"/>
        <v>0</v>
      </c>
      <c r="AM12" s="182">
        <f t="shared" si="5"/>
        <v>0</v>
      </c>
      <c r="AN12" s="182">
        <f t="shared" si="5"/>
        <v>0</v>
      </c>
      <c r="AO12" s="182">
        <f t="shared" si="5"/>
        <v>0</v>
      </c>
      <c r="AP12" s="182">
        <f t="shared" ref="AP12:AU12" si="6">SUM(AP5:AP11)</f>
        <v>0</v>
      </c>
      <c r="AQ12" s="182">
        <f t="shared" si="6"/>
        <v>0</v>
      </c>
      <c r="AR12" s="182">
        <f t="shared" si="6"/>
        <v>0</v>
      </c>
      <c r="AS12" s="182">
        <f t="shared" si="6"/>
        <v>0</v>
      </c>
      <c r="AT12" s="182">
        <f t="shared" si="6"/>
        <v>0</v>
      </c>
      <c r="AU12" s="182">
        <f t="shared" si="6"/>
        <v>0</v>
      </c>
      <c r="AV12" s="174">
        <f t="shared" si="4"/>
        <v>80793.428151984248</v>
      </c>
    </row>
    <row r="13" spans="1:48" ht="15.75" customHeight="1" x14ac:dyDescent="0.3">
      <c r="A13" s="180" t="s">
        <v>423</v>
      </c>
      <c r="B13" s="185"/>
      <c r="C13" s="186"/>
      <c r="D13" s="197"/>
      <c r="E13" s="77"/>
      <c r="F13" s="77"/>
      <c r="G13" s="77"/>
      <c r="H13" s="77"/>
      <c r="I13" s="77"/>
      <c r="J13" s="77"/>
      <c r="K13" s="78"/>
      <c r="L13" s="174">
        <v>0</v>
      </c>
      <c r="M13" s="188">
        <f>L12-M12</f>
        <v>0</v>
      </c>
      <c r="N13" s="188">
        <f t="shared" ref="N13:AO13" si="7">M12-N12</f>
        <v>0</v>
      </c>
      <c r="O13" s="188">
        <f t="shared" si="7"/>
        <v>0</v>
      </c>
      <c r="P13" s="188">
        <f t="shared" si="7"/>
        <v>0</v>
      </c>
      <c r="Q13" s="188">
        <f t="shared" si="7"/>
        <v>0</v>
      </c>
      <c r="R13" s="188">
        <f t="shared" si="7"/>
        <v>0</v>
      </c>
      <c r="S13" s="188">
        <f t="shared" si="7"/>
        <v>0</v>
      </c>
      <c r="T13" s="188">
        <f t="shared" si="7"/>
        <v>0</v>
      </c>
      <c r="U13" s="188">
        <f t="shared" si="7"/>
        <v>0</v>
      </c>
      <c r="V13" s="188">
        <f t="shared" si="7"/>
        <v>0</v>
      </c>
      <c r="W13" s="188">
        <f t="shared" si="7"/>
        <v>103.52844796471982</v>
      </c>
      <c r="X13" s="188">
        <f t="shared" si="7"/>
        <v>0</v>
      </c>
      <c r="Y13" s="188">
        <f t="shared" si="7"/>
        <v>0</v>
      </c>
      <c r="Z13" s="188">
        <f t="shared" si="7"/>
        <v>0</v>
      </c>
      <c r="AA13" s="188">
        <f t="shared" si="7"/>
        <v>185.94684091037288</v>
      </c>
      <c r="AB13" s="188">
        <f t="shared" si="7"/>
        <v>4745.4561649678026</v>
      </c>
      <c r="AC13" s="188">
        <f t="shared" si="7"/>
        <v>0</v>
      </c>
      <c r="AD13" s="188">
        <f t="shared" si="7"/>
        <v>30.422768756884132</v>
      </c>
      <c r="AE13" s="188">
        <f t="shared" si="7"/>
        <v>0</v>
      </c>
      <c r="AF13" s="188">
        <f t="shared" si="7"/>
        <v>0</v>
      </c>
      <c r="AG13" s="188">
        <f t="shared" si="7"/>
        <v>0</v>
      </c>
      <c r="AH13" s="188">
        <f t="shared" si="7"/>
        <v>0</v>
      </c>
      <c r="AI13" s="188">
        <f t="shared" si="7"/>
        <v>0</v>
      </c>
      <c r="AJ13" s="188">
        <f t="shared" si="7"/>
        <v>0</v>
      </c>
      <c r="AK13" s="188">
        <f t="shared" si="7"/>
        <v>15.620165344319345</v>
      </c>
      <c r="AL13" s="188">
        <f t="shared" si="7"/>
        <v>0</v>
      </c>
      <c r="AM13" s="188">
        <f t="shared" si="7"/>
        <v>0</v>
      </c>
      <c r="AN13" s="188">
        <f t="shared" si="7"/>
        <v>0</v>
      </c>
      <c r="AO13" s="188">
        <f t="shared" si="7"/>
        <v>0</v>
      </c>
      <c r="AP13" s="188">
        <f t="shared" ref="AP13" si="8">AO12-AP12</f>
        <v>0</v>
      </c>
      <c r="AQ13" s="188">
        <f t="shared" ref="AQ13" si="9">AP12-AQ12</f>
        <v>0</v>
      </c>
      <c r="AR13" s="188">
        <f t="shared" ref="AR13" si="10">AQ12-AR12</f>
        <v>0</v>
      </c>
      <c r="AS13" s="188">
        <f t="shared" ref="AS13" si="11">AR12-AS12</f>
        <v>0</v>
      </c>
      <c r="AT13" s="188">
        <f t="shared" ref="AT13" si="12">AS12-AT12</f>
        <v>0</v>
      </c>
      <c r="AU13" s="188">
        <f t="shared" ref="AU13" si="13">AT12-AU12</f>
        <v>0</v>
      </c>
      <c r="AV13" s="84"/>
    </row>
    <row r="14" spans="1:48" ht="15.75" customHeight="1" x14ac:dyDescent="0.3">
      <c r="A14" s="180" t="s">
        <v>424</v>
      </c>
      <c r="B14" s="185"/>
      <c r="C14" s="186"/>
      <c r="D14" s="186"/>
      <c r="E14" s="74"/>
      <c r="F14" s="74"/>
      <c r="G14" s="74"/>
      <c r="H14" s="74"/>
      <c r="I14" s="74"/>
      <c r="J14" s="74"/>
      <c r="K14" s="79"/>
      <c r="L14" s="174">
        <f t="shared" ref="L14:AO14" si="14">$L$12-L12</f>
        <v>0</v>
      </c>
      <c r="M14" s="190">
        <f t="shared" si="14"/>
        <v>0</v>
      </c>
      <c r="N14" s="190">
        <f t="shared" si="14"/>
        <v>0</v>
      </c>
      <c r="O14" s="190">
        <f t="shared" si="14"/>
        <v>0</v>
      </c>
      <c r="P14" s="190">
        <f t="shared" si="14"/>
        <v>0</v>
      </c>
      <c r="Q14" s="190">
        <f t="shared" si="14"/>
        <v>0</v>
      </c>
      <c r="R14" s="190">
        <f t="shared" si="14"/>
        <v>0</v>
      </c>
      <c r="S14" s="190">
        <f t="shared" si="14"/>
        <v>0</v>
      </c>
      <c r="T14" s="190">
        <f t="shared" si="14"/>
        <v>0</v>
      </c>
      <c r="U14" s="190">
        <f t="shared" si="14"/>
        <v>0</v>
      </c>
      <c r="V14" s="190">
        <f t="shared" si="14"/>
        <v>0</v>
      </c>
      <c r="W14" s="190">
        <f t="shared" si="14"/>
        <v>103.52844796471982</v>
      </c>
      <c r="X14" s="190">
        <f t="shared" si="14"/>
        <v>103.52844796471982</v>
      </c>
      <c r="Y14" s="190">
        <f t="shared" si="14"/>
        <v>103.52844796471982</v>
      </c>
      <c r="Z14" s="190">
        <f t="shared" si="14"/>
        <v>103.52844796471982</v>
      </c>
      <c r="AA14" s="190">
        <f t="shared" si="14"/>
        <v>289.4752888750927</v>
      </c>
      <c r="AB14" s="190">
        <f t="shared" si="14"/>
        <v>5034.9314538428953</v>
      </c>
      <c r="AC14" s="190">
        <f t="shared" si="14"/>
        <v>5034.9314538428953</v>
      </c>
      <c r="AD14" s="190">
        <f t="shared" si="14"/>
        <v>5065.354222599779</v>
      </c>
      <c r="AE14" s="190">
        <f t="shared" si="14"/>
        <v>5065.354222599779</v>
      </c>
      <c r="AF14" s="190">
        <f t="shared" si="14"/>
        <v>5065.354222599779</v>
      </c>
      <c r="AG14" s="190">
        <f t="shared" si="14"/>
        <v>5065.354222599779</v>
      </c>
      <c r="AH14" s="190">
        <f t="shared" si="14"/>
        <v>5065.354222599779</v>
      </c>
      <c r="AI14" s="190">
        <f t="shared" si="14"/>
        <v>5065.354222599779</v>
      </c>
      <c r="AJ14" s="190">
        <f t="shared" si="14"/>
        <v>5065.354222599779</v>
      </c>
      <c r="AK14" s="190">
        <f t="shared" si="14"/>
        <v>5080.9743879440985</v>
      </c>
      <c r="AL14" s="190">
        <f t="shared" si="14"/>
        <v>5080.9743879440985</v>
      </c>
      <c r="AM14" s="190">
        <f t="shared" si="14"/>
        <v>5080.9743879440985</v>
      </c>
      <c r="AN14" s="190">
        <f t="shared" si="14"/>
        <v>5080.9743879440985</v>
      </c>
      <c r="AO14" s="190">
        <f t="shared" si="14"/>
        <v>5080.9743879440985</v>
      </c>
      <c r="AP14" s="190">
        <f t="shared" ref="AP14:AU14" si="15">$L$12-AP12</f>
        <v>5080.9743879440985</v>
      </c>
      <c r="AQ14" s="190">
        <f t="shared" si="15"/>
        <v>5080.9743879440985</v>
      </c>
      <c r="AR14" s="190">
        <f t="shared" si="15"/>
        <v>5080.9743879440985</v>
      </c>
      <c r="AS14" s="190">
        <f t="shared" si="15"/>
        <v>5080.9743879440985</v>
      </c>
      <c r="AT14" s="190">
        <f t="shared" si="15"/>
        <v>5080.9743879440985</v>
      </c>
      <c r="AU14" s="190">
        <f t="shared" si="15"/>
        <v>5080.9743879440985</v>
      </c>
      <c r="AV14" s="80"/>
    </row>
    <row r="15" spans="1:48" ht="15.75" customHeight="1" x14ac:dyDescent="0.3">
      <c r="A15" s="193" t="s">
        <v>66</v>
      </c>
      <c r="B15" s="206">
        <f>SUMPRODUCT(B5:B11,C5:C11)/C12</f>
        <v>15.910277806350953</v>
      </c>
      <c r="C15" s="56"/>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row>
    <row r="16" spans="1:48" ht="15.75" hidden="1" customHeight="1" x14ac:dyDescent="0.3">
      <c r="A16" s="101"/>
      <c r="B16" s="30"/>
      <c r="C16" s="30"/>
      <c r="D16" s="30"/>
      <c r="E16" s="116"/>
      <c r="F16" s="116"/>
      <c r="G16" s="116"/>
      <c r="H16" s="116"/>
      <c r="I16" s="116"/>
      <c r="J16" s="116"/>
      <c r="K16" s="116"/>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row>
    <row r="17" spans="1:48" ht="15.75" hidden="1" customHeight="1" x14ac:dyDescent="0.3">
      <c r="A17" s="491" t="str">
        <f>A3</f>
        <v>Measure Category</v>
      </c>
      <c r="B17" s="493" t="str">
        <f>B3</f>
        <v>Measure Life</v>
      </c>
      <c r="C17" s="493" t="str">
        <f>C3</f>
        <v>Annual Verified Gross Savings (MWh)</v>
      </c>
      <c r="D17" s="493" t="str">
        <f>D3</f>
        <v>NTGR</v>
      </c>
      <c r="E17" s="293"/>
      <c r="F17" s="294"/>
      <c r="G17" s="294"/>
      <c r="H17" s="294"/>
      <c r="I17" s="294"/>
      <c r="J17" s="295"/>
      <c r="K17" s="295"/>
      <c r="L17" s="120" t="s">
        <v>265</v>
      </c>
      <c r="M17" s="133"/>
      <c r="N17" s="133"/>
      <c r="O17" s="133"/>
      <c r="P17" s="133"/>
      <c r="Q17" s="133"/>
      <c r="R17" s="133"/>
      <c r="S17" s="133"/>
      <c r="T17" s="133"/>
      <c r="U17" s="134"/>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row>
    <row r="18" spans="1:48" ht="15.75" hidden="1" customHeight="1" x14ac:dyDescent="0.3">
      <c r="A18" s="496"/>
      <c r="B18" s="495"/>
      <c r="C18" s="495"/>
      <c r="D18" s="494"/>
      <c r="E18" s="98"/>
      <c r="F18" s="98"/>
      <c r="G18" s="98"/>
      <c r="H18" s="98"/>
      <c r="I18" s="98"/>
      <c r="J18" s="98"/>
      <c r="K18" s="98"/>
      <c r="L18" s="98">
        <f t="shared" ref="L18:P19" si="16">V4</f>
        <v>2035</v>
      </c>
      <c r="M18" s="98">
        <f t="shared" si="16"/>
        <v>2036</v>
      </c>
      <c r="N18" s="98">
        <f t="shared" si="16"/>
        <v>2037</v>
      </c>
      <c r="O18" s="98">
        <f t="shared" si="16"/>
        <v>2038</v>
      </c>
      <c r="P18" s="98">
        <f t="shared" si="16"/>
        <v>2039</v>
      </c>
      <c r="Q18" s="98">
        <f t="shared" ref="Q18:U19" si="17">AL4</f>
        <v>2051</v>
      </c>
      <c r="R18" s="98">
        <f t="shared" si="17"/>
        <v>2052</v>
      </c>
      <c r="S18" s="98">
        <f t="shared" si="17"/>
        <v>2053</v>
      </c>
      <c r="T18" s="98">
        <f t="shared" si="17"/>
        <v>2054</v>
      </c>
      <c r="U18" s="98">
        <f t="shared" si="17"/>
        <v>2055</v>
      </c>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row>
    <row r="19" spans="1:48" ht="15.75" hidden="1" customHeight="1" x14ac:dyDescent="0.3">
      <c r="A19" s="199" t="str">
        <f>A5</f>
        <v>Air Source Heat Pump</v>
      </c>
      <c r="B19" s="200">
        <f>B5</f>
        <v>16</v>
      </c>
      <c r="C19" s="201">
        <f>C5</f>
        <v>6280.5974998435813</v>
      </c>
      <c r="D19" s="202">
        <f>D5</f>
        <v>0.53868840511083904</v>
      </c>
      <c r="E19" s="203"/>
      <c r="F19" s="203"/>
      <c r="G19" s="203"/>
      <c r="H19" s="203"/>
      <c r="I19" s="203"/>
      <c r="J19" s="203"/>
      <c r="K19" s="203"/>
      <c r="L19" s="177">
        <f t="shared" si="16"/>
        <v>3383.2850503338623</v>
      </c>
      <c r="M19" s="177">
        <f t="shared" si="16"/>
        <v>3383.2850503338623</v>
      </c>
      <c r="N19" s="177">
        <f t="shared" si="16"/>
        <v>3383.2850503338623</v>
      </c>
      <c r="O19" s="177">
        <f t="shared" si="16"/>
        <v>3383.2850503338623</v>
      </c>
      <c r="P19" s="177">
        <f t="shared" si="16"/>
        <v>3383.2850503338623</v>
      </c>
      <c r="Q19" s="177">
        <f t="shared" si="17"/>
        <v>0</v>
      </c>
      <c r="R19" s="177">
        <f t="shared" si="17"/>
        <v>0</v>
      </c>
      <c r="S19" s="177">
        <f t="shared" si="17"/>
        <v>0</v>
      </c>
      <c r="T19" s="177">
        <f t="shared" si="17"/>
        <v>0</v>
      </c>
      <c r="U19" s="177">
        <f t="shared" si="17"/>
        <v>0</v>
      </c>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row>
    <row r="20" spans="1:48" ht="15.75" hidden="1" customHeight="1" x14ac:dyDescent="0.3">
      <c r="A20" s="199" t="str">
        <f t="shared" ref="A20:D20" si="18">A8</f>
        <v>Advanced Thermostat</v>
      </c>
      <c r="B20" s="200">
        <f t="shared" si="18"/>
        <v>11</v>
      </c>
      <c r="C20" s="201">
        <f t="shared" si="18"/>
        <v>185.40987535193369</v>
      </c>
      <c r="D20" s="202">
        <f t="shared" si="18"/>
        <v>0.55837612623496324</v>
      </c>
      <c r="E20" s="203"/>
      <c r="F20" s="203"/>
      <c r="G20" s="203"/>
      <c r="H20" s="203"/>
      <c r="I20" s="203"/>
      <c r="J20" s="203"/>
      <c r="K20" s="203"/>
      <c r="L20" s="177">
        <f t="shared" ref="L20:P20" si="19">V8</f>
        <v>103.52844796472013</v>
      </c>
      <c r="M20" s="177">
        <f t="shared" si="19"/>
        <v>0</v>
      </c>
      <c r="N20" s="177">
        <f t="shared" si="19"/>
        <v>0</v>
      </c>
      <c r="O20" s="177">
        <f t="shared" si="19"/>
        <v>0</v>
      </c>
      <c r="P20" s="177">
        <f t="shared" si="19"/>
        <v>0</v>
      </c>
      <c r="Q20" s="177">
        <f t="shared" ref="Q20:Q26" si="20">AL8</f>
        <v>0</v>
      </c>
      <c r="R20" s="177">
        <f t="shared" ref="R20:R26" si="21">AM8</f>
        <v>0</v>
      </c>
      <c r="S20" s="177">
        <f t="shared" ref="S20:S26" si="22">AN8</f>
        <v>0</v>
      </c>
      <c r="T20" s="177">
        <f t="shared" ref="T20:T26" si="23">AO8</f>
        <v>0</v>
      </c>
      <c r="U20" s="177">
        <f t="shared" ref="U20:U26" si="24">AP8</f>
        <v>0</v>
      </c>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row>
    <row r="21" spans="1:48" ht="15.75" hidden="1" customHeight="1" x14ac:dyDescent="0.3">
      <c r="A21" s="199" t="str">
        <f t="shared" ref="A21:D21" si="25">A9</f>
        <v>Central Air Conditioning</v>
      </c>
      <c r="B21" s="200">
        <f t="shared" si="25"/>
        <v>18</v>
      </c>
      <c r="C21" s="201">
        <f t="shared" si="25"/>
        <v>59.557393671209368</v>
      </c>
      <c r="D21" s="202">
        <f t="shared" si="25"/>
        <v>0.51081430669775596</v>
      </c>
      <c r="E21" s="203"/>
      <c r="F21" s="203"/>
      <c r="G21" s="203"/>
      <c r="H21" s="203"/>
      <c r="I21" s="203"/>
      <c r="J21" s="203"/>
      <c r="K21" s="203"/>
      <c r="L21" s="177">
        <f t="shared" ref="L21:P21" si="26">V9</f>
        <v>30.422768756884132</v>
      </c>
      <c r="M21" s="177">
        <f t="shared" si="26"/>
        <v>30.422768756884132</v>
      </c>
      <c r="N21" s="177">
        <f t="shared" si="26"/>
        <v>30.422768756884132</v>
      </c>
      <c r="O21" s="177">
        <f t="shared" si="26"/>
        <v>30.422768756884132</v>
      </c>
      <c r="P21" s="177">
        <f t="shared" si="26"/>
        <v>30.422768756884132</v>
      </c>
      <c r="Q21" s="177">
        <f t="shared" si="20"/>
        <v>0</v>
      </c>
      <c r="R21" s="177">
        <f t="shared" si="21"/>
        <v>0</v>
      </c>
      <c r="S21" s="177">
        <f t="shared" si="22"/>
        <v>0</v>
      </c>
      <c r="T21" s="177">
        <f t="shared" si="23"/>
        <v>0</v>
      </c>
      <c r="U21" s="177">
        <f t="shared" si="24"/>
        <v>0</v>
      </c>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row>
    <row r="22" spans="1:48" ht="15.75" hidden="1" customHeight="1" x14ac:dyDescent="0.3">
      <c r="A22" s="199" t="str">
        <f t="shared" ref="A22:D22" si="27">A10</f>
        <v>Ground Source Heat Pump</v>
      </c>
      <c r="B22" s="200">
        <f t="shared" si="27"/>
        <v>25</v>
      </c>
      <c r="C22" s="201">
        <f t="shared" si="27"/>
        <v>34.179792875972311</v>
      </c>
      <c r="D22" s="202">
        <f t="shared" si="27"/>
        <v>0.45699999999999996</v>
      </c>
      <c r="E22" s="203"/>
      <c r="F22" s="203"/>
      <c r="G22" s="203"/>
      <c r="H22" s="203"/>
      <c r="I22" s="203"/>
      <c r="J22" s="203"/>
      <c r="K22" s="203"/>
      <c r="L22" s="177">
        <f t="shared" ref="L22:P22" si="28">V10</f>
        <v>15.620165344319345</v>
      </c>
      <c r="M22" s="177">
        <f t="shared" si="28"/>
        <v>15.620165344319345</v>
      </c>
      <c r="N22" s="177">
        <f t="shared" si="28"/>
        <v>15.620165344319345</v>
      </c>
      <c r="O22" s="177">
        <f t="shared" si="28"/>
        <v>15.620165344319345</v>
      </c>
      <c r="P22" s="177">
        <f t="shared" si="28"/>
        <v>15.620165344319345</v>
      </c>
      <c r="Q22" s="177">
        <f t="shared" si="20"/>
        <v>0</v>
      </c>
      <c r="R22" s="177">
        <f t="shared" si="21"/>
        <v>0</v>
      </c>
      <c r="S22" s="177">
        <f t="shared" si="22"/>
        <v>0</v>
      </c>
      <c r="T22" s="177">
        <f t="shared" si="23"/>
        <v>0</v>
      </c>
      <c r="U22" s="177">
        <f t="shared" si="24"/>
        <v>0</v>
      </c>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row>
    <row r="23" spans="1:48" ht="15.75" hidden="1" customHeight="1" x14ac:dyDescent="0.3">
      <c r="A23" s="199" t="str">
        <f t="shared" ref="A23:D23" si="29">A11</f>
        <v>Energy Recovery Ventilator</v>
      </c>
      <c r="B23" s="200">
        <f t="shared" si="29"/>
        <v>15</v>
      </c>
      <c r="C23" s="201">
        <f t="shared" si="29"/>
        <v>0.32049906786710153</v>
      </c>
      <c r="D23" s="202">
        <f t="shared" si="29"/>
        <v>0.79999999999999993</v>
      </c>
      <c r="E23" s="203"/>
      <c r="F23" s="203"/>
      <c r="G23" s="203"/>
      <c r="H23" s="203"/>
      <c r="I23" s="203"/>
      <c r="J23" s="203"/>
      <c r="K23" s="203"/>
      <c r="L23" s="177">
        <f t="shared" ref="L23:P23" si="30">V11</f>
        <v>0.25639925429368121</v>
      </c>
      <c r="M23" s="177">
        <f t="shared" si="30"/>
        <v>0.25639925429368121</v>
      </c>
      <c r="N23" s="177">
        <f t="shared" si="30"/>
        <v>0.25639925429368121</v>
      </c>
      <c r="O23" s="177">
        <f t="shared" si="30"/>
        <v>0.25639925429368121</v>
      </c>
      <c r="P23" s="177">
        <f t="shared" si="30"/>
        <v>0.25639925429368121</v>
      </c>
      <c r="Q23" s="177">
        <f t="shared" si="20"/>
        <v>0</v>
      </c>
      <c r="R23" s="177">
        <f t="shared" si="21"/>
        <v>0</v>
      </c>
      <c r="S23" s="177">
        <f t="shared" si="22"/>
        <v>0</v>
      </c>
      <c r="T23" s="177">
        <f t="shared" si="23"/>
        <v>0</v>
      </c>
      <c r="U23" s="177">
        <f t="shared" si="24"/>
        <v>0</v>
      </c>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row>
    <row r="24" spans="1:48" ht="15.75" hidden="1" customHeight="1" x14ac:dyDescent="0.3">
      <c r="A24" s="180" t="str">
        <f>A12</f>
        <v>2025 CPAS</v>
      </c>
      <c r="B24" s="196"/>
      <c r="C24" s="182">
        <f>C12</f>
        <v>9387.1690741709572</v>
      </c>
      <c r="D24" s="205">
        <f>D12</f>
        <v>0.54126801677883196</v>
      </c>
      <c r="E24" s="85"/>
      <c r="F24" s="74"/>
      <c r="G24" s="74"/>
      <c r="H24" s="74"/>
      <c r="I24" s="74"/>
      <c r="J24" s="74"/>
      <c r="K24" s="74"/>
      <c r="L24" s="182">
        <f t="shared" ref="L24:L26" si="31">V12</f>
        <v>5080.9743879440985</v>
      </c>
      <c r="M24" s="182">
        <f t="shared" ref="M24:P26" si="32">W12</f>
        <v>4977.4459399793786</v>
      </c>
      <c r="N24" s="182">
        <f t="shared" si="32"/>
        <v>4977.4459399793786</v>
      </c>
      <c r="O24" s="182">
        <f t="shared" si="32"/>
        <v>4977.4459399793786</v>
      </c>
      <c r="P24" s="182">
        <f t="shared" si="32"/>
        <v>4977.4459399793786</v>
      </c>
      <c r="Q24" s="182">
        <f t="shared" si="20"/>
        <v>0</v>
      </c>
      <c r="R24" s="182">
        <f t="shared" si="21"/>
        <v>0</v>
      </c>
      <c r="S24" s="182">
        <f t="shared" si="22"/>
        <v>0</v>
      </c>
      <c r="T24" s="182">
        <f t="shared" si="23"/>
        <v>0</v>
      </c>
      <c r="U24" s="182">
        <f t="shared" si="24"/>
        <v>0</v>
      </c>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row>
    <row r="25" spans="1:48" ht="15.75" hidden="1" customHeight="1" x14ac:dyDescent="0.3">
      <c r="A25" s="180" t="str">
        <f t="shared" ref="A25:A27" si="33">A13</f>
        <v>Expiring 2025 CPAS</v>
      </c>
      <c r="B25" s="185"/>
      <c r="C25" s="186"/>
      <c r="D25" s="197"/>
      <c r="E25" s="77"/>
      <c r="F25" s="77"/>
      <c r="G25" s="77"/>
      <c r="H25" s="77"/>
      <c r="I25" s="77"/>
      <c r="J25" s="77"/>
      <c r="K25" s="78"/>
      <c r="L25" s="174">
        <f t="shared" si="31"/>
        <v>0</v>
      </c>
      <c r="M25" s="188">
        <f t="shared" si="32"/>
        <v>103.52844796471982</v>
      </c>
      <c r="N25" s="188">
        <f t="shared" si="32"/>
        <v>0</v>
      </c>
      <c r="O25" s="188">
        <f t="shared" si="32"/>
        <v>0</v>
      </c>
      <c r="P25" s="188">
        <f t="shared" si="32"/>
        <v>0</v>
      </c>
      <c r="Q25" s="188">
        <f t="shared" si="20"/>
        <v>0</v>
      </c>
      <c r="R25" s="188">
        <f t="shared" si="21"/>
        <v>0</v>
      </c>
      <c r="S25" s="188">
        <f t="shared" si="22"/>
        <v>0</v>
      </c>
      <c r="T25" s="188">
        <f t="shared" si="23"/>
        <v>0</v>
      </c>
      <c r="U25" s="188">
        <f t="shared" si="24"/>
        <v>0</v>
      </c>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row>
    <row r="26" spans="1:48" ht="15.75" hidden="1" customHeight="1" x14ac:dyDescent="0.3">
      <c r="A26" s="180" t="str">
        <f t="shared" si="33"/>
        <v>Expired 2025 CPAS</v>
      </c>
      <c r="B26" s="185"/>
      <c r="C26" s="186"/>
      <c r="D26" s="186"/>
      <c r="E26" s="74"/>
      <c r="F26" s="74"/>
      <c r="G26" s="74"/>
      <c r="H26" s="74"/>
      <c r="I26" s="74"/>
      <c r="J26" s="74"/>
      <c r="K26" s="79"/>
      <c r="L26" s="174">
        <f t="shared" si="31"/>
        <v>0</v>
      </c>
      <c r="M26" s="190">
        <f t="shared" si="32"/>
        <v>103.52844796471982</v>
      </c>
      <c r="N26" s="190">
        <f t="shared" si="32"/>
        <v>103.52844796471982</v>
      </c>
      <c r="O26" s="190">
        <f t="shared" si="32"/>
        <v>103.52844796471982</v>
      </c>
      <c r="P26" s="190">
        <f t="shared" si="32"/>
        <v>103.52844796471982</v>
      </c>
      <c r="Q26" s="190">
        <f t="shared" si="20"/>
        <v>5080.9743879440985</v>
      </c>
      <c r="R26" s="190">
        <f t="shared" si="21"/>
        <v>5080.9743879440985</v>
      </c>
      <c r="S26" s="190">
        <f t="shared" si="22"/>
        <v>5080.9743879440985</v>
      </c>
      <c r="T26" s="190">
        <f t="shared" si="23"/>
        <v>5080.9743879440985</v>
      </c>
      <c r="U26" s="190">
        <f t="shared" si="24"/>
        <v>5080.9743879440985</v>
      </c>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row>
    <row r="27" spans="1:48" ht="15.75" hidden="1" customHeight="1" x14ac:dyDescent="0.3">
      <c r="A27" s="180" t="str">
        <f t="shared" si="33"/>
        <v>WAML</v>
      </c>
      <c r="B27" s="206">
        <f>B15</f>
        <v>15.910277806350953</v>
      </c>
      <c r="C27" s="56"/>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row>
    <row r="28" spans="1:48" x14ac:dyDescent="0.3">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row>
    <row r="29" spans="1:48" x14ac:dyDescent="0.3">
      <c r="A29" s="501" t="s">
        <v>2</v>
      </c>
      <c r="B29" s="502"/>
      <c r="C29" s="502"/>
      <c r="D29" s="502"/>
    </row>
    <row r="30" spans="1:48" x14ac:dyDescent="0.3">
      <c r="A30" s="503" t="s">
        <v>341</v>
      </c>
      <c r="B30" s="504"/>
      <c r="C30" s="504"/>
      <c r="D30" s="505"/>
    </row>
  </sheetData>
  <mergeCells count="11">
    <mergeCell ref="A29:D29"/>
    <mergeCell ref="A30:D30"/>
    <mergeCell ref="A17:A18"/>
    <mergeCell ref="B17:B18"/>
    <mergeCell ref="C17:C18"/>
    <mergeCell ref="D17:D18"/>
    <mergeCell ref="AV3:AV4"/>
    <mergeCell ref="A3:A4"/>
    <mergeCell ref="B3:B4"/>
    <mergeCell ref="C3:C4"/>
    <mergeCell ref="D3:D4"/>
  </mergeCells>
  <pageMargins left="0.7" right="0.7" top="0.75" bottom="0.75" header="0.3" footer="0.3"/>
  <pageSetup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38591-CA50-4AE9-9060-63A9086A4F43}">
  <dimension ref="A1:AV28"/>
  <sheetViews>
    <sheetView workbookViewId="0"/>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88671875" customWidth="1"/>
  </cols>
  <sheetData>
    <row r="1" spans="1:48" ht="15.75" customHeight="1" x14ac:dyDescent="0.3">
      <c r="A1" s="292" t="s">
        <v>527</v>
      </c>
    </row>
    <row r="2" spans="1:48" ht="15.75" customHeight="1" x14ac:dyDescent="0.3">
      <c r="A2" s="28"/>
    </row>
    <row r="3" spans="1:48" ht="15.75" customHeight="1" x14ac:dyDescent="0.3">
      <c r="A3" s="491" t="s">
        <v>230</v>
      </c>
      <c r="B3" s="493" t="s">
        <v>0</v>
      </c>
      <c r="C3" s="493" t="s">
        <v>264</v>
      </c>
      <c r="D3" s="493" t="s">
        <v>57</v>
      </c>
      <c r="E3" s="293"/>
      <c r="F3" s="294"/>
      <c r="G3" s="294"/>
      <c r="H3" s="294"/>
      <c r="I3" s="294"/>
      <c r="J3" s="295"/>
      <c r="K3" s="296"/>
      <c r="L3" s="435" t="s">
        <v>265</v>
      </c>
      <c r="M3" s="89"/>
      <c r="N3" s="89"/>
      <c r="O3" s="89"/>
      <c r="P3" s="89"/>
      <c r="Q3" s="89"/>
      <c r="R3" s="89"/>
      <c r="S3" s="89"/>
      <c r="T3" s="89"/>
      <c r="U3" s="89"/>
      <c r="V3" s="89"/>
      <c r="W3" s="90"/>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8" ht="15.75" customHeight="1" x14ac:dyDescent="0.3">
      <c r="A4" s="496"/>
      <c r="B4" s="495"/>
      <c r="C4" s="495"/>
      <c r="D4" s="494"/>
      <c r="E4" s="10">
        <v>2018</v>
      </c>
      <c r="F4" s="10">
        <f>E4+1</f>
        <v>2019</v>
      </c>
      <c r="G4" s="10">
        <f t="shared" ref="G4:AU4" si="0">F4+1</f>
        <v>2020</v>
      </c>
      <c r="H4" s="10">
        <f t="shared" si="0"/>
        <v>2021</v>
      </c>
      <c r="I4" s="10">
        <f t="shared" si="0"/>
        <v>2022</v>
      </c>
      <c r="J4" s="10">
        <f t="shared" si="0"/>
        <v>2023</v>
      </c>
      <c r="K4" s="10">
        <f t="shared" si="0"/>
        <v>2024</v>
      </c>
      <c r="L4" s="10">
        <f t="shared" si="0"/>
        <v>2025</v>
      </c>
      <c r="M4" s="10">
        <f t="shared" si="0"/>
        <v>2026</v>
      </c>
      <c r="N4" s="10">
        <f t="shared" si="0"/>
        <v>2027</v>
      </c>
      <c r="O4" s="10">
        <f t="shared" si="0"/>
        <v>2028</v>
      </c>
      <c r="P4" s="10">
        <f t="shared" si="0"/>
        <v>2029</v>
      </c>
      <c r="Q4" s="10">
        <f t="shared" si="0"/>
        <v>2030</v>
      </c>
      <c r="R4" s="10">
        <f t="shared" si="0"/>
        <v>2031</v>
      </c>
      <c r="S4" s="10">
        <f t="shared" si="0"/>
        <v>2032</v>
      </c>
      <c r="T4" s="10">
        <f t="shared" si="0"/>
        <v>2033</v>
      </c>
      <c r="U4" s="10">
        <f t="shared" si="0"/>
        <v>2034</v>
      </c>
      <c r="V4" s="10">
        <f t="shared" si="0"/>
        <v>2035</v>
      </c>
      <c r="W4" s="10">
        <f t="shared" si="0"/>
        <v>2036</v>
      </c>
      <c r="X4" s="10">
        <f t="shared" si="0"/>
        <v>2037</v>
      </c>
      <c r="Y4" s="10">
        <f t="shared" si="0"/>
        <v>2038</v>
      </c>
      <c r="Z4" s="10">
        <f t="shared" si="0"/>
        <v>2039</v>
      </c>
      <c r="AA4" s="10">
        <f t="shared" si="0"/>
        <v>2040</v>
      </c>
      <c r="AB4" s="10">
        <f t="shared" si="0"/>
        <v>2041</v>
      </c>
      <c r="AC4" s="10">
        <f t="shared" si="0"/>
        <v>2042</v>
      </c>
      <c r="AD4" s="10">
        <f t="shared" si="0"/>
        <v>2043</v>
      </c>
      <c r="AE4" s="10">
        <f t="shared" si="0"/>
        <v>2044</v>
      </c>
      <c r="AF4" s="10">
        <f t="shared" si="0"/>
        <v>2045</v>
      </c>
      <c r="AG4" s="10">
        <f t="shared" si="0"/>
        <v>2046</v>
      </c>
      <c r="AH4" s="10">
        <f t="shared" si="0"/>
        <v>2047</v>
      </c>
      <c r="AI4" s="10">
        <f t="shared" si="0"/>
        <v>2048</v>
      </c>
      <c r="AJ4" s="10">
        <f t="shared" si="0"/>
        <v>2049</v>
      </c>
      <c r="AK4" s="10">
        <f t="shared" si="0"/>
        <v>2050</v>
      </c>
      <c r="AL4" s="10">
        <f t="shared" si="0"/>
        <v>2051</v>
      </c>
      <c r="AM4" s="10">
        <f t="shared" si="0"/>
        <v>2052</v>
      </c>
      <c r="AN4" s="10">
        <f t="shared" si="0"/>
        <v>2053</v>
      </c>
      <c r="AO4" s="10">
        <f t="shared" si="0"/>
        <v>2054</v>
      </c>
      <c r="AP4" s="10">
        <f t="shared" si="0"/>
        <v>2055</v>
      </c>
      <c r="AQ4" s="10">
        <f t="shared" si="0"/>
        <v>2056</v>
      </c>
      <c r="AR4" s="10">
        <f t="shared" si="0"/>
        <v>2057</v>
      </c>
      <c r="AS4" s="10">
        <f t="shared" si="0"/>
        <v>2058</v>
      </c>
      <c r="AT4" s="10">
        <f t="shared" si="0"/>
        <v>2059</v>
      </c>
      <c r="AU4" s="10">
        <f t="shared" si="0"/>
        <v>2060</v>
      </c>
      <c r="AV4" s="476"/>
    </row>
    <row r="5" spans="1:48" ht="15.75" customHeight="1" x14ac:dyDescent="0.3">
      <c r="A5" s="199" t="s">
        <v>170</v>
      </c>
      <c r="B5" s="200">
        <v>16</v>
      </c>
      <c r="C5" s="201">
        <f>L5</f>
        <v>294.06741888435369</v>
      </c>
      <c r="D5" s="202" t="s">
        <v>63</v>
      </c>
      <c r="E5" s="203"/>
      <c r="F5" s="203"/>
      <c r="G5" s="203"/>
      <c r="H5" s="203"/>
      <c r="I5" s="203"/>
      <c r="J5" s="203"/>
      <c r="K5" s="203"/>
      <c r="L5" s="177">
        <v>294.06741888435369</v>
      </c>
      <c r="M5" s="177">
        <v>294.06741888435369</v>
      </c>
      <c r="N5" s="177">
        <v>294.06741888435369</v>
      </c>
      <c r="O5" s="177">
        <v>294.06741888435369</v>
      </c>
      <c r="P5" s="177">
        <v>294.06741888435369</v>
      </c>
      <c r="Q5" s="177">
        <v>294.06741888435369</v>
      </c>
      <c r="R5" s="177">
        <v>294.06741888435369</v>
      </c>
      <c r="S5" s="177">
        <v>294.06741888435369</v>
      </c>
      <c r="T5" s="177">
        <v>294.06741888435369</v>
      </c>
      <c r="U5" s="177">
        <v>294.06741888435369</v>
      </c>
      <c r="V5" s="177">
        <v>294.06741888435369</v>
      </c>
      <c r="W5" s="177">
        <v>294.06741888435369</v>
      </c>
      <c r="X5" s="177">
        <v>294.06741888435369</v>
      </c>
      <c r="Y5" s="177">
        <v>294.06741888435369</v>
      </c>
      <c r="Z5" s="177">
        <v>294.06741888435369</v>
      </c>
      <c r="AA5" s="177">
        <v>294.06741888435369</v>
      </c>
      <c r="AB5" s="177">
        <v>0</v>
      </c>
      <c r="AC5" s="177">
        <v>0</v>
      </c>
      <c r="AD5" s="177">
        <v>0</v>
      </c>
      <c r="AE5" s="177">
        <v>0</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208">
        <f>SUM(E5:AU5)</f>
        <v>4705.0787021496599</v>
      </c>
    </row>
    <row r="6" spans="1:48" ht="15.75" customHeight="1" x14ac:dyDescent="0.3">
      <c r="A6" s="199" t="s">
        <v>135</v>
      </c>
      <c r="B6" s="200">
        <v>15</v>
      </c>
      <c r="C6" s="201">
        <f t="shared" ref="C6:C9" si="1">L6</f>
        <v>194.39515868010125</v>
      </c>
      <c r="D6" s="202" t="s">
        <v>63</v>
      </c>
      <c r="E6" s="203"/>
      <c r="F6" s="203"/>
      <c r="G6" s="203"/>
      <c r="H6" s="203"/>
      <c r="I6" s="203"/>
      <c r="J6" s="203"/>
      <c r="K6" s="203"/>
      <c r="L6" s="177">
        <v>194.39515868010125</v>
      </c>
      <c r="M6" s="177">
        <v>194.39515868010125</v>
      </c>
      <c r="N6" s="177">
        <v>194.39515868010125</v>
      </c>
      <c r="O6" s="177">
        <v>194.39515868010125</v>
      </c>
      <c r="P6" s="177">
        <v>194.39515868010125</v>
      </c>
      <c r="Q6" s="177">
        <v>194.39515868010125</v>
      </c>
      <c r="R6" s="177">
        <v>194.39515868010125</v>
      </c>
      <c r="S6" s="177">
        <v>194.39515868010125</v>
      </c>
      <c r="T6" s="177">
        <v>194.39515868010125</v>
      </c>
      <c r="U6" s="177">
        <v>194.39515868010125</v>
      </c>
      <c r="V6" s="177">
        <v>194.39515868010125</v>
      </c>
      <c r="W6" s="177">
        <v>194.39515868010125</v>
      </c>
      <c r="X6" s="177">
        <v>194.39515868010125</v>
      </c>
      <c r="Y6" s="177">
        <v>194.39515868010125</v>
      </c>
      <c r="Z6" s="177">
        <v>194.39515868010125</v>
      </c>
      <c r="AA6" s="177">
        <v>0</v>
      </c>
      <c r="AB6" s="177">
        <v>0</v>
      </c>
      <c r="AC6" s="177">
        <v>0</v>
      </c>
      <c r="AD6" s="177">
        <v>0</v>
      </c>
      <c r="AE6" s="177">
        <v>0</v>
      </c>
      <c r="AF6" s="177">
        <v>0</v>
      </c>
      <c r="AG6" s="177">
        <v>0</v>
      </c>
      <c r="AH6" s="177">
        <v>0</v>
      </c>
      <c r="AI6" s="177">
        <v>0</v>
      </c>
      <c r="AJ6" s="177">
        <v>0</v>
      </c>
      <c r="AK6" s="177">
        <v>0</v>
      </c>
      <c r="AL6" s="177">
        <v>0</v>
      </c>
      <c r="AM6" s="177">
        <v>0</v>
      </c>
      <c r="AN6" s="177">
        <v>0</v>
      </c>
      <c r="AO6" s="177">
        <v>0</v>
      </c>
      <c r="AP6" s="177">
        <v>0</v>
      </c>
      <c r="AQ6" s="177">
        <v>0</v>
      </c>
      <c r="AR6" s="177">
        <v>0</v>
      </c>
      <c r="AS6" s="177">
        <v>0</v>
      </c>
      <c r="AT6" s="177">
        <v>0</v>
      </c>
      <c r="AU6" s="177">
        <v>0</v>
      </c>
      <c r="AV6" s="179">
        <f>SUM(E6:AU6)</f>
        <v>2915.9273802015191</v>
      </c>
    </row>
    <row r="7" spans="1:48" ht="15.75" customHeight="1" x14ac:dyDescent="0.3">
      <c r="A7" s="199" t="s">
        <v>337</v>
      </c>
      <c r="B7" s="200">
        <v>16</v>
      </c>
      <c r="C7" s="201">
        <f t="shared" si="1"/>
        <v>92.488724291879819</v>
      </c>
      <c r="D7" s="202" t="s">
        <v>63</v>
      </c>
      <c r="E7" s="203"/>
      <c r="F7" s="203"/>
      <c r="G7" s="203"/>
      <c r="H7" s="203"/>
      <c r="I7" s="203"/>
      <c r="J7" s="203"/>
      <c r="K7" s="203"/>
      <c r="L7" s="177">
        <v>92.488724291879819</v>
      </c>
      <c r="M7" s="177">
        <v>92.488724291879819</v>
      </c>
      <c r="N7" s="177">
        <v>92.488724291879819</v>
      </c>
      <c r="O7" s="177">
        <v>92.488724291879819</v>
      </c>
      <c r="P7" s="177">
        <v>92.488724291879819</v>
      </c>
      <c r="Q7" s="177">
        <v>92.488724291879819</v>
      </c>
      <c r="R7" s="177">
        <v>92.488724291879819</v>
      </c>
      <c r="S7" s="177">
        <v>92.488724291879819</v>
      </c>
      <c r="T7" s="177">
        <v>92.488724291879819</v>
      </c>
      <c r="U7" s="177">
        <v>92.488724291879819</v>
      </c>
      <c r="V7" s="177">
        <v>92.488724291879819</v>
      </c>
      <c r="W7" s="177">
        <v>92.488724291879819</v>
      </c>
      <c r="X7" s="177">
        <v>92.488724291879819</v>
      </c>
      <c r="Y7" s="177">
        <v>92.488724291879819</v>
      </c>
      <c r="Z7" s="177">
        <v>92.488724291879819</v>
      </c>
      <c r="AA7" s="177">
        <v>92.488724291879819</v>
      </c>
      <c r="AB7" s="177">
        <v>0</v>
      </c>
      <c r="AC7" s="177">
        <v>0</v>
      </c>
      <c r="AD7" s="177">
        <v>0</v>
      </c>
      <c r="AE7" s="177">
        <v>0</v>
      </c>
      <c r="AF7" s="177">
        <v>0</v>
      </c>
      <c r="AG7" s="177">
        <v>0</v>
      </c>
      <c r="AH7" s="177">
        <v>0</v>
      </c>
      <c r="AI7" s="177">
        <v>0</v>
      </c>
      <c r="AJ7" s="177">
        <v>0</v>
      </c>
      <c r="AK7" s="177">
        <v>0</v>
      </c>
      <c r="AL7" s="177">
        <v>0</v>
      </c>
      <c r="AM7" s="177">
        <v>0</v>
      </c>
      <c r="AN7" s="177">
        <v>0</v>
      </c>
      <c r="AO7" s="177">
        <v>0</v>
      </c>
      <c r="AP7" s="177">
        <v>0</v>
      </c>
      <c r="AQ7" s="177">
        <v>0</v>
      </c>
      <c r="AR7" s="177">
        <v>0</v>
      </c>
      <c r="AS7" s="177">
        <v>0</v>
      </c>
      <c r="AT7" s="177">
        <v>0</v>
      </c>
      <c r="AU7" s="177">
        <v>0</v>
      </c>
      <c r="AV7" s="179">
        <f>SUM(E7:AU7)</f>
        <v>1479.8195886700776</v>
      </c>
    </row>
    <row r="8" spans="1:48" ht="15.75" customHeight="1" x14ac:dyDescent="0.3">
      <c r="A8" s="199" t="s">
        <v>27</v>
      </c>
      <c r="B8" s="200">
        <v>11</v>
      </c>
      <c r="C8" s="201">
        <f t="shared" si="1"/>
        <v>31.884662363319812</v>
      </c>
      <c r="D8" s="202" t="s">
        <v>63</v>
      </c>
      <c r="E8" s="203"/>
      <c r="F8" s="203"/>
      <c r="G8" s="203"/>
      <c r="H8" s="203"/>
      <c r="I8" s="203"/>
      <c r="J8" s="203"/>
      <c r="K8" s="203"/>
      <c r="L8" s="177">
        <v>31.884662363319812</v>
      </c>
      <c r="M8" s="177">
        <v>31.884662363319812</v>
      </c>
      <c r="N8" s="177">
        <v>31.884662363319812</v>
      </c>
      <c r="O8" s="177">
        <v>31.884662363319801</v>
      </c>
      <c r="P8" s="177">
        <v>31.884662363319812</v>
      </c>
      <c r="Q8" s="177">
        <v>31.884662363319812</v>
      </c>
      <c r="R8" s="177">
        <v>31.884662363319812</v>
      </c>
      <c r="S8" s="177">
        <v>31.884662363319812</v>
      </c>
      <c r="T8" s="177">
        <v>31.884662363319812</v>
      </c>
      <c r="U8" s="177">
        <v>31.884662363319812</v>
      </c>
      <c r="V8" s="177">
        <v>31.884662363319812</v>
      </c>
      <c r="W8" s="177">
        <v>0</v>
      </c>
      <c r="X8" s="177">
        <v>0</v>
      </c>
      <c r="Y8" s="177">
        <v>0</v>
      </c>
      <c r="Z8" s="177">
        <v>0</v>
      </c>
      <c r="AA8" s="177">
        <v>0</v>
      </c>
      <c r="AB8" s="177">
        <v>0</v>
      </c>
      <c r="AC8" s="177">
        <v>0</v>
      </c>
      <c r="AD8" s="177">
        <v>0</v>
      </c>
      <c r="AE8" s="177">
        <v>0</v>
      </c>
      <c r="AF8" s="177">
        <v>0</v>
      </c>
      <c r="AG8" s="177">
        <v>0</v>
      </c>
      <c r="AH8" s="177">
        <v>0</v>
      </c>
      <c r="AI8" s="177">
        <v>0</v>
      </c>
      <c r="AJ8" s="177">
        <v>0</v>
      </c>
      <c r="AK8" s="177">
        <v>0</v>
      </c>
      <c r="AL8" s="177">
        <v>0</v>
      </c>
      <c r="AM8" s="177">
        <v>0</v>
      </c>
      <c r="AN8" s="177">
        <v>0</v>
      </c>
      <c r="AO8" s="177">
        <v>0</v>
      </c>
      <c r="AP8" s="177">
        <v>0</v>
      </c>
      <c r="AQ8" s="177">
        <v>0</v>
      </c>
      <c r="AR8" s="177">
        <v>0</v>
      </c>
      <c r="AS8" s="177">
        <v>0</v>
      </c>
      <c r="AT8" s="177">
        <v>0</v>
      </c>
      <c r="AU8" s="177">
        <v>0</v>
      </c>
      <c r="AV8" s="179">
        <f>SUM(E8:AU8)</f>
        <v>350.73128599651795</v>
      </c>
    </row>
    <row r="9" spans="1:48" ht="15.75" customHeight="1" x14ac:dyDescent="0.3">
      <c r="A9" s="199" t="s">
        <v>256</v>
      </c>
      <c r="B9" s="200">
        <v>18</v>
      </c>
      <c r="C9" s="201">
        <f t="shared" si="1"/>
        <v>5.8632529083818197</v>
      </c>
      <c r="D9" s="202" t="s">
        <v>63</v>
      </c>
      <c r="E9" s="203"/>
      <c r="F9" s="203"/>
      <c r="G9" s="203"/>
      <c r="H9" s="203"/>
      <c r="I9" s="203"/>
      <c r="J9" s="203"/>
      <c r="K9" s="203"/>
      <c r="L9" s="177">
        <v>5.8632529083818197</v>
      </c>
      <c r="M9" s="177">
        <v>5.8632529083818197</v>
      </c>
      <c r="N9" s="177">
        <v>5.8632529083818197</v>
      </c>
      <c r="O9" s="177">
        <v>5.8632529083818197</v>
      </c>
      <c r="P9" s="177">
        <v>5.8632529083818197</v>
      </c>
      <c r="Q9" s="177">
        <v>5.8632529083818197</v>
      </c>
      <c r="R9" s="177">
        <v>5.8632529083818197</v>
      </c>
      <c r="S9" s="177">
        <v>5.8632529083818197</v>
      </c>
      <c r="T9" s="177">
        <v>5.8632529083818197</v>
      </c>
      <c r="U9" s="177">
        <v>5.8632529083818197</v>
      </c>
      <c r="V9" s="177">
        <v>5.8632529083818197</v>
      </c>
      <c r="W9" s="177">
        <v>5.8632529083818197</v>
      </c>
      <c r="X9" s="177">
        <v>5.8632529083818197</v>
      </c>
      <c r="Y9" s="177">
        <v>5.8632529083818197</v>
      </c>
      <c r="Z9" s="177">
        <v>5.8632529083818197</v>
      </c>
      <c r="AA9" s="177">
        <v>5.8632529083818197</v>
      </c>
      <c r="AB9" s="177">
        <v>5.8632529083818197</v>
      </c>
      <c r="AC9" s="177">
        <v>5.8632529083818197</v>
      </c>
      <c r="AD9" s="177">
        <v>0</v>
      </c>
      <c r="AE9" s="177">
        <v>0</v>
      </c>
      <c r="AF9" s="177">
        <v>0</v>
      </c>
      <c r="AG9" s="177">
        <v>0</v>
      </c>
      <c r="AH9" s="177">
        <v>0</v>
      </c>
      <c r="AI9" s="177">
        <v>0</v>
      </c>
      <c r="AJ9" s="177">
        <v>0</v>
      </c>
      <c r="AK9" s="177">
        <v>0</v>
      </c>
      <c r="AL9" s="177">
        <v>0</v>
      </c>
      <c r="AM9" s="177">
        <v>0</v>
      </c>
      <c r="AN9" s="177">
        <v>0</v>
      </c>
      <c r="AO9" s="177">
        <v>0</v>
      </c>
      <c r="AP9" s="177">
        <v>0</v>
      </c>
      <c r="AQ9" s="177">
        <v>0</v>
      </c>
      <c r="AR9" s="177">
        <v>0</v>
      </c>
      <c r="AS9" s="177">
        <v>0</v>
      </c>
      <c r="AT9" s="177">
        <v>0</v>
      </c>
      <c r="AU9" s="177">
        <v>0</v>
      </c>
      <c r="AV9" s="179">
        <f>SUM(E9:AU9)</f>
        <v>105.53855235087278</v>
      </c>
    </row>
    <row r="10" spans="1:48" ht="15.75" customHeight="1" x14ac:dyDescent="0.3">
      <c r="A10" s="180" t="s">
        <v>422</v>
      </c>
      <c r="B10" s="196"/>
      <c r="C10" s="182">
        <f>SUM(C5:C9)</f>
        <v>618.69921712803637</v>
      </c>
      <c r="D10" s="384" t="s">
        <v>63</v>
      </c>
      <c r="E10" s="85"/>
      <c r="F10" s="74"/>
      <c r="G10" s="74"/>
      <c r="H10" s="74"/>
      <c r="I10" s="74"/>
      <c r="J10" s="74"/>
      <c r="K10" s="74"/>
      <c r="L10" s="182">
        <f t="shared" ref="L10:AV10" si="2">SUM(L5:L9)</f>
        <v>618.69921712803637</v>
      </c>
      <c r="M10" s="182">
        <f t="shared" si="2"/>
        <v>618.69921712803637</v>
      </c>
      <c r="N10" s="182">
        <f t="shared" si="2"/>
        <v>618.69921712803637</v>
      </c>
      <c r="O10" s="182">
        <f t="shared" si="2"/>
        <v>618.69921712803637</v>
      </c>
      <c r="P10" s="182">
        <f t="shared" si="2"/>
        <v>618.69921712803637</v>
      </c>
      <c r="Q10" s="182">
        <f t="shared" si="2"/>
        <v>618.69921712803637</v>
      </c>
      <c r="R10" s="182">
        <f t="shared" si="2"/>
        <v>618.69921712803637</v>
      </c>
      <c r="S10" s="182">
        <f t="shared" si="2"/>
        <v>618.69921712803637</v>
      </c>
      <c r="T10" s="182">
        <f t="shared" si="2"/>
        <v>618.69921712803637</v>
      </c>
      <c r="U10" s="182">
        <f t="shared" si="2"/>
        <v>618.69921712803637</v>
      </c>
      <c r="V10" s="182">
        <f t="shared" si="2"/>
        <v>618.69921712803637</v>
      </c>
      <c r="W10" s="182">
        <f t="shared" si="2"/>
        <v>586.8145547647166</v>
      </c>
      <c r="X10" s="182">
        <f t="shared" si="2"/>
        <v>586.8145547647166</v>
      </c>
      <c r="Y10" s="182">
        <f t="shared" si="2"/>
        <v>586.8145547647166</v>
      </c>
      <c r="Z10" s="182">
        <f t="shared" si="2"/>
        <v>586.8145547647166</v>
      </c>
      <c r="AA10" s="182">
        <f t="shared" si="2"/>
        <v>392.4193960846153</v>
      </c>
      <c r="AB10" s="182">
        <f t="shared" si="2"/>
        <v>5.8632529083818197</v>
      </c>
      <c r="AC10" s="182">
        <f t="shared" si="2"/>
        <v>5.8632529083818197</v>
      </c>
      <c r="AD10" s="182">
        <f t="shared" si="2"/>
        <v>0</v>
      </c>
      <c r="AE10" s="182">
        <f t="shared" si="2"/>
        <v>0</v>
      </c>
      <c r="AF10" s="182">
        <f t="shared" si="2"/>
        <v>0</v>
      </c>
      <c r="AG10" s="182">
        <f t="shared" si="2"/>
        <v>0</v>
      </c>
      <c r="AH10" s="182">
        <f t="shared" si="2"/>
        <v>0</v>
      </c>
      <c r="AI10" s="182">
        <f t="shared" si="2"/>
        <v>0</v>
      </c>
      <c r="AJ10" s="182">
        <f t="shared" si="2"/>
        <v>0</v>
      </c>
      <c r="AK10" s="182">
        <f t="shared" si="2"/>
        <v>0</v>
      </c>
      <c r="AL10" s="182">
        <f t="shared" si="2"/>
        <v>0</v>
      </c>
      <c r="AM10" s="182">
        <f t="shared" si="2"/>
        <v>0</v>
      </c>
      <c r="AN10" s="182">
        <f t="shared" si="2"/>
        <v>0</v>
      </c>
      <c r="AO10" s="182">
        <f t="shared" si="2"/>
        <v>0</v>
      </c>
      <c r="AP10" s="182">
        <f t="shared" si="2"/>
        <v>0</v>
      </c>
      <c r="AQ10" s="182">
        <f t="shared" si="2"/>
        <v>0</v>
      </c>
      <c r="AR10" s="182">
        <f t="shared" si="2"/>
        <v>0</v>
      </c>
      <c r="AS10" s="182">
        <f t="shared" ref="AS10:AU10" si="3">SUM(AS5:AS9)</f>
        <v>0</v>
      </c>
      <c r="AT10" s="182">
        <f t="shared" si="3"/>
        <v>0</v>
      </c>
      <c r="AU10" s="182">
        <f t="shared" si="3"/>
        <v>0</v>
      </c>
      <c r="AV10" s="174">
        <f t="shared" si="2"/>
        <v>9557.095509368648</v>
      </c>
    </row>
    <row r="11" spans="1:48" ht="15.75" customHeight="1" x14ac:dyDescent="0.3">
      <c r="A11" s="180" t="s">
        <v>423</v>
      </c>
      <c r="B11" s="185"/>
      <c r="C11" s="186"/>
      <c r="D11" s="197"/>
      <c r="E11" s="77"/>
      <c r="F11" s="77"/>
      <c r="G11" s="77"/>
      <c r="H11" s="77"/>
      <c r="I11" s="77"/>
      <c r="J11" s="77"/>
      <c r="K11" s="78"/>
      <c r="L11" s="174">
        <v>0</v>
      </c>
      <c r="M11" s="188">
        <f>L10-M10</f>
        <v>0</v>
      </c>
      <c r="N11" s="188">
        <f t="shared" ref="N11:AR11" si="4">M10-N10</f>
        <v>0</v>
      </c>
      <c r="O11" s="188">
        <f t="shared" si="4"/>
        <v>0</v>
      </c>
      <c r="P11" s="188">
        <f t="shared" si="4"/>
        <v>0</v>
      </c>
      <c r="Q11" s="188">
        <f t="shared" si="4"/>
        <v>0</v>
      </c>
      <c r="R11" s="188">
        <f t="shared" si="4"/>
        <v>0</v>
      </c>
      <c r="S11" s="188">
        <f t="shared" si="4"/>
        <v>0</v>
      </c>
      <c r="T11" s="188">
        <f t="shared" si="4"/>
        <v>0</v>
      </c>
      <c r="U11" s="188">
        <f t="shared" si="4"/>
        <v>0</v>
      </c>
      <c r="V11" s="188">
        <f t="shared" si="4"/>
        <v>0</v>
      </c>
      <c r="W11" s="188">
        <f t="shared" si="4"/>
        <v>31.884662363319762</v>
      </c>
      <c r="X11" s="188">
        <f t="shared" si="4"/>
        <v>0</v>
      </c>
      <c r="Y11" s="188">
        <f t="shared" si="4"/>
        <v>0</v>
      </c>
      <c r="Z11" s="188">
        <f t="shared" si="4"/>
        <v>0</v>
      </c>
      <c r="AA11" s="188">
        <f t="shared" si="4"/>
        <v>194.3951586801013</v>
      </c>
      <c r="AB11" s="188">
        <f t="shared" si="4"/>
        <v>386.55614317623349</v>
      </c>
      <c r="AC11" s="188">
        <f t="shared" si="4"/>
        <v>0</v>
      </c>
      <c r="AD11" s="188">
        <f t="shared" si="4"/>
        <v>5.8632529083818197</v>
      </c>
      <c r="AE11" s="188">
        <f t="shared" si="4"/>
        <v>0</v>
      </c>
      <c r="AF11" s="188">
        <f t="shared" si="4"/>
        <v>0</v>
      </c>
      <c r="AG11" s="188">
        <f t="shared" si="4"/>
        <v>0</v>
      </c>
      <c r="AH11" s="188">
        <f t="shared" si="4"/>
        <v>0</v>
      </c>
      <c r="AI11" s="188">
        <f t="shared" si="4"/>
        <v>0</v>
      </c>
      <c r="AJ11" s="188">
        <f t="shared" si="4"/>
        <v>0</v>
      </c>
      <c r="AK11" s="188">
        <f t="shared" si="4"/>
        <v>0</v>
      </c>
      <c r="AL11" s="188">
        <f t="shared" si="4"/>
        <v>0</v>
      </c>
      <c r="AM11" s="188">
        <f t="shared" si="4"/>
        <v>0</v>
      </c>
      <c r="AN11" s="188">
        <f t="shared" si="4"/>
        <v>0</v>
      </c>
      <c r="AO11" s="188">
        <f t="shared" si="4"/>
        <v>0</v>
      </c>
      <c r="AP11" s="188">
        <f t="shared" si="4"/>
        <v>0</v>
      </c>
      <c r="AQ11" s="188">
        <f t="shared" si="4"/>
        <v>0</v>
      </c>
      <c r="AR11" s="188">
        <f t="shared" si="4"/>
        <v>0</v>
      </c>
      <c r="AS11" s="188">
        <f t="shared" ref="AS11" si="5">AR10-AS10</f>
        <v>0</v>
      </c>
      <c r="AT11" s="188">
        <f t="shared" ref="AT11" si="6">AS10-AT10</f>
        <v>0</v>
      </c>
      <c r="AU11" s="188">
        <f t="shared" ref="AU11" si="7">AT10-AU10</f>
        <v>0</v>
      </c>
      <c r="AV11" s="84"/>
    </row>
    <row r="12" spans="1:48" ht="15.75" customHeight="1" x14ac:dyDescent="0.3">
      <c r="A12" s="180" t="s">
        <v>424</v>
      </c>
      <c r="B12" s="185"/>
      <c r="C12" s="186"/>
      <c r="D12" s="186"/>
      <c r="E12" s="74"/>
      <c r="F12" s="74"/>
      <c r="G12" s="74"/>
      <c r="H12" s="74"/>
      <c r="I12" s="74"/>
      <c r="J12" s="74"/>
      <c r="K12" s="79"/>
      <c r="L12" s="174">
        <f>$L$10-L10</f>
        <v>0</v>
      </c>
      <c r="M12" s="190">
        <f>$L$10-M10</f>
        <v>0</v>
      </c>
      <c r="N12" s="190">
        <f t="shared" ref="N12:AR12" si="8">$L$10-N10</f>
        <v>0</v>
      </c>
      <c r="O12" s="190">
        <f t="shared" si="8"/>
        <v>0</v>
      </c>
      <c r="P12" s="190">
        <f t="shared" si="8"/>
        <v>0</v>
      </c>
      <c r="Q12" s="190">
        <f t="shared" si="8"/>
        <v>0</v>
      </c>
      <c r="R12" s="190">
        <f t="shared" si="8"/>
        <v>0</v>
      </c>
      <c r="S12" s="190">
        <f t="shared" si="8"/>
        <v>0</v>
      </c>
      <c r="T12" s="190">
        <f t="shared" si="8"/>
        <v>0</v>
      </c>
      <c r="U12" s="190">
        <f t="shared" si="8"/>
        <v>0</v>
      </c>
      <c r="V12" s="190">
        <f t="shared" si="8"/>
        <v>0</v>
      </c>
      <c r="W12" s="190">
        <f t="shared" si="8"/>
        <v>31.884662363319762</v>
      </c>
      <c r="X12" s="190">
        <f t="shared" si="8"/>
        <v>31.884662363319762</v>
      </c>
      <c r="Y12" s="190">
        <f t="shared" si="8"/>
        <v>31.884662363319762</v>
      </c>
      <c r="Z12" s="190">
        <f t="shared" si="8"/>
        <v>31.884662363319762</v>
      </c>
      <c r="AA12" s="190">
        <f t="shared" si="8"/>
        <v>226.27982104342107</v>
      </c>
      <c r="AB12" s="190">
        <f t="shared" si="8"/>
        <v>612.83596421965456</v>
      </c>
      <c r="AC12" s="190">
        <f t="shared" si="8"/>
        <v>612.83596421965456</v>
      </c>
      <c r="AD12" s="190">
        <f t="shared" si="8"/>
        <v>618.69921712803637</v>
      </c>
      <c r="AE12" s="190">
        <f t="shared" si="8"/>
        <v>618.69921712803637</v>
      </c>
      <c r="AF12" s="190">
        <f t="shared" si="8"/>
        <v>618.69921712803637</v>
      </c>
      <c r="AG12" s="190">
        <f t="shared" si="8"/>
        <v>618.69921712803637</v>
      </c>
      <c r="AH12" s="190">
        <f t="shared" si="8"/>
        <v>618.69921712803637</v>
      </c>
      <c r="AI12" s="190">
        <f t="shared" si="8"/>
        <v>618.69921712803637</v>
      </c>
      <c r="AJ12" s="190">
        <f t="shared" si="8"/>
        <v>618.69921712803637</v>
      </c>
      <c r="AK12" s="190">
        <f t="shared" si="8"/>
        <v>618.69921712803637</v>
      </c>
      <c r="AL12" s="190">
        <f t="shared" si="8"/>
        <v>618.69921712803637</v>
      </c>
      <c r="AM12" s="190">
        <f t="shared" si="8"/>
        <v>618.69921712803637</v>
      </c>
      <c r="AN12" s="190">
        <f t="shared" si="8"/>
        <v>618.69921712803637</v>
      </c>
      <c r="AO12" s="190">
        <f t="shared" si="8"/>
        <v>618.69921712803637</v>
      </c>
      <c r="AP12" s="190">
        <f t="shared" si="8"/>
        <v>618.69921712803637</v>
      </c>
      <c r="AQ12" s="190">
        <f t="shared" si="8"/>
        <v>618.69921712803637</v>
      </c>
      <c r="AR12" s="190">
        <f t="shared" si="8"/>
        <v>618.69921712803637</v>
      </c>
      <c r="AS12" s="190">
        <f t="shared" ref="AS12:AU12" si="9">$L$10-AS10</f>
        <v>618.69921712803637</v>
      </c>
      <c r="AT12" s="190">
        <f t="shared" si="9"/>
        <v>618.69921712803637</v>
      </c>
      <c r="AU12" s="190">
        <f t="shared" si="9"/>
        <v>618.69921712803637</v>
      </c>
      <c r="AV12" s="80"/>
    </row>
    <row r="13" spans="1:48" ht="15.75" customHeight="1" x14ac:dyDescent="0.3">
      <c r="A13" s="193" t="s">
        <v>66</v>
      </c>
      <c r="B13" s="206">
        <f>SUMPRODUCT(B5:B9,C5:C9)/C10</f>
        <v>15.447078717396952</v>
      </c>
      <c r="C13" s="56"/>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row>
    <row r="14" spans="1:48" ht="15.75" hidden="1" customHeight="1" x14ac:dyDescent="0.3">
      <c r="A14" s="101"/>
      <c r="B14" s="30"/>
      <c r="C14" s="30"/>
      <c r="D14" s="30"/>
      <c r="E14" s="116"/>
      <c r="F14" s="116"/>
      <c r="G14" s="116"/>
      <c r="H14" s="116"/>
      <c r="I14" s="116"/>
      <c r="J14" s="116"/>
      <c r="K14" s="116"/>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row>
    <row r="15" spans="1:48" ht="15.75" hidden="1" customHeight="1" x14ac:dyDescent="0.3">
      <c r="A15" s="491" t="str">
        <f>A3</f>
        <v>Measure Category</v>
      </c>
      <c r="B15" s="493" t="str">
        <f>B3</f>
        <v>Measure Life</v>
      </c>
      <c r="C15" s="493" t="str">
        <f>C3</f>
        <v>Annual Verified Gross Savings (MWh)</v>
      </c>
      <c r="D15" s="493" t="str">
        <f>D3</f>
        <v>NTGR</v>
      </c>
      <c r="E15" s="293"/>
      <c r="F15" s="294"/>
      <c r="G15" s="294"/>
      <c r="H15" s="294"/>
      <c r="I15" s="294"/>
      <c r="J15" s="295"/>
      <c r="K15" s="295"/>
      <c r="L15" s="120" t="s">
        <v>265</v>
      </c>
      <c r="M15" s="133"/>
      <c r="N15" s="133"/>
      <c r="O15" s="133"/>
      <c r="P15" s="133"/>
      <c r="Q15" s="133"/>
      <c r="R15" s="133"/>
      <c r="S15" s="133"/>
      <c r="T15" s="133"/>
      <c r="U15" s="134"/>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row>
    <row r="16" spans="1:48" ht="15.75" hidden="1" customHeight="1" x14ac:dyDescent="0.3">
      <c r="A16" s="496"/>
      <c r="B16" s="495"/>
      <c r="C16" s="495"/>
      <c r="D16" s="494"/>
      <c r="E16" s="98"/>
      <c r="F16" s="98"/>
      <c r="G16" s="98"/>
      <c r="H16" s="98"/>
      <c r="I16" s="98"/>
      <c r="J16" s="98"/>
      <c r="K16" s="98"/>
      <c r="L16" s="98">
        <f t="shared" ref="L16:P24" si="10">V4</f>
        <v>2035</v>
      </c>
      <c r="M16" s="98">
        <f t="shared" si="10"/>
        <v>2036</v>
      </c>
      <c r="N16" s="98">
        <f t="shared" si="10"/>
        <v>2037</v>
      </c>
      <c r="O16" s="98">
        <f t="shared" si="10"/>
        <v>2038</v>
      </c>
      <c r="P16" s="98">
        <f t="shared" si="10"/>
        <v>2039</v>
      </c>
      <c r="Q16" s="98">
        <f t="shared" ref="Q16:U24" si="11">AL4</f>
        <v>2051</v>
      </c>
      <c r="R16" s="98">
        <f t="shared" si="11"/>
        <v>2052</v>
      </c>
      <c r="S16" s="98">
        <f t="shared" si="11"/>
        <v>2053</v>
      </c>
      <c r="T16" s="98">
        <f t="shared" si="11"/>
        <v>2054</v>
      </c>
      <c r="U16" s="98">
        <f t="shared" si="11"/>
        <v>2055</v>
      </c>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row>
    <row r="17" spans="1:48" ht="15.75" hidden="1" customHeight="1" x14ac:dyDescent="0.3">
      <c r="A17" s="199" t="str">
        <f>A5</f>
        <v>Air Source Heat Pump</v>
      </c>
      <c r="B17" s="200">
        <f>B5</f>
        <v>16</v>
      </c>
      <c r="C17" s="201">
        <f>C5</f>
        <v>294.06741888435369</v>
      </c>
      <c r="D17" s="202" t="str">
        <f>D5</f>
        <v>N/A</v>
      </c>
      <c r="E17" s="203"/>
      <c r="F17" s="203"/>
      <c r="G17" s="203"/>
      <c r="H17" s="203"/>
      <c r="I17" s="203"/>
      <c r="J17" s="203"/>
      <c r="K17" s="203"/>
      <c r="L17" s="177">
        <f t="shared" si="10"/>
        <v>294.06741888435369</v>
      </c>
      <c r="M17" s="177">
        <f t="shared" si="10"/>
        <v>294.06741888435369</v>
      </c>
      <c r="N17" s="177">
        <f t="shared" si="10"/>
        <v>294.06741888435369</v>
      </c>
      <c r="O17" s="177">
        <f t="shared" si="10"/>
        <v>294.06741888435369</v>
      </c>
      <c r="P17" s="177">
        <f t="shared" si="10"/>
        <v>294.06741888435369</v>
      </c>
      <c r="Q17" s="177">
        <f t="shared" si="11"/>
        <v>0</v>
      </c>
      <c r="R17" s="177">
        <f t="shared" si="11"/>
        <v>0</v>
      </c>
      <c r="S17" s="177">
        <f t="shared" si="11"/>
        <v>0</v>
      </c>
      <c r="T17" s="177">
        <f t="shared" si="11"/>
        <v>0</v>
      </c>
      <c r="U17" s="177">
        <f t="shared" si="11"/>
        <v>0</v>
      </c>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row>
    <row r="18" spans="1:48" ht="15.75" hidden="1" customHeight="1" x14ac:dyDescent="0.3">
      <c r="A18" s="199" t="str">
        <f t="shared" ref="A18:D21" si="12">A6</f>
        <v>Heat Pump Water Heater</v>
      </c>
      <c r="B18" s="200">
        <f t="shared" si="12"/>
        <v>15</v>
      </c>
      <c r="C18" s="201">
        <f t="shared" si="12"/>
        <v>194.39515868010125</v>
      </c>
      <c r="D18" s="202" t="str">
        <f t="shared" si="12"/>
        <v>N/A</v>
      </c>
      <c r="E18" s="203"/>
      <c r="F18" s="203"/>
      <c r="G18" s="203"/>
      <c r="H18" s="203"/>
      <c r="I18" s="203"/>
      <c r="J18" s="203"/>
      <c r="K18" s="203"/>
      <c r="L18" s="177">
        <f t="shared" si="10"/>
        <v>194.39515868010125</v>
      </c>
      <c r="M18" s="177">
        <f t="shared" si="10"/>
        <v>194.39515868010125</v>
      </c>
      <c r="N18" s="177">
        <f t="shared" si="10"/>
        <v>194.39515868010125</v>
      </c>
      <c r="O18" s="177">
        <f t="shared" si="10"/>
        <v>194.39515868010125</v>
      </c>
      <c r="P18" s="177">
        <f t="shared" si="10"/>
        <v>194.39515868010125</v>
      </c>
      <c r="Q18" s="177">
        <f t="shared" si="11"/>
        <v>0</v>
      </c>
      <c r="R18" s="177">
        <f t="shared" si="11"/>
        <v>0</v>
      </c>
      <c r="S18" s="177">
        <f t="shared" si="11"/>
        <v>0</v>
      </c>
      <c r="T18" s="177">
        <f t="shared" si="11"/>
        <v>0</v>
      </c>
      <c r="U18" s="177">
        <f t="shared" si="11"/>
        <v>0</v>
      </c>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row>
    <row r="19" spans="1:48" ht="15.75" hidden="1" customHeight="1" x14ac:dyDescent="0.3">
      <c r="A19" s="199" t="str">
        <f t="shared" si="12"/>
        <v>Ductless Heat Pump</v>
      </c>
      <c r="B19" s="200">
        <f t="shared" si="12"/>
        <v>16</v>
      </c>
      <c r="C19" s="201">
        <f t="shared" si="12"/>
        <v>92.488724291879819</v>
      </c>
      <c r="D19" s="202" t="str">
        <f t="shared" si="12"/>
        <v>N/A</v>
      </c>
      <c r="E19" s="203"/>
      <c r="F19" s="203"/>
      <c r="G19" s="203"/>
      <c r="H19" s="203"/>
      <c r="I19" s="203"/>
      <c r="J19" s="203"/>
      <c r="K19" s="203"/>
      <c r="L19" s="177">
        <f t="shared" si="10"/>
        <v>92.488724291879819</v>
      </c>
      <c r="M19" s="177">
        <f t="shared" si="10"/>
        <v>92.488724291879819</v>
      </c>
      <c r="N19" s="177">
        <f t="shared" si="10"/>
        <v>92.488724291879819</v>
      </c>
      <c r="O19" s="177">
        <f t="shared" si="10"/>
        <v>92.488724291879819</v>
      </c>
      <c r="P19" s="177">
        <f t="shared" si="10"/>
        <v>92.488724291879819</v>
      </c>
      <c r="Q19" s="177">
        <f t="shared" si="11"/>
        <v>0</v>
      </c>
      <c r="R19" s="177">
        <f t="shared" si="11"/>
        <v>0</v>
      </c>
      <c r="S19" s="177">
        <f t="shared" si="11"/>
        <v>0</v>
      </c>
      <c r="T19" s="177">
        <f t="shared" si="11"/>
        <v>0</v>
      </c>
      <c r="U19" s="177">
        <f t="shared" si="11"/>
        <v>0</v>
      </c>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row>
    <row r="20" spans="1:48" ht="15.75" hidden="1" customHeight="1" x14ac:dyDescent="0.3">
      <c r="A20" s="199" t="str">
        <f t="shared" si="12"/>
        <v>Advanced Thermostat</v>
      </c>
      <c r="B20" s="200">
        <f t="shared" si="12"/>
        <v>11</v>
      </c>
      <c r="C20" s="201">
        <f t="shared" si="12"/>
        <v>31.884662363319812</v>
      </c>
      <c r="D20" s="202" t="str">
        <f t="shared" si="12"/>
        <v>N/A</v>
      </c>
      <c r="E20" s="203"/>
      <c r="F20" s="203"/>
      <c r="G20" s="203"/>
      <c r="H20" s="203"/>
      <c r="I20" s="203"/>
      <c r="J20" s="203"/>
      <c r="K20" s="203"/>
      <c r="L20" s="177">
        <f t="shared" si="10"/>
        <v>31.884662363319812</v>
      </c>
      <c r="M20" s="177">
        <f t="shared" si="10"/>
        <v>0</v>
      </c>
      <c r="N20" s="177">
        <f t="shared" si="10"/>
        <v>0</v>
      </c>
      <c r="O20" s="177">
        <f t="shared" si="10"/>
        <v>0</v>
      </c>
      <c r="P20" s="177">
        <f t="shared" si="10"/>
        <v>0</v>
      </c>
      <c r="Q20" s="177">
        <f t="shared" si="11"/>
        <v>0</v>
      </c>
      <c r="R20" s="177">
        <f t="shared" si="11"/>
        <v>0</v>
      </c>
      <c r="S20" s="177">
        <f t="shared" si="11"/>
        <v>0</v>
      </c>
      <c r="T20" s="177">
        <f t="shared" si="11"/>
        <v>0</v>
      </c>
      <c r="U20" s="177">
        <f t="shared" si="11"/>
        <v>0</v>
      </c>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row>
    <row r="21" spans="1:48" ht="15.75" hidden="1" customHeight="1" x14ac:dyDescent="0.3">
      <c r="A21" s="199" t="str">
        <f t="shared" si="12"/>
        <v>Central Air Conditioning</v>
      </c>
      <c r="B21" s="200">
        <f t="shared" si="12"/>
        <v>18</v>
      </c>
      <c r="C21" s="201">
        <f t="shared" si="12"/>
        <v>5.8632529083818197</v>
      </c>
      <c r="D21" s="202" t="str">
        <f t="shared" si="12"/>
        <v>N/A</v>
      </c>
      <c r="E21" s="203"/>
      <c r="F21" s="203"/>
      <c r="G21" s="203"/>
      <c r="H21" s="203"/>
      <c r="I21" s="203"/>
      <c r="J21" s="203"/>
      <c r="K21" s="203"/>
      <c r="L21" s="177">
        <f t="shared" si="10"/>
        <v>5.8632529083818197</v>
      </c>
      <c r="M21" s="177">
        <f t="shared" si="10"/>
        <v>5.8632529083818197</v>
      </c>
      <c r="N21" s="177">
        <f t="shared" si="10"/>
        <v>5.8632529083818197</v>
      </c>
      <c r="O21" s="177">
        <f t="shared" si="10"/>
        <v>5.8632529083818197</v>
      </c>
      <c r="P21" s="177">
        <f t="shared" si="10"/>
        <v>5.8632529083818197</v>
      </c>
      <c r="Q21" s="177">
        <f t="shared" si="11"/>
        <v>0</v>
      </c>
      <c r="R21" s="177">
        <f t="shared" si="11"/>
        <v>0</v>
      </c>
      <c r="S21" s="177">
        <f t="shared" si="11"/>
        <v>0</v>
      </c>
      <c r="T21" s="177">
        <f t="shared" si="11"/>
        <v>0</v>
      </c>
      <c r="U21" s="177">
        <f t="shared" si="11"/>
        <v>0</v>
      </c>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row>
    <row r="22" spans="1:48" ht="15.75" hidden="1" customHeight="1" x14ac:dyDescent="0.3">
      <c r="A22" s="180" t="str">
        <f>A10</f>
        <v>2025 CPAS</v>
      </c>
      <c r="B22" s="196"/>
      <c r="C22" s="182">
        <f>C10</f>
        <v>618.69921712803637</v>
      </c>
      <c r="D22" s="205" t="str">
        <f>D10</f>
        <v>N/A</v>
      </c>
      <c r="E22" s="85"/>
      <c r="F22" s="74"/>
      <c r="G22" s="74"/>
      <c r="H22" s="74"/>
      <c r="I22" s="74"/>
      <c r="J22" s="74"/>
      <c r="K22" s="74"/>
      <c r="L22" s="182">
        <f t="shared" si="10"/>
        <v>618.69921712803637</v>
      </c>
      <c r="M22" s="182">
        <f t="shared" si="10"/>
        <v>586.8145547647166</v>
      </c>
      <c r="N22" s="182">
        <f t="shared" si="10"/>
        <v>586.8145547647166</v>
      </c>
      <c r="O22" s="182">
        <f t="shared" si="10"/>
        <v>586.8145547647166</v>
      </c>
      <c r="P22" s="182">
        <f t="shared" si="10"/>
        <v>586.8145547647166</v>
      </c>
      <c r="Q22" s="182">
        <f t="shared" si="11"/>
        <v>0</v>
      </c>
      <c r="R22" s="182">
        <f t="shared" si="11"/>
        <v>0</v>
      </c>
      <c r="S22" s="182">
        <f t="shared" si="11"/>
        <v>0</v>
      </c>
      <c r="T22" s="182">
        <f t="shared" si="11"/>
        <v>0</v>
      </c>
      <c r="U22" s="182">
        <f t="shared" si="11"/>
        <v>0</v>
      </c>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row>
    <row r="23" spans="1:48" ht="15.75" hidden="1" customHeight="1" x14ac:dyDescent="0.3">
      <c r="A23" s="180" t="str">
        <f t="shared" ref="A23:A25" si="13">A11</f>
        <v>Expiring 2025 CPAS</v>
      </c>
      <c r="B23" s="185"/>
      <c r="C23" s="186"/>
      <c r="D23" s="197"/>
      <c r="E23" s="77"/>
      <c r="F23" s="77"/>
      <c r="G23" s="77"/>
      <c r="H23" s="77"/>
      <c r="I23" s="77"/>
      <c r="J23" s="77"/>
      <c r="K23" s="78"/>
      <c r="L23" s="174">
        <f t="shared" si="10"/>
        <v>0</v>
      </c>
      <c r="M23" s="188">
        <f t="shared" si="10"/>
        <v>31.884662363319762</v>
      </c>
      <c r="N23" s="188">
        <f t="shared" si="10"/>
        <v>0</v>
      </c>
      <c r="O23" s="188">
        <f t="shared" si="10"/>
        <v>0</v>
      </c>
      <c r="P23" s="188">
        <f t="shared" si="10"/>
        <v>0</v>
      </c>
      <c r="Q23" s="188">
        <f t="shared" si="11"/>
        <v>0</v>
      </c>
      <c r="R23" s="188">
        <f t="shared" si="11"/>
        <v>0</v>
      </c>
      <c r="S23" s="188">
        <f t="shared" si="11"/>
        <v>0</v>
      </c>
      <c r="T23" s="188">
        <f t="shared" si="11"/>
        <v>0</v>
      </c>
      <c r="U23" s="188">
        <f t="shared" si="11"/>
        <v>0</v>
      </c>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row>
    <row r="24" spans="1:48" ht="15.75" hidden="1" customHeight="1" x14ac:dyDescent="0.3">
      <c r="A24" s="180" t="str">
        <f t="shared" si="13"/>
        <v>Expired 2025 CPAS</v>
      </c>
      <c r="B24" s="185"/>
      <c r="C24" s="186"/>
      <c r="D24" s="186"/>
      <c r="E24" s="74"/>
      <c r="F24" s="74"/>
      <c r="G24" s="74"/>
      <c r="H24" s="74"/>
      <c r="I24" s="74"/>
      <c r="J24" s="74"/>
      <c r="K24" s="79"/>
      <c r="L24" s="174">
        <f t="shared" si="10"/>
        <v>0</v>
      </c>
      <c r="M24" s="190">
        <f t="shared" si="10"/>
        <v>31.884662363319762</v>
      </c>
      <c r="N24" s="190">
        <f t="shared" si="10"/>
        <v>31.884662363319762</v>
      </c>
      <c r="O24" s="190">
        <f t="shared" si="10"/>
        <v>31.884662363319762</v>
      </c>
      <c r="P24" s="190">
        <f t="shared" si="10"/>
        <v>31.884662363319762</v>
      </c>
      <c r="Q24" s="190">
        <f t="shared" si="11"/>
        <v>618.69921712803637</v>
      </c>
      <c r="R24" s="190">
        <f t="shared" si="11"/>
        <v>618.69921712803637</v>
      </c>
      <c r="S24" s="190">
        <f t="shared" si="11"/>
        <v>618.69921712803637</v>
      </c>
      <c r="T24" s="190">
        <f t="shared" si="11"/>
        <v>618.69921712803637</v>
      </c>
      <c r="U24" s="190">
        <f t="shared" si="11"/>
        <v>618.69921712803637</v>
      </c>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row>
    <row r="25" spans="1:48" ht="15.75" hidden="1" customHeight="1" x14ac:dyDescent="0.3">
      <c r="A25" s="180" t="str">
        <f t="shared" si="13"/>
        <v>WAML</v>
      </c>
      <c r="B25" s="206">
        <f>B13</f>
        <v>15.447078717396952</v>
      </c>
      <c r="C25" s="56"/>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row>
    <row r="26" spans="1:48" x14ac:dyDescent="0.3">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row>
    <row r="27" spans="1:48" x14ac:dyDescent="0.3">
      <c r="A27" s="501" t="s">
        <v>2</v>
      </c>
      <c r="B27" s="502"/>
      <c r="C27" s="502"/>
      <c r="D27" s="502"/>
    </row>
    <row r="28" spans="1:48" ht="29.25" customHeight="1" x14ac:dyDescent="0.3">
      <c r="A28" s="503" t="s">
        <v>608</v>
      </c>
      <c r="B28" s="504"/>
      <c r="C28" s="504"/>
      <c r="D28" s="505"/>
    </row>
  </sheetData>
  <mergeCells count="11">
    <mergeCell ref="A27:D27"/>
    <mergeCell ref="A28:D28"/>
    <mergeCell ref="A3:A4"/>
    <mergeCell ref="B3:B4"/>
    <mergeCell ref="C3:C4"/>
    <mergeCell ref="D3:D4"/>
    <mergeCell ref="AV3:AV4"/>
    <mergeCell ref="A15:A16"/>
    <mergeCell ref="B15:B16"/>
    <mergeCell ref="C15:C16"/>
    <mergeCell ref="D15:D16"/>
  </mergeCells>
  <pageMargins left="0.7" right="0.7" top="0.75" bottom="0.75" header="0.3" footer="0.3"/>
  <pageSetup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DA108-0532-4DF9-818B-D4F03A25BD12}">
  <dimension ref="A1:AV36"/>
  <sheetViews>
    <sheetView workbookViewId="0"/>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88671875" customWidth="1"/>
  </cols>
  <sheetData>
    <row r="1" spans="1:48" ht="15.75" customHeight="1" x14ac:dyDescent="0.3">
      <c r="A1" s="292" t="s">
        <v>528</v>
      </c>
    </row>
    <row r="2" spans="1:48" ht="15.75" customHeight="1" x14ac:dyDescent="0.3">
      <c r="A2" s="28"/>
    </row>
    <row r="3" spans="1:48" ht="15.75" customHeight="1" x14ac:dyDescent="0.3">
      <c r="A3" s="491" t="s">
        <v>230</v>
      </c>
      <c r="B3" s="493" t="s">
        <v>0</v>
      </c>
      <c r="C3" s="493" t="s">
        <v>264</v>
      </c>
      <c r="D3" s="493" t="s">
        <v>57</v>
      </c>
      <c r="E3" s="293"/>
      <c r="F3" s="294"/>
      <c r="G3" s="294"/>
      <c r="H3" s="294"/>
      <c r="I3" s="294"/>
      <c r="J3" s="295"/>
      <c r="K3" s="296"/>
      <c r="L3" s="435" t="s">
        <v>265</v>
      </c>
      <c r="M3" s="89"/>
      <c r="N3" s="89"/>
      <c r="O3" s="89"/>
      <c r="P3" s="89"/>
      <c r="Q3" s="89"/>
      <c r="R3" s="89"/>
      <c r="S3" s="89"/>
      <c r="T3" s="89"/>
      <c r="U3" s="89"/>
      <c r="V3" s="89"/>
      <c r="W3" s="90"/>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8" ht="15.75" customHeight="1" x14ac:dyDescent="0.3">
      <c r="A4" s="496"/>
      <c r="B4" s="495"/>
      <c r="C4" s="495"/>
      <c r="D4" s="494"/>
      <c r="E4" s="10">
        <v>2018</v>
      </c>
      <c r="F4" s="10">
        <f>E4+1</f>
        <v>2019</v>
      </c>
      <c r="G4" s="10">
        <f t="shared" ref="G4" si="0">F4+1</f>
        <v>2020</v>
      </c>
      <c r="H4" s="10">
        <f t="shared" ref="H4" si="1">G4+1</f>
        <v>2021</v>
      </c>
      <c r="I4" s="10">
        <f t="shared" ref="I4" si="2">H4+1</f>
        <v>2022</v>
      </c>
      <c r="J4" s="10">
        <f t="shared" ref="J4" si="3">I4+1</f>
        <v>2023</v>
      </c>
      <c r="K4" s="10">
        <f t="shared" ref="K4" si="4">J4+1</f>
        <v>2024</v>
      </c>
      <c r="L4" s="10">
        <f t="shared" ref="L4" si="5">K4+1</f>
        <v>2025</v>
      </c>
      <c r="M4" s="10">
        <f t="shared" ref="M4" si="6">L4+1</f>
        <v>2026</v>
      </c>
      <c r="N4" s="10">
        <f t="shared" ref="N4" si="7">M4+1</f>
        <v>2027</v>
      </c>
      <c r="O4" s="10">
        <f t="shared" ref="O4" si="8">N4+1</f>
        <v>2028</v>
      </c>
      <c r="P4" s="10">
        <f t="shared" ref="P4" si="9">O4+1</f>
        <v>2029</v>
      </c>
      <c r="Q4" s="10">
        <f t="shared" ref="Q4" si="10">P4+1</f>
        <v>2030</v>
      </c>
      <c r="R4" s="10">
        <f t="shared" ref="R4" si="11">Q4+1</f>
        <v>2031</v>
      </c>
      <c r="S4" s="10">
        <f t="shared" ref="S4" si="12">R4+1</f>
        <v>2032</v>
      </c>
      <c r="T4" s="10">
        <f t="shared" ref="T4" si="13">S4+1</f>
        <v>2033</v>
      </c>
      <c r="U4" s="10">
        <f t="shared" ref="U4" si="14">T4+1</f>
        <v>2034</v>
      </c>
      <c r="V4" s="10">
        <f t="shared" ref="V4" si="15">U4+1</f>
        <v>2035</v>
      </c>
      <c r="W4" s="10">
        <f t="shared" ref="W4" si="16">V4+1</f>
        <v>2036</v>
      </c>
      <c r="X4" s="10">
        <f t="shared" ref="X4" si="17">W4+1</f>
        <v>2037</v>
      </c>
      <c r="Y4" s="10">
        <f t="shared" ref="Y4" si="18">X4+1</f>
        <v>2038</v>
      </c>
      <c r="Z4" s="10">
        <f t="shared" ref="Z4" si="19">Y4+1</f>
        <v>2039</v>
      </c>
      <c r="AA4" s="10">
        <f t="shared" ref="AA4" si="20">Z4+1</f>
        <v>2040</v>
      </c>
      <c r="AB4" s="10">
        <f t="shared" ref="AB4" si="21">AA4+1</f>
        <v>2041</v>
      </c>
      <c r="AC4" s="10">
        <f t="shared" ref="AC4" si="22">AB4+1</f>
        <v>2042</v>
      </c>
      <c r="AD4" s="10">
        <f t="shared" ref="AD4" si="23">AC4+1</f>
        <v>2043</v>
      </c>
      <c r="AE4" s="10">
        <f t="shared" ref="AE4" si="24">AD4+1</f>
        <v>2044</v>
      </c>
      <c r="AF4" s="10">
        <f t="shared" ref="AF4" si="25">AE4+1</f>
        <v>2045</v>
      </c>
      <c r="AG4" s="10">
        <f t="shared" ref="AG4" si="26">AF4+1</f>
        <v>2046</v>
      </c>
      <c r="AH4" s="10">
        <f t="shared" ref="AH4" si="27">AG4+1</f>
        <v>2047</v>
      </c>
      <c r="AI4" s="10">
        <f t="shared" ref="AI4" si="28">AH4+1</f>
        <v>2048</v>
      </c>
      <c r="AJ4" s="10">
        <f t="shared" ref="AJ4" si="29">AI4+1</f>
        <v>2049</v>
      </c>
      <c r="AK4" s="10">
        <f t="shared" ref="AK4" si="30">AJ4+1</f>
        <v>2050</v>
      </c>
      <c r="AL4" s="10">
        <f t="shared" ref="AL4" si="31">AK4+1</f>
        <v>2051</v>
      </c>
      <c r="AM4" s="10">
        <f t="shared" ref="AM4" si="32">AL4+1</f>
        <v>2052</v>
      </c>
      <c r="AN4" s="10">
        <f t="shared" ref="AN4" si="33">AM4+1</f>
        <v>2053</v>
      </c>
      <c r="AO4" s="10">
        <f t="shared" ref="AO4" si="34">AN4+1</f>
        <v>2054</v>
      </c>
      <c r="AP4" s="10">
        <f t="shared" ref="AP4" si="35">AO4+1</f>
        <v>2055</v>
      </c>
      <c r="AQ4" s="10">
        <f t="shared" ref="AQ4" si="36">AP4+1</f>
        <v>2056</v>
      </c>
      <c r="AR4" s="10">
        <f t="shared" ref="AR4" si="37">AQ4+1</f>
        <v>2057</v>
      </c>
      <c r="AS4" s="10">
        <f t="shared" ref="AS4" si="38">AR4+1</f>
        <v>2058</v>
      </c>
      <c r="AT4" s="10">
        <f t="shared" ref="AT4:AU4" si="39">AS4+1</f>
        <v>2059</v>
      </c>
      <c r="AU4" s="10">
        <f t="shared" si="39"/>
        <v>2060</v>
      </c>
      <c r="AV4" s="476"/>
    </row>
    <row r="5" spans="1:48" ht="15.75" customHeight="1" x14ac:dyDescent="0.3">
      <c r="A5" s="199" t="s">
        <v>47</v>
      </c>
      <c r="B5" s="200">
        <v>20</v>
      </c>
      <c r="C5" s="201">
        <v>75.214619603334668</v>
      </c>
      <c r="D5" s="202">
        <f>L5/C5</f>
        <v>0.91122688181761535</v>
      </c>
      <c r="E5" s="203"/>
      <c r="F5" s="203"/>
      <c r="G5" s="203"/>
      <c r="H5" s="203"/>
      <c r="I5" s="203"/>
      <c r="J5" s="203"/>
      <c r="K5" s="203"/>
      <c r="L5" s="177">
        <v>68.537583288244733</v>
      </c>
      <c r="M5" s="177">
        <v>68.537583288244733</v>
      </c>
      <c r="N5" s="177">
        <v>68.537583288244733</v>
      </c>
      <c r="O5" s="177">
        <v>68.537583288244733</v>
      </c>
      <c r="P5" s="177">
        <v>68.537583288244733</v>
      </c>
      <c r="Q5" s="177">
        <v>68.537583288244733</v>
      </c>
      <c r="R5" s="177">
        <v>68.537583288244733</v>
      </c>
      <c r="S5" s="177">
        <v>68.537583288244733</v>
      </c>
      <c r="T5" s="177">
        <v>68.537583288244733</v>
      </c>
      <c r="U5" s="177">
        <v>68.537583288244733</v>
      </c>
      <c r="V5" s="177">
        <v>58.112571532089419</v>
      </c>
      <c r="W5" s="177">
        <v>58.112571532089419</v>
      </c>
      <c r="X5" s="177">
        <v>58.112571532089419</v>
      </c>
      <c r="Y5" s="177">
        <v>58.112571532089419</v>
      </c>
      <c r="Z5" s="177">
        <v>58.112571532089419</v>
      </c>
      <c r="AA5" s="177">
        <v>58.112571532089419</v>
      </c>
      <c r="AB5" s="177">
        <v>58.112571532089419</v>
      </c>
      <c r="AC5" s="177">
        <v>58.112571532089419</v>
      </c>
      <c r="AD5" s="177">
        <v>58.112571532089419</v>
      </c>
      <c r="AE5" s="177">
        <v>58.112571532089419</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208">
        <f t="shared" ref="AV5:AV10" si="40">SUM(E5:AU5)</f>
        <v>1266.5015482033418</v>
      </c>
    </row>
    <row r="6" spans="1:48" ht="15.75" customHeight="1" x14ac:dyDescent="0.3">
      <c r="A6" s="199" t="s">
        <v>46</v>
      </c>
      <c r="B6" s="200">
        <v>30</v>
      </c>
      <c r="C6" s="201">
        <v>72.755297253559959</v>
      </c>
      <c r="D6" s="202">
        <f t="shared" ref="D6:D10" si="41">L6/C6</f>
        <v>0.83358179982333069</v>
      </c>
      <c r="E6" s="203"/>
      <c r="F6" s="203"/>
      <c r="G6" s="203"/>
      <c r="H6" s="203"/>
      <c r="I6" s="203"/>
      <c r="J6" s="203"/>
      <c r="K6" s="203"/>
      <c r="L6" s="177">
        <v>60.647491631303943</v>
      </c>
      <c r="M6" s="177">
        <v>60.647491631303943</v>
      </c>
      <c r="N6" s="177">
        <v>60.647491631303943</v>
      </c>
      <c r="O6" s="177">
        <v>60.647491631303943</v>
      </c>
      <c r="P6" s="177">
        <v>60.647491631303943</v>
      </c>
      <c r="Q6" s="177">
        <v>60.647491631303943</v>
      </c>
      <c r="R6" s="177">
        <v>60.647491631303943</v>
      </c>
      <c r="S6" s="177">
        <v>60.647491631303943</v>
      </c>
      <c r="T6" s="177">
        <v>60.647491631303943</v>
      </c>
      <c r="U6" s="177">
        <v>60.647491631303943</v>
      </c>
      <c r="V6" s="177">
        <v>51.646086006991908</v>
      </c>
      <c r="W6" s="177">
        <v>51.646086006991908</v>
      </c>
      <c r="X6" s="177">
        <v>51.646086006991908</v>
      </c>
      <c r="Y6" s="177">
        <v>51.646086006991908</v>
      </c>
      <c r="Z6" s="177">
        <v>51.646086006991908</v>
      </c>
      <c r="AA6" s="177">
        <v>51.646086006991908</v>
      </c>
      <c r="AB6" s="177">
        <v>51.646086006991908</v>
      </c>
      <c r="AC6" s="177">
        <v>51.646086006991908</v>
      </c>
      <c r="AD6" s="177">
        <v>51.646086006991908</v>
      </c>
      <c r="AE6" s="177">
        <v>51.646086006991908</v>
      </c>
      <c r="AF6" s="177">
        <v>51.646086006991908</v>
      </c>
      <c r="AG6" s="177">
        <v>51.646086006991908</v>
      </c>
      <c r="AH6" s="177">
        <v>51.646086006991908</v>
      </c>
      <c r="AI6" s="177">
        <v>51.646086006991908</v>
      </c>
      <c r="AJ6" s="177">
        <v>51.646086006991908</v>
      </c>
      <c r="AK6" s="177">
        <v>51.646086006991908</v>
      </c>
      <c r="AL6" s="177">
        <v>51.646086006991908</v>
      </c>
      <c r="AM6" s="177">
        <v>51.646086006991908</v>
      </c>
      <c r="AN6" s="177">
        <v>51.646086006991908</v>
      </c>
      <c r="AO6" s="177">
        <v>51.646086006991908</v>
      </c>
      <c r="AP6" s="177">
        <v>0</v>
      </c>
      <c r="AQ6" s="177">
        <v>0</v>
      </c>
      <c r="AR6" s="177">
        <v>0</v>
      </c>
      <c r="AS6" s="177">
        <v>0</v>
      </c>
      <c r="AT6" s="177">
        <v>0</v>
      </c>
      <c r="AU6" s="177">
        <v>0</v>
      </c>
      <c r="AV6" s="179">
        <f t="shared" si="40"/>
        <v>1639.3966364528781</v>
      </c>
    </row>
    <row r="7" spans="1:48" ht="15.75" customHeight="1" x14ac:dyDescent="0.3">
      <c r="A7" s="199" t="s">
        <v>87</v>
      </c>
      <c r="B7" s="200">
        <v>19</v>
      </c>
      <c r="C7" s="201">
        <v>20.224454227295439</v>
      </c>
      <c r="D7" s="202">
        <f t="shared" si="41"/>
        <v>0.8113842710940905</v>
      </c>
      <c r="E7" s="203"/>
      <c r="F7" s="203"/>
      <c r="G7" s="203"/>
      <c r="H7" s="203"/>
      <c r="I7" s="203"/>
      <c r="J7" s="203"/>
      <c r="K7" s="203"/>
      <c r="L7" s="177">
        <v>16.409804051489907</v>
      </c>
      <c r="M7" s="177">
        <v>16.409804051489907</v>
      </c>
      <c r="N7" s="177">
        <v>16.409804051489907</v>
      </c>
      <c r="O7" s="177">
        <v>16.409804051489907</v>
      </c>
      <c r="P7" s="177">
        <v>16.409804051489907</v>
      </c>
      <c r="Q7" s="177">
        <v>16.409804051489907</v>
      </c>
      <c r="R7" s="177">
        <v>16.409804051489907</v>
      </c>
      <c r="S7" s="177">
        <v>16.409804051489907</v>
      </c>
      <c r="T7" s="177">
        <v>16.409804051489907</v>
      </c>
      <c r="U7" s="177">
        <v>16.409804051489907</v>
      </c>
      <c r="V7" s="177">
        <v>16.409804051489907</v>
      </c>
      <c r="W7" s="177">
        <v>16.409804051489907</v>
      </c>
      <c r="X7" s="177">
        <v>16.409804051489907</v>
      </c>
      <c r="Y7" s="177">
        <v>16.409804051489907</v>
      </c>
      <c r="Z7" s="177">
        <v>16.409804051489907</v>
      </c>
      <c r="AA7" s="177">
        <v>16.409804051489907</v>
      </c>
      <c r="AB7" s="177">
        <v>16.409804051489907</v>
      </c>
      <c r="AC7" s="177">
        <v>16.409804051489907</v>
      </c>
      <c r="AD7" s="177">
        <v>16.409804051489907</v>
      </c>
      <c r="AE7" s="177">
        <v>0</v>
      </c>
      <c r="AF7" s="177">
        <v>0</v>
      </c>
      <c r="AG7" s="177">
        <v>0</v>
      </c>
      <c r="AH7" s="177">
        <v>0</v>
      </c>
      <c r="AI7" s="177">
        <v>0</v>
      </c>
      <c r="AJ7" s="177">
        <v>0</v>
      </c>
      <c r="AK7" s="177">
        <v>0</v>
      </c>
      <c r="AL7" s="177">
        <v>0</v>
      </c>
      <c r="AM7" s="177">
        <v>0</v>
      </c>
      <c r="AN7" s="177">
        <v>0</v>
      </c>
      <c r="AO7" s="177">
        <v>0</v>
      </c>
      <c r="AP7" s="177">
        <v>0</v>
      </c>
      <c r="AQ7" s="177">
        <v>0</v>
      </c>
      <c r="AR7" s="177">
        <v>0</v>
      </c>
      <c r="AS7" s="177">
        <v>0</v>
      </c>
      <c r="AT7" s="177">
        <v>0</v>
      </c>
      <c r="AU7" s="177">
        <v>0</v>
      </c>
      <c r="AV7" s="179">
        <f t="shared" si="40"/>
        <v>311.78627697830831</v>
      </c>
    </row>
    <row r="8" spans="1:48" ht="15.75" customHeight="1" x14ac:dyDescent="0.3">
      <c r="A8" s="199" t="s">
        <v>89</v>
      </c>
      <c r="B8" s="200">
        <v>30</v>
      </c>
      <c r="C8" s="201">
        <v>13.883207183115355</v>
      </c>
      <c r="D8" s="202">
        <f t="shared" si="41"/>
        <v>0.81699645676471211</v>
      </c>
      <c r="E8" s="203"/>
      <c r="F8" s="203"/>
      <c r="G8" s="203"/>
      <c r="H8" s="203"/>
      <c r="I8" s="203"/>
      <c r="J8" s="203"/>
      <c r="K8" s="203"/>
      <c r="L8" s="177">
        <v>11.342531077135645</v>
      </c>
      <c r="M8" s="177">
        <v>11.342531077135645</v>
      </c>
      <c r="N8" s="177">
        <v>11.342531077135645</v>
      </c>
      <c r="O8" s="177">
        <v>11.342531077135645</v>
      </c>
      <c r="P8" s="177">
        <v>11.342531077135645</v>
      </c>
      <c r="Q8" s="177">
        <v>11.342531077135645</v>
      </c>
      <c r="R8" s="177">
        <v>11.342531077135645</v>
      </c>
      <c r="S8" s="177">
        <v>11.342531077135645</v>
      </c>
      <c r="T8" s="177">
        <v>11.342531077135645</v>
      </c>
      <c r="U8" s="177">
        <v>11.342531077135645</v>
      </c>
      <c r="V8" s="177">
        <v>9.9757578618490008</v>
      </c>
      <c r="W8" s="177">
        <v>9.9757578618490008</v>
      </c>
      <c r="X8" s="177">
        <v>9.9757578618490008</v>
      </c>
      <c r="Y8" s="177">
        <v>9.9757578618490008</v>
      </c>
      <c r="Z8" s="177">
        <v>9.9757578618490008</v>
      </c>
      <c r="AA8" s="177">
        <v>9.9757578618490008</v>
      </c>
      <c r="AB8" s="177">
        <v>9.9757578618490008</v>
      </c>
      <c r="AC8" s="177">
        <v>9.9757578618490008</v>
      </c>
      <c r="AD8" s="177">
        <v>9.9757578618490008</v>
      </c>
      <c r="AE8" s="177">
        <v>9.9757578618490008</v>
      </c>
      <c r="AF8" s="177">
        <v>9.9757578618490008</v>
      </c>
      <c r="AG8" s="177">
        <v>9.9757578618490008</v>
      </c>
      <c r="AH8" s="177">
        <v>9.9757578618490008</v>
      </c>
      <c r="AI8" s="177">
        <v>9.9757578618490008</v>
      </c>
      <c r="AJ8" s="177">
        <v>9.9757578618490008</v>
      </c>
      <c r="AK8" s="177">
        <v>9.9757578618490008</v>
      </c>
      <c r="AL8" s="177">
        <v>9.9757578618490008</v>
      </c>
      <c r="AM8" s="177">
        <v>9.9757578618490008</v>
      </c>
      <c r="AN8" s="177">
        <v>9.9757578618490008</v>
      </c>
      <c r="AO8" s="177">
        <v>9.9757578618490008</v>
      </c>
      <c r="AP8" s="177">
        <v>0</v>
      </c>
      <c r="AQ8" s="177">
        <v>0</v>
      </c>
      <c r="AR8" s="177">
        <v>0</v>
      </c>
      <c r="AS8" s="177">
        <v>0</v>
      </c>
      <c r="AT8" s="177">
        <v>0</v>
      </c>
      <c r="AU8" s="177">
        <v>0</v>
      </c>
      <c r="AV8" s="179">
        <f t="shared" si="40"/>
        <v>312.94046800833627</v>
      </c>
    </row>
    <row r="9" spans="1:48" ht="15.75" customHeight="1" x14ac:dyDescent="0.3">
      <c r="A9" s="199" t="s">
        <v>129</v>
      </c>
      <c r="B9" s="200">
        <v>30</v>
      </c>
      <c r="C9" s="201">
        <v>35.520529246363296</v>
      </c>
      <c r="D9" s="202">
        <f t="shared" si="41"/>
        <v>0.83448344288613985</v>
      </c>
      <c r="E9" s="203"/>
      <c r="F9" s="203"/>
      <c r="G9" s="203"/>
      <c r="H9" s="203"/>
      <c r="I9" s="203"/>
      <c r="J9" s="203"/>
      <c r="K9" s="203"/>
      <c r="L9" s="177">
        <v>29.641293538643065</v>
      </c>
      <c r="M9" s="177">
        <v>29.641293538643065</v>
      </c>
      <c r="N9" s="177">
        <v>29.641293538643065</v>
      </c>
      <c r="O9" s="177">
        <v>29.641293538643065</v>
      </c>
      <c r="P9" s="177">
        <v>29.641293538643065</v>
      </c>
      <c r="Q9" s="177">
        <v>29.641293538643065</v>
      </c>
      <c r="R9" s="177">
        <v>29.641293538643065</v>
      </c>
      <c r="S9" s="177">
        <v>29.641293538643065</v>
      </c>
      <c r="T9" s="177">
        <v>29.641293538643065</v>
      </c>
      <c r="U9" s="177">
        <v>29.641293538643065</v>
      </c>
      <c r="V9" s="177">
        <v>26.135279936917588</v>
      </c>
      <c r="W9" s="177">
        <v>26.135279936917588</v>
      </c>
      <c r="X9" s="177">
        <v>26.135279936917588</v>
      </c>
      <c r="Y9" s="177">
        <v>26.135279936917588</v>
      </c>
      <c r="Z9" s="177">
        <v>26.135279936917588</v>
      </c>
      <c r="AA9" s="177">
        <v>26.135279936917588</v>
      </c>
      <c r="AB9" s="177">
        <v>26.135279936917588</v>
      </c>
      <c r="AC9" s="177">
        <v>26.135279936917588</v>
      </c>
      <c r="AD9" s="177">
        <v>26.135279936917588</v>
      </c>
      <c r="AE9" s="177">
        <v>26.135279936917588</v>
      </c>
      <c r="AF9" s="177">
        <v>26.135279936917588</v>
      </c>
      <c r="AG9" s="177">
        <v>26.135279936917588</v>
      </c>
      <c r="AH9" s="177">
        <v>26.135279936917588</v>
      </c>
      <c r="AI9" s="177">
        <v>26.135279936917588</v>
      </c>
      <c r="AJ9" s="177">
        <v>26.135279936917588</v>
      </c>
      <c r="AK9" s="177">
        <v>26.135279936917588</v>
      </c>
      <c r="AL9" s="177">
        <v>26.135279936917588</v>
      </c>
      <c r="AM9" s="177">
        <v>26.135279936917588</v>
      </c>
      <c r="AN9" s="177">
        <v>26.135279936917588</v>
      </c>
      <c r="AO9" s="177">
        <v>26.135279936917588</v>
      </c>
      <c r="AP9" s="177">
        <v>0</v>
      </c>
      <c r="AQ9" s="177">
        <v>0</v>
      </c>
      <c r="AR9" s="177">
        <v>0</v>
      </c>
      <c r="AS9" s="177">
        <v>0</v>
      </c>
      <c r="AT9" s="177">
        <v>0</v>
      </c>
      <c r="AU9" s="177">
        <v>0</v>
      </c>
      <c r="AV9" s="179">
        <f t="shared" si="40"/>
        <v>819.11853412478297</v>
      </c>
    </row>
    <row r="10" spans="1:48" ht="15.75" customHeight="1" x14ac:dyDescent="0.3">
      <c r="A10" s="199" t="s">
        <v>88</v>
      </c>
      <c r="B10" s="200">
        <v>30</v>
      </c>
      <c r="C10" s="201">
        <v>8.8075293989595878</v>
      </c>
      <c r="D10" s="202">
        <f t="shared" si="41"/>
        <v>0.82033989537418694</v>
      </c>
      <c r="E10" s="203"/>
      <c r="F10" s="203"/>
      <c r="G10" s="203"/>
      <c r="H10" s="203"/>
      <c r="I10" s="203"/>
      <c r="J10" s="203"/>
      <c r="K10" s="203"/>
      <c r="L10" s="177">
        <v>7.2251677456475836</v>
      </c>
      <c r="M10" s="177">
        <v>7.2251677456475836</v>
      </c>
      <c r="N10" s="177">
        <v>7.2251677456475836</v>
      </c>
      <c r="O10" s="177">
        <v>7.2251677456475836</v>
      </c>
      <c r="P10" s="177">
        <v>7.2251677456475836</v>
      </c>
      <c r="Q10" s="177">
        <v>7.2251677456475836</v>
      </c>
      <c r="R10" s="177">
        <v>7.2251677456475836</v>
      </c>
      <c r="S10" s="177">
        <v>7.2251677456475836</v>
      </c>
      <c r="T10" s="177">
        <v>7.2251677456475836</v>
      </c>
      <c r="U10" s="177">
        <v>7.2251677456475836</v>
      </c>
      <c r="V10" s="177">
        <v>6.3258910230646732</v>
      </c>
      <c r="W10" s="177">
        <v>6.3258910230646732</v>
      </c>
      <c r="X10" s="177">
        <v>6.3258910230646732</v>
      </c>
      <c r="Y10" s="177">
        <v>6.3258910230646732</v>
      </c>
      <c r="Z10" s="177">
        <v>6.3258910230646732</v>
      </c>
      <c r="AA10" s="177">
        <v>6.3258910230646732</v>
      </c>
      <c r="AB10" s="177">
        <v>6.3258910230646732</v>
      </c>
      <c r="AC10" s="177">
        <v>6.3258910230646732</v>
      </c>
      <c r="AD10" s="177">
        <v>6.3258910230646732</v>
      </c>
      <c r="AE10" s="177">
        <v>6.3258910230646732</v>
      </c>
      <c r="AF10" s="177">
        <v>6.3258910230646732</v>
      </c>
      <c r="AG10" s="177">
        <v>6.3258910230646732</v>
      </c>
      <c r="AH10" s="177">
        <v>6.3258910230646732</v>
      </c>
      <c r="AI10" s="177">
        <v>6.3258910230646732</v>
      </c>
      <c r="AJ10" s="177">
        <v>6.3258910230646732</v>
      </c>
      <c r="AK10" s="177">
        <v>6.3258910230646732</v>
      </c>
      <c r="AL10" s="177">
        <v>6.3258910230646732</v>
      </c>
      <c r="AM10" s="177">
        <v>6.3258910230646732</v>
      </c>
      <c r="AN10" s="177">
        <v>6.3258910230646732</v>
      </c>
      <c r="AO10" s="177">
        <v>6.3258910230646732</v>
      </c>
      <c r="AP10" s="177">
        <v>0</v>
      </c>
      <c r="AQ10" s="177">
        <v>0</v>
      </c>
      <c r="AR10" s="177">
        <v>0</v>
      </c>
      <c r="AS10" s="177">
        <v>0</v>
      </c>
      <c r="AT10" s="177">
        <v>0</v>
      </c>
      <c r="AU10" s="177">
        <v>0</v>
      </c>
      <c r="AV10" s="179">
        <f t="shared" si="40"/>
        <v>198.7694979177694</v>
      </c>
    </row>
    <row r="11" spans="1:48" ht="15.75" customHeight="1" x14ac:dyDescent="0.3">
      <c r="A11" s="180" t="s">
        <v>422</v>
      </c>
      <c r="B11" s="196"/>
      <c r="C11" s="182">
        <f>SUM(C5:C10)</f>
        <v>226.4056369126283</v>
      </c>
      <c r="D11" s="205">
        <f>L11/C11</f>
        <v>0.8560028538832507</v>
      </c>
      <c r="E11" s="85"/>
      <c r="F11" s="74"/>
      <c r="G11" s="74"/>
      <c r="H11" s="74"/>
      <c r="I11" s="74"/>
      <c r="J11" s="74"/>
      <c r="K11" s="74"/>
      <c r="L11" s="182">
        <f t="shared" ref="L11:AV11" si="42">SUM(L5:L10)</f>
        <v>193.80387133246487</v>
      </c>
      <c r="M11" s="182">
        <f t="shared" si="42"/>
        <v>193.80387133246487</v>
      </c>
      <c r="N11" s="182">
        <f t="shared" si="42"/>
        <v>193.80387133246487</v>
      </c>
      <c r="O11" s="182">
        <f t="shared" si="42"/>
        <v>193.80387133246487</v>
      </c>
      <c r="P11" s="182">
        <f t="shared" si="42"/>
        <v>193.80387133246487</v>
      </c>
      <c r="Q11" s="182">
        <f t="shared" si="42"/>
        <v>193.80387133246487</v>
      </c>
      <c r="R11" s="182">
        <f t="shared" si="42"/>
        <v>193.80387133246487</v>
      </c>
      <c r="S11" s="182">
        <f t="shared" si="42"/>
        <v>193.80387133246487</v>
      </c>
      <c r="T11" s="182">
        <f t="shared" si="42"/>
        <v>193.80387133246487</v>
      </c>
      <c r="U11" s="182">
        <f t="shared" si="42"/>
        <v>193.80387133246487</v>
      </c>
      <c r="V11" s="182">
        <f t="shared" si="42"/>
        <v>168.6053904124025</v>
      </c>
      <c r="W11" s="182">
        <f t="shared" si="42"/>
        <v>168.6053904124025</v>
      </c>
      <c r="X11" s="182">
        <f t="shared" si="42"/>
        <v>168.6053904124025</v>
      </c>
      <c r="Y11" s="182">
        <f t="shared" si="42"/>
        <v>168.6053904124025</v>
      </c>
      <c r="Z11" s="182">
        <f t="shared" si="42"/>
        <v>168.6053904124025</v>
      </c>
      <c r="AA11" s="182">
        <f t="shared" si="42"/>
        <v>168.6053904124025</v>
      </c>
      <c r="AB11" s="182">
        <f t="shared" si="42"/>
        <v>168.6053904124025</v>
      </c>
      <c r="AC11" s="182">
        <f t="shared" si="42"/>
        <v>168.6053904124025</v>
      </c>
      <c r="AD11" s="182">
        <f t="shared" si="42"/>
        <v>168.6053904124025</v>
      </c>
      <c r="AE11" s="182">
        <f t="shared" si="42"/>
        <v>152.19558636091261</v>
      </c>
      <c r="AF11" s="182">
        <f t="shared" si="42"/>
        <v>94.083014828823167</v>
      </c>
      <c r="AG11" s="182">
        <f t="shared" si="42"/>
        <v>94.083014828823167</v>
      </c>
      <c r="AH11" s="182">
        <f t="shared" si="42"/>
        <v>94.083014828823167</v>
      </c>
      <c r="AI11" s="182">
        <f t="shared" si="42"/>
        <v>94.083014828823167</v>
      </c>
      <c r="AJ11" s="182">
        <f t="shared" si="42"/>
        <v>94.083014828823167</v>
      </c>
      <c r="AK11" s="182">
        <f t="shared" si="42"/>
        <v>94.083014828823167</v>
      </c>
      <c r="AL11" s="182">
        <f t="shared" si="42"/>
        <v>94.083014828823167</v>
      </c>
      <c r="AM11" s="182">
        <f t="shared" si="42"/>
        <v>94.083014828823167</v>
      </c>
      <c r="AN11" s="182">
        <f t="shared" si="42"/>
        <v>94.083014828823167</v>
      </c>
      <c r="AO11" s="182">
        <f t="shared" si="42"/>
        <v>94.083014828823167</v>
      </c>
      <c r="AP11" s="182">
        <f t="shared" si="42"/>
        <v>0</v>
      </c>
      <c r="AQ11" s="182">
        <f t="shared" si="42"/>
        <v>0</v>
      </c>
      <c r="AR11" s="182">
        <f t="shared" si="42"/>
        <v>0</v>
      </c>
      <c r="AS11" s="182">
        <f t="shared" si="42"/>
        <v>0</v>
      </c>
      <c r="AT11" s="182">
        <f t="shared" si="42"/>
        <v>0</v>
      </c>
      <c r="AU11" s="182">
        <f t="shared" si="42"/>
        <v>0</v>
      </c>
      <c r="AV11" s="174">
        <f t="shared" si="42"/>
        <v>4548.5129616854174</v>
      </c>
    </row>
    <row r="12" spans="1:48" ht="15.75" customHeight="1" x14ac:dyDescent="0.3">
      <c r="A12" s="180" t="s">
        <v>423</v>
      </c>
      <c r="B12" s="185"/>
      <c r="C12" s="186"/>
      <c r="D12" s="197"/>
      <c r="E12" s="77"/>
      <c r="F12" s="77"/>
      <c r="G12" s="77"/>
      <c r="H12" s="77"/>
      <c r="I12" s="77"/>
      <c r="J12" s="77"/>
      <c r="K12" s="78"/>
      <c r="L12" s="174">
        <f>L11-L11</f>
        <v>0</v>
      </c>
      <c r="M12" s="188">
        <f>L11-M11</f>
        <v>0</v>
      </c>
      <c r="N12" s="188">
        <f t="shared" ref="N12:AR12" si="43">M11-N11</f>
        <v>0</v>
      </c>
      <c r="O12" s="188">
        <f t="shared" si="43"/>
        <v>0</v>
      </c>
      <c r="P12" s="188">
        <f t="shared" si="43"/>
        <v>0</v>
      </c>
      <c r="Q12" s="188">
        <f t="shared" si="43"/>
        <v>0</v>
      </c>
      <c r="R12" s="188">
        <f t="shared" si="43"/>
        <v>0</v>
      </c>
      <c r="S12" s="188">
        <f t="shared" si="43"/>
        <v>0</v>
      </c>
      <c r="T12" s="188">
        <f t="shared" si="43"/>
        <v>0</v>
      </c>
      <c r="U12" s="188">
        <f t="shared" si="43"/>
        <v>0</v>
      </c>
      <c r="V12" s="188">
        <f t="shared" si="43"/>
        <v>25.198480920062366</v>
      </c>
      <c r="W12" s="188">
        <f t="shared" si="43"/>
        <v>0</v>
      </c>
      <c r="X12" s="188">
        <f t="shared" si="43"/>
        <v>0</v>
      </c>
      <c r="Y12" s="188">
        <f t="shared" si="43"/>
        <v>0</v>
      </c>
      <c r="Z12" s="188">
        <f t="shared" si="43"/>
        <v>0</v>
      </c>
      <c r="AA12" s="188">
        <f t="shared" si="43"/>
        <v>0</v>
      </c>
      <c r="AB12" s="188">
        <f t="shared" si="43"/>
        <v>0</v>
      </c>
      <c r="AC12" s="188">
        <f t="shared" si="43"/>
        <v>0</v>
      </c>
      <c r="AD12" s="188">
        <f t="shared" si="43"/>
        <v>0</v>
      </c>
      <c r="AE12" s="188">
        <f t="shared" si="43"/>
        <v>16.409804051489886</v>
      </c>
      <c r="AF12" s="188">
        <f t="shared" si="43"/>
        <v>58.112571532089447</v>
      </c>
      <c r="AG12" s="188">
        <f t="shared" si="43"/>
        <v>0</v>
      </c>
      <c r="AH12" s="188">
        <f t="shared" si="43"/>
        <v>0</v>
      </c>
      <c r="AI12" s="188">
        <f t="shared" si="43"/>
        <v>0</v>
      </c>
      <c r="AJ12" s="188">
        <f t="shared" si="43"/>
        <v>0</v>
      </c>
      <c r="AK12" s="188">
        <f t="shared" si="43"/>
        <v>0</v>
      </c>
      <c r="AL12" s="188">
        <f t="shared" si="43"/>
        <v>0</v>
      </c>
      <c r="AM12" s="188">
        <f t="shared" si="43"/>
        <v>0</v>
      </c>
      <c r="AN12" s="188">
        <f t="shared" si="43"/>
        <v>0</v>
      </c>
      <c r="AO12" s="188">
        <f t="shared" si="43"/>
        <v>0</v>
      </c>
      <c r="AP12" s="188">
        <f t="shared" si="43"/>
        <v>94.083014828823167</v>
      </c>
      <c r="AQ12" s="188">
        <f t="shared" si="43"/>
        <v>0</v>
      </c>
      <c r="AR12" s="188">
        <f t="shared" si="43"/>
        <v>0</v>
      </c>
      <c r="AS12" s="188">
        <f t="shared" ref="AS12" si="44">AR11-AS11</f>
        <v>0</v>
      </c>
      <c r="AT12" s="188">
        <f t="shared" ref="AT12" si="45">AS11-AT11</f>
        <v>0</v>
      </c>
      <c r="AU12" s="188">
        <f t="shared" ref="AU12" si="46">AT11-AU11</f>
        <v>0</v>
      </c>
      <c r="AV12" s="84"/>
    </row>
    <row r="13" spans="1:48" ht="15.75" customHeight="1" x14ac:dyDescent="0.3">
      <c r="A13" s="180" t="s">
        <v>424</v>
      </c>
      <c r="B13" s="185"/>
      <c r="C13" s="186"/>
      <c r="D13" s="186"/>
      <c r="E13" s="74"/>
      <c r="F13" s="74"/>
      <c r="G13" s="74"/>
      <c r="H13" s="74"/>
      <c r="I13" s="74"/>
      <c r="J13" s="74"/>
      <c r="K13" s="79"/>
      <c r="L13" s="174">
        <f t="shared" ref="L13:M13" si="47">$L$11-L11</f>
        <v>0</v>
      </c>
      <c r="M13" s="190">
        <f t="shared" si="47"/>
        <v>0</v>
      </c>
      <c r="N13" s="190">
        <f t="shared" ref="N13:AR13" si="48">$L$11-N11</f>
        <v>0</v>
      </c>
      <c r="O13" s="190">
        <f t="shared" si="48"/>
        <v>0</v>
      </c>
      <c r="P13" s="190">
        <f t="shared" si="48"/>
        <v>0</v>
      </c>
      <c r="Q13" s="190">
        <f t="shared" si="48"/>
        <v>0</v>
      </c>
      <c r="R13" s="190">
        <f t="shared" si="48"/>
        <v>0</v>
      </c>
      <c r="S13" s="190">
        <f t="shared" si="48"/>
        <v>0</v>
      </c>
      <c r="T13" s="190">
        <f t="shared" si="48"/>
        <v>0</v>
      </c>
      <c r="U13" s="190">
        <f t="shared" si="48"/>
        <v>0</v>
      </c>
      <c r="V13" s="190">
        <f t="shared" si="48"/>
        <v>25.198480920062366</v>
      </c>
      <c r="W13" s="190">
        <f t="shared" si="48"/>
        <v>25.198480920062366</v>
      </c>
      <c r="X13" s="190">
        <f t="shared" si="48"/>
        <v>25.198480920062366</v>
      </c>
      <c r="Y13" s="190">
        <f t="shared" si="48"/>
        <v>25.198480920062366</v>
      </c>
      <c r="Z13" s="190">
        <f t="shared" si="48"/>
        <v>25.198480920062366</v>
      </c>
      <c r="AA13" s="190">
        <f t="shared" si="48"/>
        <v>25.198480920062366</v>
      </c>
      <c r="AB13" s="190">
        <f t="shared" si="48"/>
        <v>25.198480920062366</v>
      </c>
      <c r="AC13" s="190">
        <f t="shared" si="48"/>
        <v>25.198480920062366</v>
      </c>
      <c r="AD13" s="190">
        <f t="shared" si="48"/>
        <v>25.198480920062366</v>
      </c>
      <c r="AE13" s="190">
        <f t="shared" si="48"/>
        <v>41.608284971552251</v>
      </c>
      <c r="AF13" s="190">
        <f t="shared" si="48"/>
        <v>99.720856503641699</v>
      </c>
      <c r="AG13" s="190">
        <f t="shared" si="48"/>
        <v>99.720856503641699</v>
      </c>
      <c r="AH13" s="190">
        <f t="shared" si="48"/>
        <v>99.720856503641699</v>
      </c>
      <c r="AI13" s="190">
        <f t="shared" si="48"/>
        <v>99.720856503641699</v>
      </c>
      <c r="AJ13" s="190">
        <f t="shared" si="48"/>
        <v>99.720856503641699</v>
      </c>
      <c r="AK13" s="190">
        <f t="shared" si="48"/>
        <v>99.720856503641699</v>
      </c>
      <c r="AL13" s="190">
        <f t="shared" si="48"/>
        <v>99.720856503641699</v>
      </c>
      <c r="AM13" s="190">
        <f t="shared" si="48"/>
        <v>99.720856503641699</v>
      </c>
      <c r="AN13" s="190">
        <f t="shared" si="48"/>
        <v>99.720856503641699</v>
      </c>
      <c r="AO13" s="190">
        <f t="shared" si="48"/>
        <v>99.720856503641699</v>
      </c>
      <c r="AP13" s="190">
        <f t="shared" si="48"/>
        <v>193.80387133246487</v>
      </c>
      <c r="AQ13" s="190">
        <f t="shared" si="48"/>
        <v>193.80387133246487</v>
      </c>
      <c r="AR13" s="190">
        <f t="shared" si="48"/>
        <v>193.80387133246487</v>
      </c>
      <c r="AS13" s="190">
        <f t="shared" ref="AS13:AU13" si="49">$L$11-AS11</f>
        <v>193.80387133246487</v>
      </c>
      <c r="AT13" s="190">
        <f t="shared" si="49"/>
        <v>193.80387133246487</v>
      </c>
      <c r="AU13" s="190">
        <f t="shared" si="49"/>
        <v>193.80387133246487</v>
      </c>
      <c r="AV13" s="80"/>
    </row>
    <row r="14" spans="1:48" ht="15.75" customHeight="1" x14ac:dyDescent="0.3">
      <c r="A14" s="193" t="s">
        <v>66</v>
      </c>
      <c r="B14" s="206">
        <f>SUMPRODUCT(B5:B10,C5:C10)/C11</f>
        <v>25.695269756425244</v>
      </c>
      <c r="C14" s="56"/>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row>
    <row r="15" spans="1:48" ht="15.75" hidden="1" customHeight="1" x14ac:dyDescent="0.3">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row>
    <row r="16" spans="1:48" ht="15.75" hidden="1" customHeight="1" x14ac:dyDescent="0.3">
      <c r="A16" s="491" t="str">
        <f>A3</f>
        <v>Measure Category</v>
      </c>
      <c r="B16" s="493" t="str">
        <f>B3</f>
        <v>Measure Life</v>
      </c>
      <c r="C16" s="493" t="str">
        <f>C3</f>
        <v>Annual Verified Gross Savings (MWh)</v>
      </c>
      <c r="D16" s="493" t="str">
        <f>D3</f>
        <v>NTGR</v>
      </c>
      <c r="E16" s="293"/>
      <c r="F16" s="294"/>
      <c r="G16" s="294"/>
      <c r="H16" s="294"/>
      <c r="I16" s="294"/>
      <c r="J16" s="295"/>
      <c r="K16" s="295"/>
      <c r="L16" s="88" t="s">
        <v>265</v>
      </c>
      <c r="M16" s="133"/>
      <c r="N16" s="133"/>
      <c r="O16" s="133"/>
      <c r="P16" s="133"/>
      <c r="Q16" s="133"/>
      <c r="R16" s="133"/>
      <c r="S16" s="133"/>
      <c r="T16" s="133"/>
      <c r="U16" s="133"/>
      <c r="V16" s="133"/>
      <c r="W16" s="133"/>
      <c r="X16" s="133"/>
      <c r="Y16" s="133"/>
      <c r="Z16" s="133"/>
      <c r="AA16" s="134"/>
      <c r="AB16" s="30"/>
      <c r="AC16" s="30"/>
      <c r="AD16" s="30"/>
      <c r="AE16" s="30"/>
      <c r="AF16" s="30"/>
      <c r="AG16" s="30"/>
      <c r="AH16" s="30"/>
      <c r="AI16" s="30"/>
      <c r="AJ16" s="30"/>
      <c r="AK16" s="30"/>
      <c r="AL16" s="30"/>
      <c r="AM16" s="30"/>
      <c r="AN16" s="30"/>
      <c r="AO16" s="30"/>
      <c r="AP16" s="30"/>
      <c r="AQ16" s="30"/>
      <c r="AR16" s="30"/>
      <c r="AS16" s="30"/>
      <c r="AT16" s="30"/>
      <c r="AU16" s="30"/>
    </row>
    <row r="17" spans="1:47" ht="15.75" hidden="1" customHeight="1" x14ac:dyDescent="0.3">
      <c r="A17" s="496"/>
      <c r="B17" s="495"/>
      <c r="C17" s="495"/>
      <c r="D17" s="494"/>
      <c r="E17" s="98"/>
      <c r="F17" s="98"/>
      <c r="G17" s="98"/>
      <c r="H17" s="98"/>
      <c r="I17" s="98"/>
      <c r="J17" s="98"/>
      <c r="K17" s="98"/>
      <c r="L17" s="98">
        <f t="shared" ref="L17:AA23" si="50">AB4</f>
        <v>2041</v>
      </c>
      <c r="M17" s="98">
        <f t="shared" si="50"/>
        <v>2042</v>
      </c>
      <c r="N17" s="98">
        <f t="shared" si="50"/>
        <v>2043</v>
      </c>
      <c r="O17" s="98">
        <f t="shared" si="50"/>
        <v>2044</v>
      </c>
      <c r="P17" s="98">
        <f t="shared" si="50"/>
        <v>2045</v>
      </c>
      <c r="Q17" s="98">
        <f t="shared" si="50"/>
        <v>2046</v>
      </c>
      <c r="R17" s="98">
        <f t="shared" si="50"/>
        <v>2047</v>
      </c>
      <c r="S17" s="98">
        <f t="shared" si="50"/>
        <v>2048</v>
      </c>
      <c r="T17" s="98">
        <f t="shared" si="50"/>
        <v>2049</v>
      </c>
      <c r="U17" s="98">
        <f t="shared" si="50"/>
        <v>2050</v>
      </c>
      <c r="V17" s="98">
        <f t="shared" si="50"/>
        <v>2051</v>
      </c>
      <c r="W17" s="98">
        <f t="shared" si="50"/>
        <v>2052</v>
      </c>
      <c r="X17" s="98">
        <f t="shared" si="50"/>
        <v>2053</v>
      </c>
      <c r="Y17" s="98">
        <f t="shared" si="50"/>
        <v>2054</v>
      </c>
      <c r="Z17" s="98">
        <f t="shared" si="50"/>
        <v>2055</v>
      </c>
      <c r="AA17" s="98">
        <f t="shared" si="50"/>
        <v>2056</v>
      </c>
      <c r="AB17" s="30"/>
      <c r="AC17" s="30"/>
      <c r="AD17" s="30"/>
      <c r="AE17" s="30"/>
      <c r="AF17" s="30"/>
      <c r="AG17" s="30"/>
      <c r="AH17" s="30"/>
      <c r="AI17" s="30"/>
      <c r="AJ17" s="30"/>
      <c r="AK17" s="30"/>
      <c r="AL17" s="30"/>
      <c r="AM17" s="30"/>
      <c r="AN17" s="30"/>
      <c r="AO17" s="30"/>
      <c r="AP17" s="30"/>
      <c r="AQ17" s="30"/>
      <c r="AR17" s="30"/>
      <c r="AS17" s="30"/>
      <c r="AT17" s="30"/>
      <c r="AU17" s="30"/>
    </row>
    <row r="18" spans="1:47" ht="15.75" hidden="1" customHeight="1" x14ac:dyDescent="0.3">
      <c r="A18" s="199" t="str">
        <f t="shared" ref="A18:D19" si="51">A5</f>
        <v>Air Sealing</v>
      </c>
      <c r="B18" s="200">
        <f t="shared" si="51"/>
        <v>20</v>
      </c>
      <c r="C18" s="201">
        <f t="shared" si="51"/>
        <v>75.214619603334668</v>
      </c>
      <c r="D18" s="202">
        <f t="shared" si="51"/>
        <v>0.91122688181761535</v>
      </c>
      <c r="E18" s="203"/>
      <c r="F18" s="203"/>
      <c r="G18" s="203"/>
      <c r="H18" s="203"/>
      <c r="I18" s="203"/>
      <c r="J18" s="203"/>
      <c r="K18" s="203"/>
      <c r="L18" s="177">
        <f t="shared" si="50"/>
        <v>58.112571532089419</v>
      </c>
      <c r="M18" s="177">
        <f t="shared" si="50"/>
        <v>58.112571532089419</v>
      </c>
      <c r="N18" s="177">
        <f t="shared" si="50"/>
        <v>58.112571532089419</v>
      </c>
      <c r="O18" s="177">
        <f t="shared" si="50"/>
        <v>58.112571532089419</v>
      </c>
      <c r="P18" s="177">
        <f t="shared" si="50"/>
        <v>0</v>
      </c>
      <c r="Q18" s="177">
        <f t="shared" si="50"/>
        <v>0</v>
      </c>
      <c r="R18" s="177">
        <f t="shared" si="50"/>
        <v>0</v>
      </c>
      <c r="S18" s="177">
        <f t="shared" si="50"/>
        <v>0</v>
      </c>
      <c r="T18" s="177">
        <f t="shared" si="50"/>
        <v>0</v>
      </c>
      <c r="U18" s="177">
        <f t="shared" si="50"/>
        <v>0</v>
      </c>
      <c r="V18" s="177">
        <f t="shared" si="50"/>
        <v>0</v>
      </c>
      <c r="W18" s="177">
        <f t="shared" si="50"/>
        <v>0</v>
      </c>
      <c r="X18" s="177">
        <f t="shared" si="50"/>
        <v>0</v>
      </c>
      <c r="Y18" s="177">
        <f t="shared" si="50"/>
        <v>0</v>
      </c>
      <c r="Z18" s="177">
        <f t="shared" si="50"/>
        <v>0</v>
      </c>
      <c r="AA18" s="177">
        <f t="shared" si="50"/>
        <v>0</v>
      </c>
      <c r="AB18" s="30"/>
      <c r="AC18" s="30"/>
      <c r="AD18" s="30"/>
      <c r="AE18" s="30"/>
      <c r="AF18" s="30"/>
      <c r="AG18" s="30"/>
      <c r="AH18" s="30"/>
      <c r="AI18" s="30"/>
      <c r="AJ18" s="30"/>
      <c r="AK18" s="30"/>
      <c r="AL18" s="30"/>
      <c r="AM18" s="30"/>
      <c r="AN18" s="30"/>
      <c r="AO18" s="30"/>
      <c r="AP18" s="30"/>
      <c r="AQ18" s="30"/>
      <c r="AR18" s="30"/>
      <c r="AS18" s="30"/>
      <c r="AT18" s="30"/>
      <c r="AU18" s="30"/>
    </row>
    <row r="19" spans="1:47" ht="15.75" hidden="1" customHeight="1" x14ac:dyDescent="0.3">
      <c r="A19" s="199" t="str">
        <f t="shared" si="51"/>
        <v>Attic Insulation</v>
      </c>
      <c r="B19" s="200">
        <f t="shared" si="51"/>
        <v>30</v>
      </c>
      <c r="C19" s="201">
        <f t="shared" si="51"/>
        <v>72.755297253559959</v>
      </c>
      <c r="D19" s="202">
        <f t="shared" si="51"/>
        <v>0.83358179982333069</v>
      </c>
      <c r="E19" s="203"/>
      <c r="F19" s="203"/>
      <c r="G19" s="203"/>
      <c r="H19" s="203"/>
      <c r="I19" s="203"/>
      <c r="J19" s="203"/>
      <c r="K19" s="203"/>
      <c r="L19" s="177">
        <f t="shared" si="50"/>
        <v>51.646086006991908</v>
      </c>
      <c r="M19" s="177">
        <f t="shared" si="50"/>
        <v>51.646086006991908</v>
      </c>
      <c r="N19" s="177">
        <f t="shared" si="50"/>
        <v>51.646086006991908</v>
      </c>
      <c r="O19" s="177">
        <f t="shared" si="50"/>
        <v>51.646086006991908</v>
      </c>
      <c r="P19" s="177">
        <f t="shared" si="50"/>
        <v>51.646086006991908</v>
      </c>
      <c r="Q19" s="177">
        <f t="shared" si="50"/>
        <v>51.646086006991908</v>
      </c>
      <c r="R19" s="177">
        <f t="shared" si="50"/>
        <v>51.646086006991908</v>
      </c>
      <c r="S19" s="177">
        <f t="shared" si="50"/>
        <v>51.646086006991908</v>
      </c>
      <c r="T19" s="177">
        <f t="shared" si="50"/>
        <v>51.646086006991908</v>
      </c>
      <c r="U19" s="177">
        <f t="shared" si="50"/>
        <v>51.646086006991908</v>
      </c>
      <c r="V19" s="177">
        <f t="shared" si="50"/>
        <v>51.646086006991908</v>
      </c>
      <c r="W19" s="177">
        <f t="shared" si="50"/>
        <v>51.646086006991908</v>
      </c>
      <c r="X19" s="177">
        <f t="shared" si="50"/>
        <v>51.646086006991908</v>
      </c>
      <c r="Y19" s="177">
        <f t="shared" si="50"/>
        <v>51.646086006991908</v>
      </c>
      <c r="Z19" s="177">
        <f t="shared" si="50"/>
        <v>0</v>
      </c>
      <c r="AA19" s="177">
        <f t="shared" si="50"/>
        <v>0</v>
      </c>
      <c r="AB19" s="30"/>
      <c r="AC19" s="30"/>
      <c r="AD19" s="30"/>
      <c r="AE19" s="30"/>
      <c r="AF19" s="30"/>
      <c r="AG19" s="30"/>
      <c r="AH19" s="30"/>
      <c r="AI19" s="30"/>
      <c r="AJ19" s="30"/>
      <c r="AK19" s="30"/>
      <c r="AL19" s="30"/>
      <c r="AM19" s="30"/>
      <c r="AN19" s="30"/>
      <c r="AO19" s="30"/>
      <c r="AP19" s="30"/>
      <c r="AQ19" s="30"/>
      <c r="AR19" s="30"/>
      <c r="AS19" s="30"/>
      <c r="AT19" s="30"/>
      <c r="AU19" s="30"/>
    </row>
    <row r="20" spans="1:47" ht="15.75" hidden="1" customHeight="1" x14ac:dyDescent="0.3">
      <c r="A20" s="199" t="str">
        <f t="shared" ref="A20:D21" si="52">A6</f>
        <v>Attic Insulation</v>
      </c>
      <c r="B20" s="200">
        <f t="shared" si="52"/>
        <v>30</v>
      </c>
      <c r="C20" s="201">
        <f t="shared" si="52"/>
        <v>72.755297253559959</v>
      </c>
      <c r="D20" s="202">
        <f t="shared" si="52"/>
        <v>0.83358179982333069</v>
      </c>
      <c r="E20" s="203"/>
      <c r="F20" s="203"/>
      <c r="G20" s="203"/>
      <c r="H20" s="203"/>
      <c r="I20" s="203"/>
      <c r="J20" s="203"/>
      <c r="K20" s="203"/>
      <c r="L20" s="177">
        <f t="shared" si="50"/>
        <v>16.409804051489907</v>
      </c>
      <c r="M20" s="177">
        <f t="shared" si="50"/>
        <v>16.409804051489907</v>
      </c>
      <c r="N20" s="177">
        <f t="shared" si="50"/>
        <v>16.409804051489907</v>
      </c>
      <c r="O20" s="177">
        <f t="shared" si="50"/>
        <v>0</v>
      </c>
      <c r="P20" s="177">
        <f t="shared" si="50"/>
        <v>0</v>
      </c>
      <c r="Q20" s="177">
        <f t="shared" si="50"/>
        <v>0</v>
      </c>
      <c r="R20" s="177">
        <f t="shared" si="50"/>
        <v>0</v>
      </c>
      <c r="S20" s="177">
        <f t="shared" si="50"/>
        <v>0</v>
      </c>
      <c r="T20" s="177">
        <f t="shared" si="50"/>
        <v>0</v>
      </c>
      <c r="U20" s="177">
        <f t="shared" si="50"/>
        <v>0</v>
      </c>
      <c r="V20" s="177">
        <f t="shared" si="50"/>
        <v>0</v>
      </c>
      <c r="W20" s="177">
        <f t="shared" si="50"/>
        <v>0</v>
      </c>
      <c r="X20" s="177">
        <f t="shared" si="50"/>
        <v>0</v>
      </c>
      <c r="Y20" s="177">
        <f t="shared" si="50"/>
        <v>0</v>
      </c>
      <c r="Z20" s="177">
        <f t="shared" si="50"/>
        <v>0</v>
      </c>
      <c r="AA20" s="177">
        <f t="shared" si="50"/>
        <v>0</v>
      </c>
      <c r="AB20" s="30"/>
      <c r="AC20" s="30"/>
      <c r="AD20" s="30"/>
      <c r="AE20" s="30"/>
      <c r="AF20" s="30"/>
      <c r="AG20" s="30"/>
      <c r="AH20" s="30"/>
      <c r="AI20" s="30"/>
      <c r="AJ20" s="30"/>
      <c r="AK20" s="30"/>
      <c r="AL20" s="30"/>
      <c r="AM20" s="30"/>
      <c r="AN20" s="30"/>
      <c r="AO20" s="30"/>
      <c r="AP20" s="30"/>
      <c r="AQ20" s="30"/>
      <c r="AR20" s="30"/>
      <c r="AS20" s="30"/>
      <c r="AT20" s="30"/>
      <c r="AU20" s="30"/>
    </row>
    <row r="21" spans="1:47" ht="15.75" hidden="1" customHeight="1" x14ac:dyDescent="0.3">
      <c r="A21" s="199" t="str">
        <f t="shared" si="52"/>
        <v>Bathroom Exhaust Fan</v>
      </c>
      <c r="B21" s="200">
        <f t="shared" si="52"/>
        <v>19</v>
      </c>
      <c r="C21" s="201">
        <f t="shared" si="52"/>
        <v>20.224454227295439</v>
      </c>
      <c r="D21" s="202">
        <f t="shared" si="52"/>
        <v>0.8113842710940905</v>
      </c>
      <c r="E21" s="203"/>
      <c r="F21" s="203"/>
      <c r="G21" s="203"/>
      <c r="H21" s="203"/>
      <c r="I21" s="203"/>
      <c r="J21" s="203"/>
      <c r="K21" s="203"/>
      <c r="L21" s="177">
        <f t="shared" si="50"/>
        <v>9.9757578618490008</v>
      </c>
      <c r="M21" s="177">
        <f t="shared" si="50"/>
        <v>9.9757578618490008</v>
      </c>
      <c r="N21" s="177">
        <f t="shared" si="50"/>
        <v>9.9757578618490008</v>
      </c>
      <c r="O21" s="177">
        <f t="shared" si="50"/>
        <v>9.9757578618490008</v>
      </c>
      <c r="P21" s="177">
        <f t="shared" si="50"/>
        <v>9.9757578618490008</v>
      </c>
      <c r="Q21" s="177">
        <f t="shared" si="50"/>
        <v>9.9757578618490008</v>
      </c>
      <c r="R21" s="177">
        <f t="shared" si="50"/>
        <v>9.9757578618490008</v>
      </c>
      <c r="S21" s="177">
        <f t="shared" si="50"/>
        <v>9.9757578618490008</v>
      </c>
      <c r="T21" s="177">
        <f t="shared" si="50"/>
        <v>9.9757578618490008</v>
      </c>
      <c r="U21" s="177">
        <f t="shared" si="50"/>
        <v>9.9757578618490008</v>
      </c>
      <c r="V21" s="177">
        <f t="shared" si="50"/>
        <v>9.9757578618490008</v>
      </c>
      <c r="W21" s="177">
        <f t="shared" si="50"/>
        <v>9.9757578618490008</v>
      </c>
      <c r="X21" s="177">
        <f t="shared" si="50"/>
        <v>9.9757578618490008</v>
      </c>
      <c r="Y21" s="177">
        <f t="shared" si="50"/>
        <v>9.9757578618490008</v>
      </c>
      <c r="Z21" s="177">
        <f t="shared" si="50"/>
        <v>0</v>
      </c>
      <c r="AA21" s="177">
        <f t="shared" si="50"/>
        <v>0</v>
      </c>
      <c r="AB21" s="30"/>
      <c r="AC21" s="30"/>
      <c r="AD21" s="30"/>
      <c r="AE21" s="30"/>
      <c r="AF21" s="30"/>
      <c r="AG21" s="30"/>
      <c r="AH21" s="30"/>
      <c r="AI21" s="30"/>
      <c r="AJ21" s="30"/>
      <c r="AK21" s="30"/>
      <c r="AL21" s="30"/>
      <c r="AM21" s="30"/>
      <c r="AN21" s="30"/>
      <c r="AO21" s="30"/>
      <c r="AP21" s="30"/>
      <c r="AQ21" s="30"/>
      <c r="AR21" s="30"/>
      <c r="AS21" s="30"/>
      <c r="AT21" s="30"/>
      <c r="AU21" s="30"/>
    </row>
    <row r="22" spans="1:47" ht="15.75" hidden="1" customHeight="1" x14ac:dyDescent="0.3">
      <c r="A22" s="199" t="str">
        <f t="shared" ref="A22:D23" si="53">A9</f>
        <v>Crawlspace Insulation</v>
      </c>
      <c r="B22" s="200">
        <f t="shared" si="53"/>
        <v>30</v>
      </c>
      <c r="C22" s="201">
        <f t="shared" si="53"/>
        <v>35.520529246363296</v>
      </c>
      <c r="D22" s="202">
        <f t="shared" si="53"/>
        <v>0.83448344288613985</v>
      </c>
      <c r="E22" s="203"/>
      <c r="F22" s="203"/>
      <c r="G22" s="203"/>
      <c r="H22" s="203"/>
      <c r="I22" s="203"/>
      <c r="J22" s="203"/>
      <c r="K22" s="203"/>
      <c r="L22" s="177">
        <f t="shared" si="50"/>
        <v>26.135279936917588</v>
      </c>
      <c r="M22" s="177">
        <f t="shared" si="50"/>
        <v>26.135279936917588</v>
      </c>
      <c r="N22" s="177">
        <f t="shared" si="50"/>
        <v>26.135279936917588</v>
      </c>
      <c r="O22" s="177">
        <f t="shared" si="50"/>
        <v>26.135279936917588</v>
      </c>
      <c r="P22" s="177">
        <f t="shared" si="50"/>
        <v>26.135279936917588</v>
      </c>
      <c r="Q22" s="177">
        <f t="shared" si="50"/>
        <v>26.135279936917588</v>
      </c>
      <c r="R22" s="177">
        <f t="shared" si="50"/>
        <v>26.135279936917588</v>
      </c>
      <c r="S22" s="177">
        <f t="shared" si="50"/>
        <v>26.135279936917588</v>
      </c>
      <c r="T22" s="177">
        <f t="shared" si="50"/>
        <v>26.135279936917588</v>
      </c>
      <c r="U22" s="177">
        <f t="shared" si="50"/>
        <v>26.135279936917588</v>
      </c>
      <c r="V22" s="177">
        <f t="shared" si="50"/>
        <v>26.135279936917588</v>
      </c>
      <c r="W22" s="177">
        <f t="shared" si="50"/>
        <v>26.135279936917588</v>
      </c>
      <c r="X22" s="177">
        <f t="shared" si="50"/>
        <v>26.135279936917588</v>
      </c>
      <c r="Y22" s="177">
        <f t="shared" si="50"/>
        <v>26.135279936917588</v>
      </c>
      <c r="Z22" s="177">
        <f t="shared" si="50"/>
        <v>0</v>
      </c>
      <c r="AA22" s="177">
        <f t="shared" si="50"/>
        <v>0</v>
      </c>
      <c r="AB22" s="30"/>
      <c r="AC22" s="30"/>
      <c r="AD22" s="30"/>
      <c r="AE22" s="30"/>
      <c r="AF22" s="30"/>
      <c r="AG22" s="30"/>
      <c r="AH22" s="30"/>
      <c r="AI22" s="30"/>
      <c r="AJ22" s="30"/>
      <c r="AK22" s="30"/>
      <c r="AL22" s="30"/>
      <c r="AM22" s="30"/>
      <c r="AN22" s="30"/>
      <c r="AO22" s="30"/>
      <c r="AP22" s="30"/>
      <c r="AQ22" s="30"/>
      <c r="AR22" s="30"/>
      <c r="AS22" s="30"/>
      <c r="AT22" s="30"/>
      <c r="AU22" s="30"/>
    </row>
    <row r="23" spans="1:47" ht="15.75" hidden="1" customHeight="1" x14ac:dyDescent="0.3">
      <c r="A23" s="199" t="str">
        <f t="shared" si="53"/>
        <v>Rim Joist Insulation</v>
      </c>
      <c r="B23" s="200">
        <f t="shared" si="53"/>
        <v>30</v>
      </c>
      <c r="C23" s="201">
        <f t="shared" si="53"/>
        <v>8.8075293989595878</v>
      </c>
      <c r="D23" s="202">
        <f t="shared" si="53"/>
        <v>0.82033989537418694</v>
      </c>
      <c r="E23" s="203"/>
      <c r="F23" s="203"/>
      <c r="G23" s="203"/>
      <c r="H23" s="203"/>
      <c r="I23" s="203"/>
      <c r="J23" s="203"/>
      <c r="K23" s="203"/>
      <c r="L23" s="177">
        <f t="shared" si="50"/>
        <v>6.3258910230646732</v>
      </c>
      <c r="M23" s="177">
        <f t="shared" si="50"/>
        <v>6.3258910230646732</v>
      </c>
      <c r="N23" s="177">
        <f t="shared" si="50"/>
        <v>6.3258910230646732</v>
      </c>
      <c r="O23" s="177">
        <f t="shared" si="50"/>
        <v>6.3258910230646732</v>
      </c>
      <c r="P23" s="177">
        <f t="shared" si="50"/>
        <v>6.3258910230646732</v>
      </c>
      <c r="Q23" s="177">
        <f t="shared" si="50"/>
        <v>6.3258910230646732</v>
      </c>
      <c r="R23" s="177">
        <f t="shared" si="50"/>
        <v>6.3258910230646732</v>
      </c>
      <c r="S23" s="177">
        <f t="shared" si="50"/>
        <v>6.3258910230646732</v>
      </c>
      <c r="T23" s="177">
        <f t="shared" si="50"/>
        <v>6.3258910230646732</v>
      </c>
      <c r="U23" s="177">
        <f t="shared" si="50"/>
        <v>6.3258910230646732</v>
      </c>
      <c r="V23" s="177">
        <f t="shared" si="50"/>
        <v>6.3258910230646732</v>
      </c>
      <c r="W23" s="177">
        <f t="shared" si="50"/>
        <v>6.3258910230646732</v>
      </c>
      <c r="X23" s="177">
        <f t="shared" si="50"/>
        <v>6.3258910230646732</v>
      </c>
      <c r="Y23" s="177">
        <f t="shared" si="50"/>
        <v>6.3258910230646732</v>
      </c>
      <c r="Z23" s="177">
        <f t="shared" si="50"/>
        <v>0</v>
      </c>
      <c r="AA23" s="177">
        <f t="shared" si="50"/>
        <v>0</v>
      </c>
      <c r="AB23" s="30"/>
      <c r="AC23" s="30"/>
      <c r="AD23" s="30"/>
      <c r="AE23" s="30"/>
      <c r="AF23" s="30"/>
      <c r="AG23" s="30"/>
      <c r="AH23" s="30"/>
      <c r="AI23" s="30"/>
      <c r="AJ23" s="30"/>
      <c r="AK23" s="30"/>
      <c r="AL23" s="30"/>
      <c r="AM23" s="30"/>
      <c r="AN23" s="30"/>
      <c r="AO23" s="30"/>
      <c r="AP23" s="30"/>
      <c r="AQ23" s="30"/>
      <c r="AR23" s="30"/>
      <c r="AS23" s="30"/>
      <c r="AT23" s="30"/>
      <c r="AU23" s="30"/>
    </row>
    <row r="24" spans="1:47" ht="15.75" hidden="1" customHeight="1" x14ac:dyDescent="0.3">
      <c r="A24" s="199" t="e">
        <f>#REF!</f>
        <v>#REF!</v>
      </c>
      <c r="B24" s="200" t="e">
        <f>#REF!</f>
        <v>#REF!</v>
      </c>
      <c r="C24" s="201" t="e">
        <f>#REF!</f>
        <v>#REF!</v>
      </c>
      <c r="D24" s="202" t="e">
        <f>#REF!</f>
        <v>#REF!</v>
      </c>
      <c r="E24" s="203"/>
      <c r="F24" s="203"/>
      <c r="G24" s="203"/>
      <c r="H24" s="203"/>
      <c r="I24" s="203"/>
      <c r="J24" s="203"/>
      <c r="K24" s="203"/>
      <c r="L24" s="177" t="e">
        <f>#REF!</f>
        <v>#REF!</v>
      </c>
      <c r="M24" s="177" t="e">
        <f>#REF!</f>
        <v>#REF!</v>
      </c>
      <c r="N24" s="177" t="e">
        <f>#REF!</f>
        <v>#REF!</v>
      </c>
      <c r="O24" s="177" t="e">
        <f>#REF!</f>
        <v>#REF!</v>
      </c>
      <c r="P24" s="177" t="e">
        <f>#REF!</f>
        <v>#REF!</v>
      </c>
      <c r="Q24" s="177" t="e">
        <f>#REF!</f>
        <v>#REF!</v>
      </c>
      <c r="R24" s="177" t="e">
        <f>#REF!</f>
        <v>#REF!</v>
      </c>
      <c r="S24" s="177" t="e">
        <f>#REF!</f>
        <v>#REF!</v>
      </c>
      <c r="T24" s="177" t="e">
        <f>#REF!</f>
        <v>#REF!</v>
      </c>
      <c r="U24" s="177" t="e">
        <f>#REF!</f>
        <v>#REF!</v>
      </c>
      <c r="V24" s="177" t="e">
        <f>#REF!</f>
        <v>#REF!</v>
      </c>
      <c r="W24" s="177" t="e">
        <f>#REF!</f>
        <v>#REF!</v>
      </c>
      <c r="X24" s="177" t="e">
        <f>#REF!</f>
        <v>#REF!</v>
      </c>
      <c r="Y24" s="177" t="e">
        <f>#REF!</f>
        <v>#REF!</v>
      </c>
      <c r="Z24" s="177" t="e">
        <f>#REF!</f>
        <v>#REF!</v>
      </c>
      <c r="AA24" s="177" t="e">
        <f>#REF!</f>
        <v>#REF!</v>
      </c>
      <c r="AB24" s="30"/>
      <c r="AC24" s="30"/>
      <c r="AD24" s="30"/>
      <c r="AE24" s="30"/>
      <c r="AF24" s="30"/>
      <c r="AG24" s="30"/>
      <c r="AH24" s="30"/>
      <c r="AI24" s="30"/>
      <c r="AJ24" s="30"/>
      <c r="AK24" s="30"/>
      <c r="AL24" s="30"/>
      <c r="AM24" s="30"/>
      <c r="AN24" s="30"/>
      <c r="AO24" s="30"/>
      <c r="AP24" s="30"/>
      <c r="AQ24" s="30"/>
      <c r="AR24" s="30"/>
      <c r="AS24" s="30"/>
      <c r="AT24" s="30"/>
      <c r="AU24" s="30"/>
    </row>
    <row r="25" spans="1:47" ht="15.75" hidden="1" customHeight="1" x14ac:dyDescent="0.3">
      <c r="A25" s="180" t="str">
        <f>A11</f>
        <v>2025 CPAS</v>
      </c>
      <c r="B25" s="196"/>
      <c r="C25" s="182">
        <f>C11</f>
        <v>226.4056369126283</v>
      </c>
      <c r="D25" s="205">
        <f>D11</f>
        <v>0.8560028538832507</v>
      </c>
      <c r="E25" s="85"/>
      <c r="F25" s="74"/>
      <c r="G25" s="74"/>
      <c r="H25" s="74"/>
      <c r="I25" s="74"/>
      <c r="J25" s="74"/>
      <c r="K25" s="74"/>
      <c r="L25" s="182">
        <f t="shared" ref="L25:L27" si="54">AB11</f>
        <v>168.6053904124025</v>
      </c>
      <c r="M25" s="182">
        <f t="shared" ref="M25:AA27" si="55">AC11</f>
        <v>168.6053904124025</v>
      </c>
      <c r="N25" s="182">
        <f t="shared" si="55"/>
        <v>168.6053904124025</v>
      </c>
      <c r="O25" s="182">
        <f t="shared" si="55"/>
        <v>152.19558636091261</v>
      </c>
      <c r="P25" s="182">
        <f t="shared" si="55"/>
        <v>94.083014828823167</v>
      </c>
      <c r="Q25" s="182">
        <f t="shared" si="55"/>
        <v>94.083014828823167</v>
      </c>
      <c r="R25" s="182">
        <f t="shared" si="55"/>
        <v>94.083014828823167</v>
      </c>
      <c r="S25" s="182">
        <f t="shared" si="55"/>
        <v>94.083014828823167</v>
      </c>
      <c r="T25" s="182">
        <f t="shared" si="55"/>
        <v>94.083014828823167</v>
      </c>
      <c r="U25" s="182">
        <f t="shared" si="55"/>
        <v>94.083014828823167</v>
      </c>
      <c r="V25" s="182">
        <f t="shared" si="55"/>
        <v>94.083014828823167</v>
      </c>
      <c r="W25" s="182">
        <f t="shared" si="55"/>
        <v>94.083014828823167</v>
      </c>
      <c r="X25" s="182">
        <f t="shared" si="55"/>
        <v>94.083014828823167</v>
      </c>
      <c r="Y25" s="182">
        <f t="shared" si="55"/>
        <v>94.083014828823167</v>
      </c>
      <c r="Z25" s="182">
        <f t="shared" si="55"/>
        <v>0</v>
      </c>
      <c r="AA25" s="182">
        <f t="shared" si="55"/>
        <v>0</v>
      </c>
      <c r="AB25" s="30"/>
      <c r="AC25" s="30"/>
      <c r="AD25" s="30"/>
      <c r="AE25" s="30"/>
      <c r="AF25" s="30"/>
      <c r="AG25" s="30"/>
      <c r="AH25" s="30"/>
      <c r="AI25" s="30"/>
      <c r="AJ25" s="30"/>
      <c r="AK25" s="30"/>
      <c r="AL25" s="30"/>
      <c r="AM25" s="30"/>
      <c r="AN25" s="30"/>
      <c r="AO25" s="30"/>
      <c r="AP25" s="30"/>
      <c r="AQ25" s="30"/>
      <c r="AR25" s="30"/>
      <c r="AS25" s="30"/>
      <c r="AT25" s="30"/>
      <c r="AU25" s="30"/>
    </row>
    <row r="26" spans="1:47" ht="15.75" hidden="1" customHeight="1" x14ac:dyDescent="0.3">
      <c r="A26" s="180" t="str">
        <f t="shared" ref="A26:A28" si="56">A12</f>
        <v>Expiring 2025 CPAS</v>
      </c>
      <c r="B26" s="185"/>
      <c r="C26" s="186"/>
      <c r="D26" s="197"/>
      <c r="E26" s="77"/>
      <c r="F26" s="77"/>
      <c r="G26" s="77"/>
      <c r="H26" s="77"/>
      <c r="I26" s="77"/>
      <c r="J26" s="77"/>
      <c r="K26" s="78"/>
      <c r="L26" s="174">
        <f t="shared" si="54"/>
        <v>0</v>
      </c>
      <c r="M26" s="174">
        <f t="shared" si="55"/>
        <v>0</v>
      </c>
      <c r="N26" s="174">
        <f t="shared" si="55"/>
        <v>0</v>
      </c>
      <c r="O26" s="174">
        <f t="shared" si="55"/>
        <v>16.409804051489886</v>
      </c>
      <c r="P26" s="174">
        <f t="shared" si="55"/>
        <v>58.112571532089447</v>
      </c>
      <c r="Q26" s="174">
        <f t="shared" si="55"/>
        <v>0</v>
      </c>
      <c r="R26" s="174">
        <f t="shared" si="55"/>
        <v>0</v>
      </c>
      <c r="S26" s="174">
        <f t="shared" si="55"/>
        <v>0</v>
      </c>
      <c r="T26" s="174">
        <f t="shared" si="55"/>
        <v>0</v>
      </c>
      <c r="U26" s="174">
        <f t="shared" si="55"/>
        <v>0</v>
      </c>
      <c r="V26" s="174">
        <f t="shared" si="55"/>
        <v>0</v>
      </c>
      <c r="W26" s="174">
        <f t="shared" si="55"/>
        <v>0</v>
      </c>
      <c r="X26" s="174">
        <f t="shared" si="55"/>
        <v>0</v>
      </c>
      <c r="Y26" s="174">
        <f t="shared" si="55"/>
        <v>0</v>
      </c>
      <c r="Z26" s="174">
        <f t="shared" si="55"/>
        <v>94.083014828823167</v>
      </c>
      <c r="AA26" s="174">
        <f t="shared" si="55"/>
        <v>0</v>
      </c>
      <c r="AB26" s="30"/>
      <c r="AC26" s="30"/>
      <c r="AD26" s="30"/>
      <c r="AE26" s="30"/>
      <c r="AF26" s="30"/>
      <c r="AG26" s="30"/>
      <c r="AH26" s="30"/>
      <c r="AI26" s="30"/>
      <c r="AJ26" s="30"/>
      <c r="AK26" s="30"/>
      <c r="AL26" s="30"/>
      <c r="AM26" s="30"/>
      <c r="AN26" s="30"/>
      <c r="AO26" s="30"/>
      <c r="AP26" s="30"/>
      <c r="AQ26" s="30"/>
      <c r="AR26" s="30"/>
      <c r="AS26" s="30"/>
      <c r="AT26" s="30"/>
      <c r="AU26" s="30"/>
    </row>
    <row r="27" spans="1:47" ht="15.75" hidden="1" customHeight="1" x14ac:dyDescent="0.3">
      <c r="A27" s="180" t="str">
        <f t="shared" si="56"/>
        <v>Expired 2025 CPAS</v>
      </c>
      <c r="B27" s="185"/>
      <c r="C27" s="186"/>
      <c r="D27" s="186"/>
      <c r="E27" s="74"/>
      <c r="F27" s="74"/>
      <c r="G27" s="74"/>
      <c r="H27" s="74"/>
      <c r="I27" s="74"/>
      <c r="J27" s="74"/>
      <c r="K27" s="79"/>
      <c r="L27" s="174">
        <f t="shared" si="54"/>
        <v>25.198480920062366</v>
      </c>
      <c r="M27" s="174">
        <f t="shared" si="55"/>
        <v>25.198480920062366</v>
      </c>
      <c r="N27" s="174">
        <f t="shared" si="55"/>
        <v>25.198480920062366</v>
      </c>
      <c r="O27" s="174">
        <f t="shared" si="55"/>
        <v>41.608284971552251</v>
      </c>
      <c r="P27" s="174">
        <f t="shared" si="55"/>
        <v>99.720856503641699</v>
      </c>
      <c r="Q27" s="174">
        <f t="shared" si="55"/>
        <v>99.720856503641699</v>
      </c>
      <c r="R27" s="174">
        <f t="shared" si="55"/>
        <v>99.720856503641699</v>
      </c>
      <c r="S27" s="174">
        <f t="shared" si="55"/>
        <v>99.720856503641699</v>
      </c>
      <c r="T27" s="174">
        <f t="shared" si="55"/>
        <v>99.720856503641699</v>
      </c>
      <c r="U27" s="174">
        <f t="shared" si="55"/>
        <v>99.720856503641699</v>
      </c>
      <c r="V27" s="174">
        <f t="shared" si="55"/>
        <v>99.720856503641699</v>
      </c>
      <c r="W27" s="174">
        <f t="shared" si="55"/>
        <v>99.720856503641699</v>
      </c>
      <c r="X27" s="174">
        <f t="shared" si="55"/>
        <v>99.720856503641699</v>
      </c>
      <c r="Y27" s="174">
        <f t="shared" si="55"/>
        <v>99.720856503641699</v>
      </c>
      <c r="Z27" s="174">
        <f t="shared" si="55"/>
        <v>193.80387133246487</v>
      </c>
      <c r="AA27" s="174">
        <f t="shared" si="55"/>
        <v>193.80387133246487</v>
      </c>
      <c r="AB27" s="30"/>
      <c r="AC27" s="30"/>
      <c r="AD27" s="30"/>
      <c r="AE27" s="30"/>
      <c r="AF27" s="30"/>
      <c r="AG27" s="30"/>
      <c r="AH27" s="30"/>
      <c r="AI27" s="30"/>
      <c r="AJ27" s="30"/>
      <c r="AK27" s="30"/>
      <c r="AL27" s="30"/>
      <c r="AM27" s="30"/>
      <c r="AN27" s="30"/>
      <c r="AO27" s="30"/>
      <c r="AP27" s="30"/>
      <c r="AQ27" s="30"/>
      <c r="AR27" s="30"/>
      <c r="AS27" s="30"/>
      <c r="AT27" s="30"/>
      <c r="AU27" s="30"/>
    </row>
    <row r="28" spans="1:47" ht="15.75" hidden="1" customHeight="1" x14ac:dyDescent="0.3">
      <c r="A28" s="180" t="str">
        <f t="shared" si="56"/>
        <v>WAML</v>
      </c>
      <c r="B28" s="206">
        <f>B14</f>
        <v>25.695269756425244</v>
      </c>
      <c r="C28" s="56"/>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row>
    <row r="29" spans="1:47" ht="15.75" customHeight="1" x14ac:dyDescent="0.3">
      <c r="AB29" s="30"/>
    </row>
    <row r="30" spans="1:47" ht="15.75" customHeight="1" x14ac:dyDescent="0.3">
      <c r="A30" s="501" t="s">
        <v>2</v>
      </c>
      <c r="B30" s="502"/>
      <c r="C30" s="502"/>
      <c r="D30" s="502"/>
    </row>
    <row r="31" spans="1:47" ht="31.5" customHeight="1" x14ac:dyDescent="0.3">
      <c r="A31" s="503" t="s">
        <v>340</v>
      </c>
      <c r="B31" s="504"/>
      <c r="C31" s="504"/>
      <c r="D31" s="505"/>
    </row>
    <row r="32" spans="1:47" ht="15.75" customHeight="1" x14ac:dyDescent="0.3"/>
    <row r="33" ht="15.75" customHeight="1" x14ac:dyDescent="0.3"/>
    <row r="34" ht="15.75" customHeight="1" x14ac:dyDescent="0.3"/>
    <row r="35" ht="15.75" customHeight="1" x14ac:dyDescent="0.3"/>
    <row r="36" ht="15.75" customHeight="1" x14ac:dyDescent="0.3"/>
  </sheetData>
  <mergeCells count="11">
    <mergeCell ref="AV3:AV4"/>
    <mergeCell ref="A3:A4"/>
    <mergeCell ref="B3:B4"/>
    <mergeCell ref="C3:C4"/>
    <mergeCell ref="D3:D4"/>
    <mergeCell ref="A30:D30"/>
    <mergeCell ref="A31:D31"/>
    <mergeCell ref="A16:A17"/>
    <mergeCell ref="B16:B17"/>
    <mergeCell ref="C16:C17"/>
    <mergeCell ref="D16:D17"/>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42D0-EC18-4FCA-B3CB-9CE7B81BEF6C}">
  <dimension ref="A1:A200"/>
  <sheetViews>
    <sheetView workbookViewId="0"/>
  </sheetViews>
  <sheetFormatPr defaultColWidth="8.88671875" defaultRowHeight="13.5" x14ac:dyDescent="0.25"/>
  <cols>
    <col min="1" max="1" width="147.33203125" style="18" bestFit="1" customWidth="1"/>
    <col min="2" max="16384" width="8.88671875" style="18"/>
  </cols>
  <sheetData>
    <row r="1" spans="1:1" ht="15.75" customHeight="1" x14ac:dyDescent="0.25">
      <c r="A1" s="369" t="s">
        <v>105</v>
      </c>
    </row>
    <row r="2" spans="1:1" ht="15.75" customHeight="1" x14ac:dyDescent="0.25">
      <c r="A2" s="370" t="s">
        <v>56</v>
      </c>
    </row>
    <row r="3" spans="1:1" ht="15.75" customHeight="1" x14ac:dyDescent="0.25"/>
    <row r="4" spans="1:1" ht="15.75" customHeight="1" x14ac:dyDescent="0.25"/>
    <row r="5" spans="1:1" ht="15.75" customHeight="1" x14ac:dyDescent="0.25"/>
    <row r="6" spans="1:1" ht="15.75" customHeight="1" x14ac:dyDescent="0.25"/>
    <row r="7" spans="1:1" ht="15.75" customHeight="1" x14ac:dyDescent="0.25"/>
    <row r="8" spans="1:1" ht="15.75" customHeight="1" x14ac:dyDescent="0.25"/>
    <row r="9" spans="1:1" ht="15.75" customHeight="1" x14ac:dyDescent="0.25"/>
    <row r="10" spans="1:1" ht="15.75" customHeight="1" x14ac:dyDescent="0.25"/>
    <row r="11" spans="1:1" ht="15.75" customHeight="1" x14ac:dyDescent="0.25"/>
    <row r="12" spans="1:1" ht="15.75" customHeight="1" x14ac:dyDescent="0.25"/>
    <row r="13" spans="1:1" ht="15.75" customHeight="1" x14ac:dyDescent="0.25"/>
    <row r="14" spans="1:1" ht="15.75" customHeight="1" x14ac:dyDescent="0.25"/>
    <row r="15" spans="1:1" ht="15.75" customHeight="1" x14ac:dyDescent="0.25"/>
    <row r="16" spans="1:1"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sheetData>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80E1F-076A-4E3E-9E64-D31C60B7462C}">
  <dimension ref="A1:AV34"/>
  <sheetViews>
    <sheetView workbookViewId="0"/>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373" t="s">
        <v>551</v>
      </c>
    </row>
    <row r="2" spans="1:48" s="82" customFormat="1" ht="15.75" customHeight="1" x14ac:dyDescent="0.25"/>
    <row r="3" spans="1:48" s="82" customFormat="1" ht="15.75" customHeight="1" x14ac:dyDescent="0.25">
      <c r="A3" s="491" t="s">
        <v>230</v>
      </c>
      <c r="B3" s="493" t="s">
        <v>0</v>
      </c>
      <c r="C3" s="493" t="s">
        <v>264</v>
      </c>
      <c r="D3" s="493" t="s">
        <v>57</v>
      </c>
      <c r="E3" s="293"/>
      <c r="F3" s="294"/>
      <c r="G3" s="294"/>
      <c r="H3" s="294"/>
      <c r="I3" s="294"/>
      <c r="J3" s="295"/>
      <c r="K3" s="296"/>
      <c r="L3" s="435" t="s">
        <v>265</v>
      </c>
      <c r="M3" s="89"/>
      <c r="N3" s="89"/>
      <c r="O3" s="89"/>
      <c r="P3" s="89"/>
      <c r="Q3" s="89"/>
      <c r="R3" s="89"/>
      <c r="S3" s="89"/>
      <c r="T3" s="89"/>
      <c r="U3" s="89"/>
      <c r="V3" s="89"/>
      <c r="W3" s="90"/>
      <c r="X3" s="29"/>
      <c r="Y3" s="29"/>
      <c r="Z3" s="29"/>
      <c r="AA3" s="29"/>
      <c r="AB3" s="29"/>
      <c r="AC3" s="29"/>
      <c r="AD3" s="29"/>
      <c r="AE3" s="29"/>
      <c r="AF3" s="29"/>
      <c r="AG3" s="29"/>
      <c r="AH3" s="29"/>
      <c r="AI3" s="29"/>
      <c r="AJ3" s="29"/>
      <c r="AK3" s="29"/>
      <c r="AL3" s="29"/>
      <c r="AM3" s="29"/>
      <c r="AN3" s="29"/>
      <c r="AO3" s="29"/>
      <c r="AP3" s="29"/>
      <c r="AQ3" s="29"/>
      <c r="AR3" s="29"/>
      <c r="AS3" s="29"/>
      <c r="AT3" s="29"/>
      <c r="AU3" s="29"/>
      <c r="AV3" s="522" t="s">
        <v>1</v>
      </c>
    </row>
    <row r="4" spans="1:48" s="82" customFormat="1" ht="15.75" customHeight="1" x14ac:dyDescent="0.25">
      <c r="A4" s="496"/>
      <c r="B4" s="495"/>
      <c r="C4" s="495"/>
      <c r="D4" s="494"/>
      <c r="E4" s="298">
        <v>2018</v>
      </c>
      <c r="F4" s="298">
        <f>E4+1</f>
        <v>2019</v>
      </c>
      <c r="G4" s="298">
        <f t="shared" ref="G4:AU4" si="0">F4+1</f>
        <v>2020</v>
      </c>
      <c r="H4" s="298">
        <f t="shared" si="0"/>
        <v>2021</v>
      </c>
      <c r="I4" s="298">
        <f t="shared" si="0"/>
        <v>2022</v>
      </c>
      <c r="J4" s="298">
        <f t="shared" si="0"/>
        <v>2023</v>
      </c>
      <c r="K4" s="298">
        <f t="shared" si="0"/>
        <v>2024</v>
      </c>
      <c r="L4" s="298">
        <f t="shared" si="0"/>
        <v>2025</v>
      </c>
      <c r="M4" s="298">
        <f t="shared" si="0"/>
        <v>2026</v>
      </c>
      <c r="N4" s="298">
        <f t="shared" si="0"/>
        <v>2027</v>
      </c>
      <c r="O4" s="298">
        <f t="shared" si="0"/>
        <v>2028</v>
      </c>
      <c r="P4" s="298">
        <f t="shared" si="0"/>
        <v>2029</v>
      </c>
      <c r="Q4" s="298">
        <f t="shared" si="0"/>
        <v>2030</v>
      </c>
      <c r="R4" s="298">
        <f t="shared" si="0"/>
        <v>2031</v>
      </c>
      <c r="S4" s="298">
        <f t="shared" si="0"/>
        <v>2032</v>
      </c>
      <c r="T4" s="298">
        <f t="shared" si="0"/>
        <v>2033</v>
      </c>
      <c r="U4" s="298">
        <f t="shared" si="0"/>
        <v>2034</v>
      </c>
      <c r="V4" s="298">
        <f t="shared" si="0"/>
        <v>2035</v>
      </c>
      <c r="W4" s="298">
        <f t="shared" si="0"/>
        <v>2036</v>
      </c>
      <c r="X4" s="298">
        <f t="shared" si="0"/>
        <v>2037</v>
      </c>
      <c r="Y4" s="298">
        <f t="shared" si="0"/>
        <v>2038</v>
      </c>
      <c r="Z4" s="298">
        <f t="shared" si="0"/>
        <v>2039</v>
      </c>
      <c r="AA4" s="298">
        <f t="shared" si="0"/>
        <v>2040</v>
      </c>
      <c r="AB4" s="298">
        <f t="shared" si="0"/>
        <v>2041</v>
      </c>
      <c r="AC4" s="298">
        <f t="shared" si="0"/>
        <v>2042</v>
      </c>
      <c r="AD4" s="298">
        <f t="shared" si="0"/>
        <v>2043</v>
      </c>
      <c r="AE4" s="298">
        <f t="shared" si="0"/>
        <v>2044</v>
      </c>
      <c r="AF4" s="298">
        <f t="shared" si="0"/>
        <v>2045</v>
      </c>
      <c r="AG4" s="298">
        <f t="shared" si="0"/>
        <v>2046</v>
      </c>
      <c r="AH4" s="298">
        <f t="shared" si="0"/>
        <v>2047</v>
      </c>
      <c r="AI4" s="298">
        <f t="shared" si="0"/>
        <v>2048</v>
      </c>
      <c r="AJ4" s="298">
        <f t="shared" si="0"/>
        <v>2049</v>
      </c>
      <c r="AK4" s="298">
        <f t="shared" si="0"/>
        <v>2050</v>
      </c>
      <c r="AL4" s="298">
        <f t="shared" si="0"/>
        <v>2051</v>
      </c>
      <c r="AM4" s="298">
        <f t="shared" si="0"/>
        <v>2052</v>
      </c>
      <c r="AN4" s="298">
        <f t="shared" si="0"/>
        <v>2053</v>
      </c>
      <c r="AO4" s="298">
        <f t="shared" si="0"/>
        <v>2054</v>
      </c>
      <c r="AP4" s="298">
        <f t="shared" si="0"/>
        <v>2055</v>
      </c>
      <c r="AQ4" s="298">
        <f t="shared" si="0"/>
        <v>2056</v>
      </c>
      <c r="AR4" s="298">
        <f t="shared" si="0"/>
        <v>2057</v>
      </c>
      <c r="AS4" s="298">
        <f t="shared" si="0"/>
        <v>2058</v>
      </c>
      <c r="AT4" s="298">
        <f t="shared" si="0"/>
        <v>2059</v>
      </c>
      <c r="AU4" s="298">
        <f t="shared" si="0"/>
        <v>2060</v>
      </c>
      <c r="AV4" s="523"/>
    </row>
    <row r="5" spans="1:48" ht="15.75" customHeight="1" x14ac:dyDescent="0.3">
      <c r="A5" s="199" t="s">
        <v>90</v>
      </c>
      <c r="B5" s="200">
        <v>8</v>
      </c>
      <c r="C5" s="201">
        <v>1958.6740093857911</v>
      </c>
      <c r="D5" s="202">
        <v>1</v>
      </c>
      <c r="E5" s="203"/>
      <c r="F5" s="203"/>
      <c r="G5" s="203"/>
      <c r="H5" s="203"/>
      <c r="I5" s="203"/>
      <c r="J5" s="203"/>
      <c r="K5" s="203"/>
      <c r="L5" s="177">
        <v>1958.6740093857911</v>
      </c>
      <c r="M5" s="177">
        <v>1958.6740093857911</v>
      </c>
      <c r="N5" s="177">
        <v>1958.6740093857911</v>
      </c>
      <c r="O5" s="177">
        <v>1958.6740093857911</v>
      </c>
      <c r="P5" s="177">
        <v>1958.6740093857911</v>
      </c>
      <c r="Q5" s="177">
        <v>1958.6740093857911</v>
      </c>
      <c r="R5" s="177">
        <v>1958.6740093857911</v>
      </c>
      <c r="S5" s="177">
        <v>1958.6740093857911</v>
      </c>
      <c r="T5" s="177">
        <v>0</v>
      </c>
      <c r="U5" s="177">
        <v>0</v>
      </c>
      <c r="V5" s="177">
        <v>0</v>
      </c>
      <c r="W5" s="177">
        <v>0</v>
      </c>
      <c r="X5" s="177">
        <v>0</v>
      </c>
      <c r="Y5" s="177">
        <v>0</v>
      </c>
      <c r="Z5" s="177">
        <v>0</v>
      </c>
      <c r="AA5" s="177">
        <v>0</v>
      </c>
      <c r="AB5" s="177">
        <v>0</v>
      </c>
      <c r="AC5" s="177">
        <v>0</v>
      </c>
      <c r="AD5" s="177">
        <v>0</v>
      </c>
      <c r="AE5" s="177">
        <v>0</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179">
        <f t="shared" ref="AV5:AV14" si="1">SUM(E5:AU5)</f>
        <v>15669.392075086331</v>
      </c>
    </row>
    <row r="6" spans="1:48" ht="15.75" customHeight="1" x14ac:dyDescent="0.3">
      <c r="A6" s="199" t="s">
        <v>44</v>
      </c>
      <c r="B6" s="200">
        <v>10</v>
      </c>
      <c r="C6" s="201">
        <v>1916.1783981634801</v>
      </c>
      <c r="D6" s="202">
        <v>1</v>
      </c>
      <c r="E6" s="203"/>
      <c r="F6" s="203"/>
      <c r="G6" s="203"/>
      <c r="H6" s="203"/>
      <c r="I6" s="203"/>
      <c r="J6" s="203"/>
      <c r="K6" s="203"/>
      <c r="L6" s="177">
        <v>1916.1783981634801</v>
      </c>
      <c r="M6" s="177">
        <v>1916.1783981634801</v>
      </c>
      <c r="N6" s="177">
        <v>1916.1783981634801</v>
      </c>
      <c r="O6" s="177">
        <v>1916.1783981634801</v>
      </c>
      <c r="P6" s="177">
        <v>1916.1783981634801</v>
      </c>
      <c r="Q6" s="177">
        <v>1916.1783981634801</v>
      </c>
      <c r="R6" s="177">
        <v>1916.1783981634801</v>
      </c>
      <c r="S6" s="177">
        <v>1916.1783981634801</v>
      </c>
      <c r="T6" s="177">
        <v>1916.1783981634801</v>
      </c>
      <c r="U6" s="177">
        <v>1916.1783981634801</v>
      </c>
      <c r="V6" s="177">
        <v>0</v>
      </c>
      <c r="W6" s="177">
        <v>0</v>
      </c>
      <c r="X6" s="177">
        <v>0</v>
      </c>
      <c r="Y6" s="177">
        <v>0</v>
      </c>
      <c r="Z6" s="177">
        <v>0</v>
      </c>
      <c r="AA6" s="177">
        <v>0</v>
      </c>
      <c r="AB6" s="177">
        <v>0</v>
      </c>
      <c r="AC6" s="177">
        <v>0</v>
      </c>
      <c r="AD6" s="177">
        <v>0</v>
      </c>
      <c r="AE6" s="177">
        <v>0</v>
      </c>
      <c r="AF6" s="177">
        <v>0</v>
      </c>
      <c r="AG6" s="177">
        <v>0</v>
      </c>
      <c r="AH6" s="177">
        <v>0</v>
      </c>
      <c r="AI6" s="177">
        <v>0</v>
      </c>
      <c r="AJ6" s="177">
        <v>0</v>
      </c>
      <c r="AK6" s="177">
        <v>0</v>
      </c>
      <c r="AL6" s="177">
        <v>0</v>
      </c>
      <c r="AM6" s="177">
        <v>0</v>
      </c>
      <c r="AN6" s="177">
        <v>0</v>
      </c>
      <c r="AO6" s="177">
        <v>0</v>
      </c>
      <c r="AP6" s="177">
        <v>0</v>
      </c>
      <c r="AQ6" s="177">
        <v>0</v>
      </c>
      <c r="AR6" s="177">
        <v>0</v>
      </c>
      <c r="AS6" s="177">
        <v>0</v>
      </c>
      <c r="AT6" s="177">
        <v>0</v>
      </c>
      <c r="AU6" s="177">
        <v>0</v>
      </c>
      <c r="AV6" s="179">
        <f t="shared" si="1"/>
        <v>19161.783981634802</v>
      </c>
    </row>
    <row r="7" spans="1:48" ht="15.75" customHeight="1" x14ac:dyDescent="0.3">
      <c r="A7" s="199" t="s">
        <v>176</v>
      </c>
      <c r="B7" s="200">
        <v>10</v>
      </c>
      <c r="C7" s="201">
        <v>1415.6097967270282</v>
      </c>
      <c r="D7" s="202">
        <v>1</v>
      </c>
      <c r="E7" s="203"/>
      <c r="F7" s="203"/>
      <c r="G7" s="203"/>
      <c r="H7" s="203"/>
      <c r="I7" s="203"/>
      <c r="J7" s="203"/>
      <c r="K7" s="203"/>
      <c r="L7" s="177">
        <v>1415.6097967270282</v>
      </c>
      <c r="M7" s="177">
        <v>1415.6097967270282</v>
      </c>
      <c r="N7" s="177">
        <v>1415.6097967270282</v>
      </c>
      <c r="O7" s="177">
        <v>1415.6097967270282</v>
      </c>
      <c r="P7" s="177">
        <v>1415.6097967270282</v>
      </c>
      <c r="Q7" s="177">
        <v>1415.6097967270282</v>
      </c>
      <c r="R7" s="177">
        <v>1415.6097967270282</v>
      </c>
      <c r="S7" s="177">
        <v>1415.6097967270282</v>
      </c>
      <c r="T7" s="177">
        <v>1415.6097967270282</v>
      </c>
      <c r="U7" s="177">
        <v>1415.6097967270282</v>
      </c>
      <c r="V7" s="177">
        <v>0</v>
      </c>
      <c r="W7" s="177">
        <v>0</v>
      </c>
      <c r="X7" s="177">
        <v>0</v>
      </c>
      <c r="Y7" s="177">
        <v>0</v>
      </c>
      <c r="Z7" s="177">
        <v>0</v>
      </c>
      <c r="AA7" s="177">
        <v>0</v>
      </c>
      <c r="AB7" s="177">
        <v>0</v>
      </c>
      <c r="AC7" s="177">
        <v>0</v>
      </c>
      <c r="AD7" s="177">
        <v>0</v>
      </c>
      <c r="AE7" s="177">
        <v>0</v>
      </c>
      <c r="AF7" s="177">
        <v>0</v>
      </c>
      <c r="AG7" s="177">
        <v>0</v>
      </c>
      <c r="AH7" s="177">
        <v>0</v>
      </c>
      <c r="AI7" s="177">
        <v>0</v>
      </c>
      <c r="AJ7" s="177">
        <v>0</v>
      </c>
      <c r="AK7" s="177">
        <v>0</v>
      </c>
      <c r="AL7" s="177">
        <v>0</v>
      </c>
      <c r="AM7" s="177">
        <v>0</v>
      </c>
      <c r="AN7" s="177">
        <v>0</v>
      </c>
      <c r="AO7" s="177">
        <v>0</v>
      </c>
      <c r="AP7" s="177">
        <v>0</v>
      </c>
      <c r="AQ7" s="177">
        <v>0</v>
      </c>
      <c r="AR7" s="177">
        <v>0</v>
      </c>
      <c r="AS7" s="177">
        <v>0</v>
      </c>
      <c r="AT7" s="177">
        <v>0</v>
      </c>
      <c r="AU7" s="177">
        <v>0</v>
      </c>
      <c r="AV7" s="179">
        <f t="shared" si="1"/>
        <v>14156.097967270285</v>
      </c>
    </row>
    <row r="8" spans="1:48" ht="15.75" customHeight="1" x14ac:dyDescent="0.3">
      <c r="A8" s="199" t="s">
        <v>126</v>
      </c>
      <c r="B8" s="200">
        <v>2</v>
      </c>
      <c r="C8" s="201">
        <v>866.90343575872646</v>
      </c>
      <c r="D8" s="202">
        <v>1</v>
      </c>
      <c r="E8" s="203"/>
      <c r="F8" s="203"/>
      <c r="G8" s="203"/>
      <c r="H8" s="203"/>
      <c r="I8" s="203"/>
      <c r="J8" s="203"/>
      <c r="K8" s="203"/>
      <c r="L8" s="177">
        <v>866.90343575872646</v>
      </c>
      <c r="M8" s="177">
        <v>866.90343575872646</v>
      </c>
      <c r="N8" s="177">
        <v>0</v>
      </c>
      <c r="O8" s="177">
        <v>0</v>
      </c>
      <c r="P8" s="177">
        <v>0</v>
      </c>
      <c r="Q8" s="177">
        <v>0</v>
      </c>
      <c r="R8" s="177">
        <v>0</v>
      </c>
      <c r="S8" s="177">
        <v>0</v>
      </c>
      <c r="T8" s="177">
        <v>0</v>
      </c>
      <c r="U8" s="177">
        <v>0</v>
      </c>
      <c r="V8" s="177">
        <v>0</v>
      </c>
      <c r="W8" s="177">
        <v>0</v>
      </c>
      <c r="X8" s="177">
        <v>0</v>
      </c>
      <c r="Y8" s="177">
        <v>0</v>
      </c>
      <c r="Z8" s="177">
        <v>0</v>
      </c>
      <c r="AA8" s="177">
        <v>0</v>
      </c>
      <c r="AB8" s="177">
        <v>0</v>
      </c>
      <c r="AC8" s="177">
        <v>0</v>
      </c>
      <c r="AD8" s="177">
        <v>0</v>
      </c>
      <c r="AE8" s="177">
        <v>0</v>
      </c>
      <c r="AF8" s="177">
        <v>0</v>
      </c>
      <c r="AG8" s="177">
        <v>0</v>
      </c>
      <c r="AH8" s="177">
        <v>0</v>
      </c>
      <c r="AI8" s="177">
        <v>0</v>
      </c>
      <c r="AJ8" s="177">
        <v>0</v>
      </c>
      <c r="AK8" s="177">
        <v>0</v>
      </c>
      <c r="AL8" s="177">
        <v>0</v>
      </c>
      <c r="AM8" s="177">
        <v>0</v>
      </c>
      <c r="AN8" s="177">
        <v>0</v>
      </c>
      <c r="AO8" s="177">
        <v>0</v>
      </c>
      <c r="AP8" s="177">
        <v>0</v>
      </c>
      <c r="AQ8" s="177">
        <v>0</v>
      </c>
      <c r="AR8" s="177">
        <v>0</v>
      </c>
      <c r="AS8" s="177">
        <v>0</v>
      </c>
      <c r="AT8" s="177">
        <v>0</v>
      </c>
      <c r="AU8" s="177">
        <v>0</v>
      </c>
      <c r="AV8" s="179">
        <f t="shared" si="1"/>
        <v>1733.8068715174529</v>
      </c>
    </row>
    <row r="9" spans="1:48" ht="15.75" customHeight="1" x14ac:dyDescent="0.3">
      <c r="A9" s="199" t="s">
        <v>131</v>
      </c>
      <c r="B9" s="200">
        <v>7</v>
      </c>
      <c r="C9" s="201">
        <v>521.73612748800008</v>
      </c>
      <c r="D9" s="202">
        <v>1</v>
      </c>
      <c r="E9" s="203"/>
      <c r="F9" s="203"/>
      <c r="G9" s="203"/>
      <c r="H9" s="203"/>
      <c r="I9" s="203"/>
      <c r="J9" s="203"/>
      <c r="K9" s="203"/>
      <c r="L9" s="177">
        <v>521.73612748800008</v>
      </c>
      <c r="M9" s="177">
        <v>521.73612748800008</v>
      </c>
      <c r="N9" s="177">
        <v>521.73612748800008</v>
      </c>
      <c r="O9" s="177">
        <v>521.73612748800008</v>
      </c>
      <c r="P9" s="177">
        <v>521.73612748800008</v>
      </c>
      <c r="Q9" s="177">
        <v>521.73612748800008</v>
      </c>
      <c r="R9" s="177">
        <v>521.73612748800008</v>
      </c>
      <c r="S9" s="177">
        <v>0</v>
      </c>
      <c r="T9" s="177">
        <v>0</v>
      </c>
      <c r="U9" s="177">
        <v>0</v>
      </c>
      <c r="V9" s="177">
        <v>0</v>
      </c>
      <c r="W9" s="177">
        <v>0</v>
      </c>
      <c r="X9" s="177">
        <v>0</v>
      </c>
      <c r="Y9" s="177">
        <v>0</v>
      </c>
      <c r="Z9" s="177">
        <v>0</v>
      </c>
      <c r="AA9" s="177">
        <v>0</v>
      </c>
      <c r="AB9" s="177">
        <v>0</v>
      </c>
      <c r="AC9" s="177">
        <v>0</v>
      </c>
      <c r="AD9" s="177">
        <v>0</v>
      </c>
      <c r="AE9" s="177">
        <v>0</v>
      </c>
      <c r="AF9" s="177">
        <v>0</v>
      </c>
      <c r="AG9" s="177">
        <v>0</v>
      </c>
      <c r="AH9" s="177">
        <v>0</v>
      </c>
      <c r="AI9" s="177">
        <v>0</v>
      </c>
      <c r="AJ9" s="177">
        <v>0</v>
      </c>
      <c r="AK9" s="177">
        <v>0</v>
      </c>
      <c r="AL9" s="177">
        <v>0</v>
      </c>
      <c r="AM9" s="177">
        <v>0</v>
      </c>
      <c r="AN9" s="177">
        <v>0</v>
      </c>
      <c r="AO9" s="177">
        <v>0</v>
      </c>
      <c r="AP9" s="177">
        <v>0</v>
      </c>
      <c r="AQ9" s="177">
        <v>0</v>
      </c>
      <c r="AR9" s="177">
        <v>0</v>
      </c>
      <c r="AS9" s="177">
        <v>0</v>
      </c>
      <c r="AT9" s="177">
        <v>0</v>
      </c>
      <c r="AU9" s="177">
        <v>0</v>
      </c>
      <c r="AV9" s="179">
        <f t="shared" si="1"/>
        <v>3652.1528924160002</v>
      </c>
    </row>
    <row r="10" spans="1:48" ht="15.75" customHeight="1" x14ac:dyDescent="0.3">
      <c r="A10" s="199" t="s">
        <v>45</v>
      </c>
      <c r="B10" s="200">
        <v>12</v>
      </c>
      <c r="C10" s="201">
        <v>532.08602730000007</v>
      </c>
      <c r="D10" s="202">
        <v>1</v>
      </c>
      <c r="E10" s="203"/>
      <c r="F10" s="203"/>
      <c r="G10" s="203"/>
      <c r="H10" s="203"/>
      <c r="I10" s="203"/>
      <c r="J10" s="203"/>
      <c r="K10" s="203"/>
      <c r="L10" s="177">
        <v>532.08602730000007</v>
      </c>
      <c r="M10" s="177">
        <v>532.08602730000007</v>
      </c>
      <c r="N10" s="177">
        <v>532.08602730000007</v>
      </c>
      <c r="O10" s="177">
        <v>532.08602730000007</v>
      </c>
      <c r="P10" s="177">
        <v>532.08602730000007</v>
      </c>
      <c r="Q10" s="177">
        <v>532.08602730000007</v>
      </c>
      <c r="R10" s="177">
        <v>532.08602730000007</v>
      </c>
      <c r="S10" s="177">
        <v>532.08602730000007</v>
      </c>
      <c r="T10" s="177">
        <v>532.08602730000007</v>
      </c>
      <c r="U10" s="177">
        <v>532.08602730000007</v>
      </c>
      <c r="V10" s="177">
        <v>532.08602730000007</v>
      </c>
      <c r="W10" s="177">
        <v>532.08602730000007</v>
      </c>
      <c r="X10" s="177">
        <v>0</v>
      </c>
      <c r="Y10" s="177">
        <v>0</v>
      </c>
      <c r="Z10" s="177">
        <v>0</v>
      </c>
      <c r="AA10" s="177">
        <v>0</v>
      </c>
      <c r="AB10" s="177">
        <v>0</v>
      </c>
      <c r="AC10" s="177">
        <v>0</v>
      </c>
      <c r="AD10" s="177">
        <v>0</v>
      </c>
      <c r="AE10" s="177">
        <v>0</v>
      </c>
      <c r="AF10" s="177">
        <v>0</v>
      </c>
      <c r="AG10" s="177">
        <v>0</v>
      </c>
      <c r="AH10" s="177">
        <v>0</v>
      </c>
      <c r="AI10" s="177">
        <v>0</v>
      </c>
      <c r="AJ10" s="177">
        <v>0</v>
      </c>
      <c r="AK10" s="177">
        <v>0</v>
      </c>
      <c r="AL10" s="177">
        <v>0</v>
      </c>
      <c r="AM10" s="177">
        <v>0</v>
      </c>
      <c r="AN10" s="177">
        <v>0</v>
      </c>
      <c r="AO10" s="177">
        <v>0</v>
      </c>
      <c r="AP10" s="177">
        <v>0</v>
      </c>
      <c r="AQ10" s="177">
        <v>0</v>
      </c>
      <c r="AR10" s="177">
        <v>0</v>
      </c>
      <c r="AS10" s="177">
        <v>0</v>
      </c>
      <c r="AT10" s="177">
        <v>0</v>
      </c>
      <c r="AU10" s="177">
        <v>0</v>
      </c>
      <c r="AV10" s="179">
        <f t="shared" si="1"/>
        <v>6385.032327599999</v>
      </c>
    </row>
    <row r="11" spans="1:48" ht="15.75" customHeight="1" x14ac:dyDescent="0.3">
      <c r="A11" s="199" t="s">
        <v>175</v>
      </c>
      <c r="B11" s="200">
        <v>10</v>
      </c>
      <c r="C11" s="201">
        <v>172.98304634508287</v>
      </c>
      <c r="D11" s="202">
        <v>1</v>
      </c>
      <c r="E11" s="203"/>
      <c r="F11" s="203"/>
      <c r="G11" s="203"/>
      <c r="H11" s="203"/>
      <c r="I11" s="203"/>
      <c r="J11" s="203"/>
      <c r="K11" s="203"/>
      <c r="L11" s="177">
        <v>172.98304634508287</v>
      </c>
      <c r="M11" s="177">
        <v>172.98304634508287</v>
      </c>
      <c r="N11" s="177">
        <v>172.98304634508287</v>
      </c>
      <c r="O11" s="177">
        <v>172.98304634508287</v>
      </c>
      <c r="P11" s="177">
        <v>172.98304634508287</v>
      </c>
      <c r="Q11" s="177">
        <v>172.98304634508287</v>
      </c>
      <c r="R11" s="177">
        <v>172.98304634508287</v>
      </c>
      <c r="S11" s="177">
        <v>172.98304634508287</v>
      </c>
      <c r="T11" s="177">
        <v>172.98304634508287</v>
      </c>
      <c r="U11" s="177">
        <v>172.98304634508287</v>
      </c>
      <c r="V11" s="177">
        <v>0</v>
      </c>
      <c r="W11" s="177">
        <v>0</v>
      </c>
      <c r="X11" s="177">
        <v>0</v>
      </c>
      <c r="Y11" s="177">
        <v>0</v>
      </c>
      <c r="Z11" s="177">
        <v>0</v>
      </c>
      <c r="AA11" s="177">
        <v>0</v>
      </c>
      <c r="AB11" s="177">
        <v>0</v>
      </c>
      <c r="AC11" s="177">
        <v>0</v>
      </c>
      <c r="AD11" s="177">
        <v>0</v>
      </c>
      <c r="AE11" s="177">
        <v>0</v>
      </c>
      <c r="AF11" s="177">
        <v>0</v>
      </c>
      <c r="AG11" s="177">
        <v>0</v>
      </c>
      <c r="AH11" s="177">
        <v>0</v>
      </c>
      <c r="AI11" s="177">
        <v>0</v>
      </c>
      <c r="AJ11" s="177">
        <v>0</v>
      </c>
      <c r="AK11" s="177">
        <v>0</v>
      </c>
      <c r="AL11" s="177">
        <v>0</v>
      </c>
      <c r="AM11" s="177">
        <v>0</v>
      </c>
      <c r="AN11" s="177">
        <v>0</v>
      </c>
      <c r="AO11" s="177">
        <v>0</v>
      </c>
      <c r="AP11" s="177">
        <v>0</v>
      </c>
      <c r="AQ11" s="177">
        <v>0</v>
      </c>
      <c r="AR11" s="177">
        <v>0</v>
      </c>
      <c r="AS11" s="177">
        <v>0</v>
      </c>
      <c r="AT11" s="177">
        <v>0</v>
      </c>
      <c r="AU11" s="177">
        <v>0</v>
      </c>
      <c r="AV11" s="179">
        <f t="shared" si="1"/>
        <v>1729.8304634508283</v>
      </c>
    </row>
    <row r="12" spans="1:48" ht="15.75" customHeight="1" x14ac:dyDescent="0.3">
      <c r="A12" s="199" t="s">
        <v>181</v>
      </c>
      <c r="B12" s="200">
        <v>20</v>
      </c>
      <c r="C12" s="201">
        <v>365.16349878403923</v>
      </c>
      <c r="D12" s="202">
        <v>1</v>
      </c>
      <c r="E12" s="203"/>
      <c r="F12" s="203"/>
      <c r="G12" s="203"/>
      <c r="H12" s="203"/>
      <c r="I12" s="203"/>
      <c r="J12" s="203"/>
      <c r="K12" s="203"/>
      <c r="L12" s="177">
        <v>365.16349878403923</v>
      </c>
      <c r="M12" s="177">
        <v>365.16349878403923</v>
      </c>
      <c r="N12" s="177">
        <v>365.16349878403923</v>
      </c>
      <c r="O12" s="177">
        <v>365.16349878403923</v>
      </c>
      <c r="P12" s="177">
        <v>365.16349878403923</v>
      </c>
      <c r="Q12" s="177">
        <v>365.16349878403923</v>
      </c>
      <c r="R12" s="177">
        <v>365.16349878403923</v>
      </c>
      <c r="S12" s="177">
        <v>365.16349878403923</v>
      </c>
      <c r="T12" s="177">
        <v>365.16349878403923</v>
      </c>
      <c r="U12" s="177">
        <v>365.16349878403923</v>
      </c>
      <c r="V12" s="177">
        <v>365.16349878403923</v>
      </c>
      <c r="W12" s="177">
        <v>365.16349878403923</v>
      </c>
      <c r="X12" s="177">
        <v>365.16349878403923</v>
      </c>
      <c r="Y12" s="177">
        <v>365.16349878403923</v>
      </c>
      <c r="Z12" s="177">
        <v>365.16349878403923</v>
      </c>
      <c r="AA12" s="177">
        <v>365.16349878403923</v>
      </c>
      <c r="AB12" s="177">
        <v>365.16349878403923</v>
      </c>
      <c r="AC12" s="177">
        <v>365.16349878403923</v>
      </c>
      <c r="AD12" s="177">
        <v>365.16349878403923</v>
      </c>
      <c r="AE12" s="177">
        <v>365.16349878403923</v>
      </c>
      <c r="AF12" s="177">
        <v>0</v>
      </c>
      <c r="AG12" s="177">
        <v>0</v>
      </c>
      <c r="AH12" s="177">
        <v>0</v>
      </c>
      <c r="AI12" s="177">
        <v>0</v>
      </c>
      <c r="AJ12" s="177">
        <v>0</v>
      </c>
      <c r="AK12" s="177">
        <v>0</v>
      </c>
      <c r="AL12" s="177">
        <v>0</v>
      </c>
      <c r="AM12" s="177">
        <v>0</v>
      </c>
      <c r="AN12" s="177">
        <v>0</v>
      </c>
      <c r="AO12" s="177">
        <v>0</v>
      </c>
      <c r="AP12" s="177">
        <v>0</v>
      </c>
      <c r="AQ12" s="177">
        <v>0</v>
      </c>
      <c r="AR12" s="177">
        <v>0</v>
      </c>
      <c r="AS12" s="177">
        <v>0</v>
      </c>
      <c r="AT12" s="177">
        <v>0</v>
      </c>
      <c r="AU12" s="177">
        <v>0</v>
      </c>
      <c r="AV12" s="179">
        <f t="shared" si="1"/>
        <v>7303.2699756807824</v>
      </c>
    </row>
    <row r="13" spans="1:48" ht="15.75" customHeight="1" x14ac:dyDescent="0.3">
      <c r="A13" s="199" t="s">
        <v>107</v>
      </c>
      <c r="B13" s="200">
        <v>20</v>
      </c>
      <c r="C13" s="201">
        <v>333.28030309106981</v>
      </c>
      <c r="D13" s="202">
        <v>1</v>
      </c>
      <c r="E13" s="203"/>
      <c r="F13" s="203"/>
      <c r="G13" s="203"/>
      <c r="H13" s="203"/>
      <c r="I13" s="203"/>
      <c r="J13" s="203"/>
      <c r="K13" s="203"/>
      <c r="L13" s="177">
        <v>333.28030309106981</v>
      </c>
      <c r="M13" s="177">
        <v>333.28030309106981</v>
      </c>
      <c r="N13" s="177">
        <v>333.28030309106981</v>
      </c>
      <c r="O13" s="177">
        <v>333.28030309106981</v>
      </c>
      <c r="P13" s="177">
        <v>333.28030309106981</v>
      </c>
      <c r="Q13" s="177">
        <v>333.28030309106981</v>
      </c>
      <c r="R13" s="177">
        <v>333.28030309106981</v>
      </c>
      <c r="S13" s="177">
        <v>333.28030309106981</v>
      </c>
      <c r="T13" s="177">
        <v>333.28030309106981</v>
      </c>
      <c r="U13" s="177">
        <v>333.28030309106981</v>
      </c>
      <c r="V13" s="177">
        <v>333.28030309106981</v>
      </c>
      <c r="W13" s="177">
        <v>333.28030309106981</v>
      </c>
      <c r="X13" s="177">
        <v>333.28030309106981</v>
      </c>
      <c r="Y13" s="177">
        <v>333.28030309106981</v>
      </c>
      <c r="Z13" s="177">
        <v>333.28030309106981</v>
      </c>
      <c r="AA13" s="177">
        <v>333.28030309106981</v>
      </c>
      <c r="AB13" s="177">
        <v>333.28030309106981</v>
      </c>
      <c r="AC13" s="177">
        <v>333.28030309106981</v>
      </c>
      <c r="AD13" s="177">
        <v>333.28030309106981</v>
      </c>
      <c r="AE13" s="177">
        <v>333.28030309106981</v>
      </c>
      <c r="AF13" s="177">
        <v>0</v>
      </c>
      <c r="AG13" s="177">
        <v>0</v>
      </c>
      <c r="AH13" s="177">
        <v>0</v>
      </c>
      <c r="AI13" s="177">
        <v>0</v>
      </c>
      <c r="AJ13" s="177">
        <v>0</v>
      </c>
      <c r="AK13" s="177">
        <v>0</v>
      </c>
      <c r="AL13" s="177">
        <v>0</v>
      </c>
      <c r="AM13" s="177">
        <v>0</v>
      </c>
      <c r="AN13" s="177">
        <v>0</v>
      </c>
      <c r="AO13" s="177">
        <v>0</v>
      </c>
      <c r="AP13" s="177">
        <v>0</v>
      </c>
      <c r="AQ13" s="177">
        <v>0</v>
      </c>
      <c r="AR13" s="177">
        <v>0</v>
      </c>
      <c r="AS13" s="177">
        <v>0</v>
      </c>
      <c r="AT13" s="177">
        <v>0</v>
      </c>
      <c r="AU13" s="177">
        <v>0</v>
      </c>
      <c r="AV13" s="179">
        <f t="shared" si="1"/>
        <v>6665.6060618213978</v>
      </c>
    </row>
    <row r="14" spans="1:48" ht="15.75" customHeight="1" x14ac:dyDescent="0.3">
      <c r="A14" s="199" t="s">
        <v>183</v>
      </c>
      <c r="B14" s="200">
        <v>20</v>
      </c>
      <c r="C14" s="201">
        <v>210.30142703784711</v>
      </c>
      <c r="D14" s="202">
        <v>1</v>
      </c>
      <c r="E14" s="203"/>
      <c r="F14" s="203"/>
      <c r="G14" s="203"/>
      <c r="H14" s="203"/>
      <c r="I14" s="203"/>
      <c r="J14" s="203"/>
      <c r="K14" s="203"/>
      <c r="L14" s="177">
        <v>210.30142703784711</v>
      </c>
      <c r="M14" s="177">
        <v>210.30142703784711</v>
      </c>
      <c r="N14" s="177">
        <v>210.30142703784711</v>
      </c>
      <c r="O14" s="177">
        <v>210.30142703784711</v>
      </c>
      <c r="P14" s="177">
        <v>210.30142703784711</v>
      </c>
      <c r="Q14" s="177">
        <v>210.30142703784711</v>
      </c>
      <c r="R14" s="177">
        <v>210.30142703784711</v>
      </c>
      <c r="S14" s="177">
        <v>210.30142703784711</v>
      </c>
      <c r="T14" s="177">
        <v>210.30142703784711</v>
      </c>
      <c r="U14" s="177">
        <v>210.30142703784711</v>
      </c>
      <c r="V14" s="177">
        <v>210.30142703784711</v>
      </c>
      <c r="W14" s="177">
        <v>210.30142703784711</v>
      </c>
      <c r="X14" s="177">
        <v>210.30142703784711</v>
      </c>
      <c r="Y14" s="177">
        <v>210.30142703784711</v>
      </c>
      <c r="Z14" s="177">
        <v>210.30142703784711</v>
      </c>
      <c r="AA14" s="177">
        <v>210.30142703784711</v>
      </c>
      <c r="AB14" s="177">
        <v>210.30142703784711</v>
      </c>
      <c r="AC14" s="177">
        <v>210.30142703784711</v>
      </c>
      <c r="AD14" s="177">
        <v>210.30142703784711</v>
      </c>
      <c r="AE14" s="177">
        <v>210.30142703784711</v>
      </c>
      <c r="AF14" s="177">
        <v>0</v>
      </c>
      <c r="AG14" s="177">
        <v>0</v>
      </c>
      <c r="AH14" s="177">
        <v>0</v>
      </c>
      <c r="AI14" s="177">
        <v>0</v>
      </c>
      <c r="AJ14" s="177">
        <v>0</v>
      </c>
      <c r="AK14" s="177">
        <v>0</v>
      </c>
      <c r="AL14" s="177">
        <v>0</v>
      </c>
      <c r="AM14" s="177">
        <v>0</v>
      </c>
      <c r="AN14" s="177">
        <v>0</v>
      </c>
      <c r="AO14" s="177">
        <v>0</v>
      </c>
      <c r="AP14" s="177">
        <v>0</v>
      </c>
      <c r="AQ14" s="177">
        <v>0</v>
      </c>
      <c r="AR14" s="177">
        <v>0</v>
      </c>
      <c r="AS14" s="177">
        <v>0</v>
      </c>
      <c r="AT14" s="177">
        <v>0</v>
      </c>
      <c r="AU14" s="177">
        <v>0</v>
      </c>
      <c r="AV14" s="179">
        <f t="shared" si="1"/>
        <v>4206.0285407569418</v>
      </c>
    </row>
    <row r="15" spans="1:48" ht="15.75" customHeight="1" x14ac:dyDescent="0.3">
      <c r="A15" s="180" t="s">
        <v>422</v>
      </c>
      <c r="B15" s="196"/>
      <c r="C15" s="182">
        <f>SUM(C5:C14)</f>
        <v>8292.9160700810644</v>
      </c>
      <c r="D15" s="205">
        <f>L15/C15</f>
        <v>1</v>
      </c>
      <c r="E15" s="85"/>
      <c r="F15" s="74"/>
      <c r="G15" s="74"/>
      <c r="H15" s="74"/>
      <c r="I15" s="74"/>
      <c r="J15" s="74"/>
      <c r="K15" s="74"/>
      <c r="L15" s="182">
        <f t="shared" ref="L15:AV15" si="2">SUM(L5:L14)</f>
        <v>8292.9160700810644</v>
      </c>
      <c r="M15" s="182">
        <f t="shared" si="2"/>
        <v>8292.9160700810644</v>
      </c>
      <c r="N15" s="182">
        <f t="shared" si="2"/>
        <v>7426.0126343223383</v>
      </c>
      <c r="O15" s="182">
        <f t="shared" si="2"/>
        <v>7426.0126343223383</v>
      </c>
      <c r="P15" s="182">
        <f t="shared" si="2"/>
        <v>7426.0126343223383</v>
      </c>
      <c r="Q15" s="182">
        <f t="shared" si="2"/>
        <v>7426.0126343223383</v>
      </c>
      <c r="R15" s="182">
        <f t="shared" si="2"/>
        <v>7426.0126343223383</v>
      </c>
      <c r="S15" s="182">
        <f t="shared" si="2"/>
        <v>6904.2765068343379</v>
      </c>
      <c r="T15" s="182">
        <f t="shared" si="2"/>
        <v>4945.6024974485481</v>
      </c>
      <c r="U15" s="182">
        <f t="shared" si="2"/>
        <v>4945.6024974485481</v>
      </c>
      <c r="V15" s="182">
        <f t="shared" si="2"/>
        <v>1440.8312562129563</v>
      </c>
      <c r="W15" s="182">
        <f t="shared" si="2"/>
        <v>1440.8312562129563</v>
      </c>
      <c r="X15" s="182">
        <f t="shared" si="2"/>
        <v>908.74522891295624</v>
      </c>
      <c r="Y15" s="182">
        <f t="shared" si="2"/>
        <v>908.74522891295624</v>
      </c>
      <c r="Z15" s="182">
        <f t="shared" si="2"/>
        <v>908.74522891295624</v>
      </c>
      <c r="AA15" s="182">
        <f t="shared" si="2"/>
        <v>908.74522891295624</v>
      </c>
      <c r="AB15" s="182">
        <f t="shared" si="2"/>
        <v>908.74522891295624</v>
      </c>
      <c r="AC15" s="182">
        <f t="shared" si="2"/>
        <v>908.74522891295624</v>
      </c>
      <c r="AD15" s="182">
        <f t="shared" ref="AD15:AQ15" si="3">SUM(AD5:AD14)</f>
        <v>908.74522891295624</v>
      </c>
      <c r="AE15" s="182">
        <f t="shared" si="3"/>
        <v>908.74522891295624</v>
      </c>
      <c r="AF15" s="182">
        <f t="shared" si="3"/>
        <v>0</v>
      </c>
      <c r="AG15" s="182">
        <f t="shared" si="3"/>
        <v>0</v>
      </c>
      <c r="AH15" s="182">
        <f t="shared" si="3"/>
        <v>0</v>
      </c>
      <c r="AI15" s="182">
        <f t="shared" si="3"/>
        <v>0</v>
      </c>
      <c r="AJ15" s="182">
        <f t="shared" si="3"/>
        <v>0</v>
      </c>
      <c r="AK15" s="182">
        <f t="shared" si="3"/>
        <v>0</v>
      </c>
      <c r="AL15" s="182">
        <f t="shared" si="3"/>
        <v>0</v>
      </c>
      <c r="AM15" s="182">
        <f t="shared" si="3"/>
        <v>0</v>
      </c>
      <c r="AN15" s="182">
        <f t="shared" si="3"/>
        <v>0</v>
      </c>
      <c r="AO15" s="182">
        <f t="shared" si="3"/>
        <v>0</v>
      </c>
      <c r="AP15" s="182">
        <f t="shared" si="3"/>
        <v>0</v>
      </c>
      <c r="AQ15" s="182">
        <f t="shared" si="3"/>
        <v>0</v>
      </c>
      <c r="AR15" s="182">
        <f t="shared" ref="AR15:AU15" si="4">SUM(AR5:AR14)</f>
        <v>0</v>
      </c>
      <c r="AS15" s="182">
        <f t="shared" si="4"/>
        <v>0</v>
      </c>
      <c r="AT15" s="182">
        <f t="shared" si="4"/>
        <v>0</v>
      </c>
      <c r="AU15" s="182">
        <f t="shared" si="4"/>
        <v>0</v>
      </c>
      <c r="AV15" s="174">
        <f t="shared" si="2"/>
        <v>80663.001157234816</v>
      </c>
    </row>
    <row r="16" spans="1:48" ht="15.75" customHeight="1" x14ac:dyDescent="0.3">
      <c r="A16" s="180" t="s">
        <v>423</v>
      </c>
      <c r="B16" s="185"/>
      <c r="C16" s="186"/>
      <c r="D16" s="197"/>
      <c r="E16" s="77"/>
      <c r="F16" s="77"/>
      <c r="G16" s="77"/>
      <c r="H16" s="77"/>
      <c r="I16" s="77"/>
      <c r="J16" s="77"/>
      <c r="K16" s="78"/>
      <c r="L16" s="174">
        <f>L15-L15</f>
        <v>0</v>
      </c>
      <c r="M16" s="188">
        <f>L15-M15</f>
        <v>0</v>
      </c>
      <c r="N16" s="188">
        <f t="shared" ref="N16:AC16" si="5">M15-N15</f>
        <v>866.90343575872612</v>
      </c>
      <c r="O16" s="188">
        <f t="shared" si="5"/>
        <v>0</v>
      </c>
      <c r="P16" s="188">
        <f t="shared" si="5"/>
        <v>0</v>
      </c>
      <c r="Q16" s="188">
        <f t="shared" si="5"/>
        <v>0</v>
      </c>
      <c r="R16" s="188">
        <f t="shared" si="5"/>
        <v>0</v>
      </c>
      <c r="S16" s="188">
        <f t="shared" si="5"/>
        <v>521.73612748800042</v>
      </c>
      <c r="T16" s="188">
        <f t="shared" si="5"/>
        <v>1958.6740093857898</v>
      </c>
      <c r="U16" s="188">
        <f t="shared" si="5"/>
        <v>0</v>
      </c>
      <c r="V16" s="188">
        <f t="shared" si="5"/>
        <v>3504.7712412355918</v>
      </c>
      <c r="W16" s="188">
        <f t="shared" si="5"/>
        <v>0</v>
      </c>
      <c r="X16" s="188">
        <f t="shared" si="5"/>
        <v>532.08602730000007</v>
      </c>
      <c r="Y16" s="188">
        <f t="shared" si="5"/>
        <v>0</v>
      </c>
      <c r="Z16" s="188">
        <f t="shared" si="5"/>
        <v>0</v>
      </c>
      <c r="AA16" s="188">
        <f>Z15-AA15</f>
        <v>0</v>
      </c>
      <c r="AB16" s="188">
        <f t="shared" si="5"/>
        <v>0</v>
      </c>
      <c r="AC16" s="188">
        <f t="shared" si="5"/>
        <v>0</v>
      </c>
      <c r="AD16" s="188">
        <f t="shared" ref="AD16" si="6">AC15-AD15</f>
        <v>0</v>
      </c>
      <c r="AE16" s="188">
        <f t="shared" ref="AE16" si="7">AD15-AE15</f>
        <v>0</v>
      </c>
      <c r="AF16" s="188">
        <f t="shared" ref="AF16" si="8">AE15-AF15</f>
        <v>908.74522891295624</v>
      </c>
      <c r="AG16" s="188">
        <f t="shared" ref="AG16" si="9">AF15-AG15</f>
        <v>0</v>
      </c>
      <c r="AH16" s="188">
        <f t="shared" ref="AH16" si="10">AG15-AH15</f>
        <v>0</v>
      </c>
      <c r="AI16" s="188">
        <f t="shared" ref="AI16" si="11">AH15-AI15</f>
        <v>0</v>
      </c>
      <c r="AJ16" s="188">
        <f t="shared" ref="AJ16" si="12">AI15-AJ15</f>
        <v>0</v>
      </c>
      <c r="AK16" s="188">
        <f t="shared" ref="AK16" si="13">AJ15-AK15</f>
        <v>0</v>
      </c>
      <c r="AL16" s="188">
        <f t="shared" ref="AL16" si="14">AK15-AL15</f>
        <v>0</v>
      </c>
      <c r="AM16" s="188">
        <f t="shared" ref="AM16" si="15">AL15-AM15</f>
        <v>0</v>
      </c>
      <c r="AN16" s="188">
        <f t="shared" ref="AN16" si="16">AM15-AN15</f>
        <v>0</v>
      </c>
      <c r="AO16" s="188">
        <f t="shared" ref="AO16" si="17">AN15-AO15</f>
        <v>0</v>
      </c>
      <c r="AP16" s="188">
        <f t="shared" ref="AP16" si="18">AO15-AP15</f>
        <v>0</v>
      </c>
      <c r="AQ16" s="188">
        <f t="shared" ref="AQ16" si="19">AP15-AQ15</f>
        <v>0</v>
      </c>
      <c r="AR16" s="188">
        <f t="shared" ref="AR16" si="20">AQ15-AR15</f>
        <v>0</v>
      </c>
      <c r="AS16" s="188">
        <f t="shared" ref="AS16" si="21">AR15-AS15</f>
        <v>0</v>
      </c>
      <c r="AT16" s="188">
        <f t="shared" ref="AT16" si="22">AS15-AT15</f>
        <v>0</v>
      </c>
      <c r="AU16" s="188">
        <f t="shared" ref="AU16" si="23">AT15-AU15</f>
        <v>0</v>
      </c>
      <c r="AV16" s="84"/>
    </row>
    <row r="17" spans="1:48" ht="15.75" customHeight="1" x14ac:dyDescent="0.3">
      <c r="A17" s="180" t="s">
        <v>424</v>
      </c>
      <c r="B17" s="185"/>
      <c r="C17" s="186"/>
      <c r="D17" s="186"/>
      <c r="E17" s="74"/>
      <c r="F17" s="74"/>
      <c r="G17" s="74"/>
      <c r="H17" s="74"/>
      <c r="I17" s="74"/>
      <c r="J17" s="74"/>
      <c r="K17" s="79"/>
      <c r="L17" s="174">
        <f>$L15-L15</f>
        <v>0</v>
      </c>
      <c r="M17" s="190">
        <f t="shared" ref="M17:AC17" si="24">$L15-M15</f>
        <v>0</v>
      </c>
      <c r="N17" s="190">
        <f t="shared" si="24"/>
        <v>866.90343575872612</v>
      </c>
      <c r="O17" s="190">
        <f t="shared" si="24"/>
        <v>866.90343575872612</v>
      </c>
      <c r="P17" s="190">
        <f t="shared" si="24"/>
        <v>866.90343575872612</v>
      </c>
      <c r="Q17" s="190">
        <f t="shared" si="24"/>
        <v>866.90343575872612</v>
      </c>
      <c r="R17" s="190">
        <f t="shared" si="24"/>
        <v>866.90343575872612</v>
      </c>
      <c r="S17" s="190">
        <f t="shared" si="24"/>
        <v>1388.6395632467265</v>
      </c>
      <c r="T17" s="190">
        <f t="shared" si="24"/>
        <v>3347.3135726325163</v>
      </c>
      <c r="U17" s="190">
        <f t="shared" si="24"/>
        <v>3347.3135726325163</v>
      </c>
      <c r="V17" s="190">
        <f t="shared" si="24"/>
        <v>6852.0848138681085</v>
      </c>
      <c r="W17" s="190">
        <f t="shared" si="24"/>
        <v>6852.0848138681085</v>
      </c>
      <c r="X17" s="190">
        <f t="shared" si="24"/>
        <v>7384.1708411681084</v>
      </c>
      <c r="Y17" s="190">
        <f t="shared" si="24"/>
        <v>7384.1708411681084</v>
      </c>
      <c r="Z17" s="190">
        <f t="shared" si="24"/>
        <v>7384.1708411681084</v>
      </c>
      <c r="AA17" s="190">
        <f t="shared" si="24"/>
        <v>7384.1708411681084</v>
      </c>
      <c r="AB17" s="190">
        <f t="shared" si="24"/>
        <v>7384.1708411681084</v>
      </c>
      <c r="AC17" s="190">
        <f t="shared" si="24"/>
        <v>7384.1708411681084</v>
      </c>
      <c r="AD17" s="190">
        <f t="shared" ref="AD17:AQ17" si="25">$L15-AD15</f>
        <v>7384.1708411681084</v>
      </c>
      <c r="AE17" s="190">
        <f t="shared" si="25"/>
        <v>7384.1708411681084</v>
      </c>
      <c r="AF17" s="190">
        <f t="shared" si="25"/>
        <v>8292.9160700810644</v>
      </c>
      <c r="AG17" s="190">
        <f t="shared" si="25"/>
        <v>8292.9160700810644</v>
      </c>
      <c r="AH17" s="190">
        <f t="shared" si="25"/>
        <v>8292.9160700810644</v>
      </c>
      <c r="AI17" s="190">
        <f t="shared" si="25"/>
        <v>8292.9160700810644</v>
      </c>
      <c r="AJ17" s="190">
        <f t="shared" si="25"/>
        <v>8292.9160700810644</v>
      </c>
      <c r="AK17" s="190">
        <f t="shared" si="25"/>
        <v>8292.9160700810644</v>
      </c>
      <c r="AL17" s="190">
        <f t="shared" si="25"/>
        <v>8292.9160700810644</v>
      </c>
      <c r="AM17" s="190">
        <f t="shared" si="25"/>
        <v>8292.9160700810644</v>
      </c>
      <c r="AN17" s="190">
        <f t="shared" si="25"/>
        <v>8292.9160700810644</v>
      </c>
      <c r="AO17" s="190">
        <f t="shared" si="25"/>
        <v>8292.9160700810644</v>
      </c>
      <c r="AP17" s="190">
        <f t="shared" si="25"/>
        <v>8292.9160700810644</v>
      </c>
      <c r="AQ17" s="190">
        <f t="shared" si="25"/>
        <v>8292.9160700810644</v>
      </c>
      <c r="AR17" s="190">
        <f t="shared" ref="AR17:AU17" si="26">$L15-AR15</f>
        <v>8292.9160700810644</v>
      </c>
      <c r="AS17" s="190">
        <f t="shared" si="26"/>
        <v>8292.9160700810644</v>
      </c>
      <c r="AT17" s="190">
        <f t="shared" si="26"/>
        <v>8292.9160700810644</v>
      </c>
      <c r="AU17" s="190">
        <f t="shared" si="26"/>
        <v>8292.9160700810644</v>
      </c>
      <c r="AV17" s="80"/>
    </row>
    <row r="18" spans="1:48" ht="15.75" customHeight="1" x14ac:dyDescent="0.3">
      <c r="A18" s="193" t="s">
        <v>66</v>
      </c>
      <c r="B18" s="206">
        <f>SUMPRODUCT(B5:B14,C5:C14)/C15</f>
        <v>9.7267355023944333</v>
      </c>
      <c r="C18" s="56"/>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row>
    <row r="19" spans="1:48" s="82" customFormat="1" ht="15.75" customHeight="1" x14ac:dyDescent="0.25"/>
    <row r="20" spans="1:48" ht="15.75" customHeight="1" x14ac:dyDescent="0.3">
      <c r="A20" s="501" t="s">
        <v>2</v>
      </c>
      <c r="B20" s="502"/>
      <c r="C20" s="502"/>
      <c r="D20" s="502"/>
    </row>
    <row r="21" spans="1:48" ht="15.75" customHeight="1" x14ac:dyDescent="0.3">
      <c r="A21" s="503" t="s">
        <v>341</v>
      </c>
      <c r="B21" s="504"/>
      <c r="C21" s="504"/>
      <c r="D21" s="505"/>
    </row>
    <row r="22" spans="1:48" ht="15.75" customHeight="1" x14ac:dyDescent="0.3"/>
    <row r="23" spans="1:48" ht="15.75" customHeight="1" x14ac:dyDescent="0.3"/>
    <row r="24" spans="1:48" ht="15.75" customHeight="1" x14ac:dyDescent="0.3"/>
    <row r="34" s="82" customFormat="1" ht="15" x14ac:dyDescent="0.25"/>
  </sheetData>
  <mergeCells count="7">
    <mergeCell ref="A21:D21"/>
    <mergeCell ref="AV3:AV4"/>
    <mergeCell ref="A3:A4"/>
    <mergeCell ref="B3:B4"/>
    <mergeCell ref="C3:C4"/>
    <mergeCell ref="D3:D4"/>
    <mergeCell ref="A20:D20"/>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BEA46-D627-4E11-ACAC-7AF423922FEA}">
  <dimension ref="A1:AV24"/>
  <sheetViews>
    <sheetView workbookViewId="0"/>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s>
  <sheetData>
    <row r="1" spans="1:48" ht="15.75" customHeight="1" x14ac:dyDescent="0.3">
      <c r="A1" s="373" t="s">
        <v>552</v>
      </c>
    </row>
    <row r="2" spans="1:48" ht="15.75" customHeight="1" x14ac:dyDescent="0.3"/>
    <row r="3" spans="1:48" s="82" customFormat="1" ht="15.75" customHeight="1" x14ac:dyDescent="0.25">
      <c r="A3" s="491" t="s">
        <v>230</v>
      </c>
      <c r="B3" s="493" t="s">
        <v>0</v>
      </c>
      <c r="C3" s="493" t="s">
        <v>264</v>
      </c>
      <c r="D3" s="493" t="s">
        <v>57</v>
      </c>
      <c r="E3" s="123"/>
      <c r="F3" s="124"/>
      <c r="G3" s="124"/>
      <c r="H3" s="124"/>
      <c r="I3" s="124"/>
      <c r="J3" s="124"/>
      <c r="K3" s="124"/>
      <c r="L3" s="435" t="s">
        <v>265</v>
      </c>
      <c r="M3" s="89"/>
      <c r="N3" s="89"/>
      <c r="O3" s="89"/>
      <c r="P3" s="89"/>
      <c r="Q3" s="89"/>
      <c r="R3" s="89"/>
      <c r="S3" s="89"/>
      <c r="T3" s="89"/>
      <c r="U3" s="89"/>
      <c r="V3" s="89"/>
      <c r="W3" s="90"/>
      <c r="X3" s="29"/>
      <c r="Y3" s="29"/>
      <c r="Z3" s="29"/>
      <c r="AA3" s="29"/>
      <c r="AB3" s="29"/>
      <c r="AC3" s="29"/>
      <c r="AD3" s="29"/>
      <c r="AE3" s="29"/>
      <c r="AF3" s="29"/>
      <c r="AG3" s="29"/>
      <c r="AH3" s="29"/>
      <c r="AI3" s="29"/>
      <c r="AJ3" s="29"/>
      <c r="AK3" s="29"/>
      <c r="AL3" s="29"/>
      <c r="AM3" s="29"/>
      <c r="AN3" s="29"/>
      <c r="AO3" s="29"/>
      <c r="AP3" s="29"/>
      <c r="AQ3" s="29"/>
      <c r="AR3" s="29"/>
      <c r="AS3" s="29"/>
      <c r="AT3" s="29"/>
      <c r="AU3" s="29"/>
      <c r="AV3" s="522" t="s">
        <v>1</v>
      </c>
    </row>
    <row r="4" spans="1:48" s="82" customFormat="1" ht="15.75" customHeight="1" x14ac:dyDescent="0.25">
      <c r="A4" s="496"/>
      <c r="B4" s="495"/>
      <c r="C4" s="495"/>
      <c r="D4" s="494"/>
      <c r="E4" s="298">
        <v>2018</v>
      </c>
      <c r="F4" s="298">
        <f>E4+1</f>
        <v>2019</v>
      </c>
      <c r="G4" s="298">
        <f t="shared" ref="G4:AU4" si="0">F4+1</f>
        <v>2020</v>
      </c>
      <c r="H4" s="298">
        <f t="shared" si="0"/>
        <v>2021</v>
      </c>
      <c r="I4" s="298">
        <f t="shared" si="0"/>
        <v>2022</v>
      </c>
      <c r="J4" s="298">
        <f t="shared" si="0"/>
        <v>2023</v>
      </c>
      <c r="K4" s="298">
        <f t="shared" si="0"/>
        <v>2024</v>
      </c>
      <c r="L4" s="298">
        <f t="shared" si="0"/>
        <v>2025</v>
      </c>
      <c r="M4" s="298">
        <f t="shared" si="0"/>
        <v>2026</v>
      </c>
      <c r="N4" s="298">
        <f t="shared" si="0"/>
        <v>2027</v>
      </c>
      <c r="O4" s="298">
        <f t="shared" si="0"/>
        <v>2028</v>
      </c>
      <c r="P4" s="298">
        <f t="shared" si="0"/>
        <v>2029</v>
      </c>
      <c r="Q4" s="298">
        <f t="shared" si="0"/>
        <v>2030</v>
      </c>
      <c r="R4" s="298">
        <f t="shared" si="0"/>
        <v>2031</v>
      </c>
      <c r="S4" s="298">
        <f t="shared" si="0"/>
        <v>2032</v>
      </c>
      <c r="T4" s="298">
        <f t="shared" si="0"/>
        <v>2033</v>
      </c>
      <c r="U4" s="298">
        <f t="shared" si="0"/>
        <v>2034</v>
      </c>
      <c r="V4" s="298">
        <f t="shared" si="0"/>
        <v>2035</v>
      </c>
      <c r="W4" s="298">
        <f t="shared" si="0"/>
        <v>2036</v>
      </c>
      <c r="X4" s="298">
        <f t="shared" si="0"/>
        <v>2037</v>
      </c>
      <c r="Y4" s="298">
        <f t="shared" si="0"/>
        <v>2038</v>
      </c>
      <c r="Z4" s="298">
        <f t="shared" si="0"/>
        <v>2039</v>
      </c>
      <c r="AA4" s="298">
        <f t="shared" si="0"/>
        <v>2040</v>
      </c>
      <c r="AB4" s="298">
        <f t="shared" si="0"/>
        <v>2041</v>
      </c>
      <c r="AC4" s="298">
        <f t="shared" si="0"/>
        <v>2042</v>
      </c>
      <c r="AD4" s="298">
        <f t="shared" si="0"/>
        <v>2043</v>
      </c>
      <c r="AE4" s="298">
        <f t="shared" si="0"/>
        <v>2044</v>
      </c>
      <c r="AF4" s="298">
        <f t="shared" si="0"/>
        <v>2045</v>
      </c>
      <c r="AG4" s="298">
        <f t="shared" si="0"/>
        <v>2046</v>
      </c>
      <c r="AH4" s="298">
        <f t="shared" si="0"/>
        <v>2047</v>
      </c>
      <c r="AI4" s="298">
        <f t="shared" si="0"/>
        <v>2048</v>
      </c>
      <c r="AJ4" s="298">
        <f t="shared" si="0"/>
        <v>2049</v>
      </c>
      <c r="AK4" s="298">
        <f t="shared" si="0"/>
        <v>2050</v>
      </c>
      <c r="AL4" s="298">
        <f t="shared" si="0"/>
        <v>2051</v>
      </c>
      <c r="AM4" s="298">
        <f t="shared" si="0"/>
        <v>2052</v>
      </c>
      <c r="AN4" s="298">
        <f t="shared" si="0"/>
        <v>2053</v>
      </c>
      <c r="AO4" s="298">
        <f t="shared" si="0"/>
        <v>2054</v>
      </c>
      <c r="AP4" s="298">
        <f t="shared" si="0"/>
        <v>2055</v>
      </c>
      <c r="AQ4" s="298">
        <f t="shared" si="0"/>
        <v>2056</v>
      </c>
      <c r="AR4" s="298">
        <f t="shared" si="0"/>
        <v>2057</v>
      </c>
      <c r="AS4" s="298">
        <f t="shared" si="0"/>
        <v>2058</v>
      </c>
      <c r="AT4" s="298">
        <f t="shared" si="0"/>
        <v>2059</v>
      </c>
      <c r="AU4" s="298">
        <f t="shared" si="0"/>
        <v>2060</v>
      </c>
      <c r="AV4" s="523"/>
    </row>
    <row r="5" spans="1:48" ht="15.75" customHeight="1" x14ac:dyDescent="0.3">
      <c r="A5" s="199" t="s">
        <v>90</v>
      </c>
      <c r="B5" s="200">
        <v>8</v>
      </c>
      <c r="C5" s="201">
        <v>229.17903068641539</v>
      </c>
      <c r="D5" s="202">
        <v>1</v>
      </c>
      <c r="E5" s="203"/>
      <c r="F5" s="203"/>
      <c r="G5" s="203"/>
      <c r="H5" s="203"/>
      <c r="I5" s="203"/>
      <c r="J5" s="203"/>
      <c r="K5" s="203"/>
      <c r="L5" s="177">
        <v>229.17903068641539</v>
      </c>
      <c r="M5" s="177">
        <v>229.17903068641539</v>
      </c>
      <c r="N5" s="177">
        <v>229.17903068641539</v>
      </c>
      <c r="O5" s="177">
        <v>229.17903068641539</v>
      </c>
      <c r="P5" s="177">
        <v>229.17903068641539</v>
      </c>
      <c r="Q5" s="177">
        <v>229.17903068641539</v>
      </c>
      <c r="R5" s="177">
        <v>229.17903068641539</v>
      </c>
      <c r="S5" s="177">
        <v>229.17903068641539</v>
      </c>
      <c r="T5" s="177">
        <v>0</v>
      </c>
      <c r="U5" s="177">
        <v>0</v>
      </c>
      <c r="V5" s="177">
        <v>0</v>
      </c>
      <c r="W5" s="177">
        <v>0</v>
      </c>
      <c r="X5" s="177">
        <v>0</v>
      </c>
      <c r="Y5" s="177">
        <v>0</v>
      </c>
      <c r="Z5" s="177">
        <v>0</v>
      </c>
      <c r="AA5" s="177">
        <v>0</v>
      </c>
      <c r="AB5" s="177">
        <v>0</v>
      </c>
      <c r="AC5" s="177">
        <v>0</v>
      </c>
      <c r="AD5" s="177">
        <v>0</v>
      </c>
      <c r="AE5" s="177">
        <v>0</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179">
        <f t="shared" ref="AV5:AV14" si="1">SUM(E5:AU5)</f>
        <v>1833.4322454913233</v>
      </c>
    </row>
    <row r="6" spans="1:48" ht="15.75" customHeight="1" x14ac:dyDescent="0.3">
      <c r="A6" s="199" t="s">
        <v>44</v>
      </c>
      <c r="B6" s="200">
        <v>10</v>
      </c>
      <c r="C6" s="201">
        <v>158.00363257717754</v>
      </c>
      <c r="D6" s="202">
        <v>1</v>
      </c>
      <c r="E6" s="203"/>
      <c r="F6" s="203"/>
      <c r="G6" s="203"/>
      <c r="H6" s="203"/>
      <c r="I6" s="203"/>
      <c r="J6" s="203"/>
      <c r="K6" s="203"/>
      <c r="L6" s="177">
        <v>158.00363257717754</v>
      </c>
      <c r="M6" s="177">
        <v>158.00363257717754</v>
      </c>
      <c r="N6" s="177">
        <v>158.00363257717754</v>
      </c>
      <c r="O6" s="177">
        <v>158.00363257717754</v>
      </c>
      <c r="P6" s="177">
        <v>158.00363257717754</v>
      </c>
      <c r="Q6" s="177">
        <v>158.00363257717754</v>
      </c>
      <c r="R6" s="177">
        <v>158.00363257717754</v>
      </c>
      <c r="S6" s="177">
        <v>158.00363257717754</v>
      </c>
      <c r="T6" s="177">
        <v>158.00363257717754</v>
      </c>
      <c r="U6" s="177">
        <v>158.00363257717754</v>
      </c>
      <c r="V6" s="177">
        <v>0</v>
      </c>
      <c r="W6" s="177">
        <v>0</v>
      </c>
      <c r="X6" s="177">
        <v>0</v>
      </c>
      <c r="Y6" s="177">
        <v>0</v>
      </c>
      <c r="Z6" s="177">
        <v>0</v>
      </c>
      <c r="AA6" s="177">
        <v>0</v>
      </c>
      <c r="AB6" s="177">
        <v>0</v>
      </c>
      <c r="AC6" s="177">
        <v>0</v>
      </c>
      <c r="AD6" s="177">
        <v>0</v>
      </c>
      <c r="AE6" s="177">
        <v>0</v>
      </c>
      <c r="AF6" s="177">
        <v>0</v>
      </c>
      <c r="AG6" s="177">
        <v>0</v>
      </c>
      <c r="AH6" s="177">
        <v>0</v>
      </c>
      <c r="AI6" s="177">
        <v>0</v>
      </c>
      <c r="AJ6" s="177">
        <v>0</v>
      </c>
      <c r="AK6" s="177">
        <v>0</v>
      </c>
      <c r="AL6" s="177">
        <v>0</v>
      </c>
      <c r="AM6" s="177">
        <v>0</v>
      </c>
      <c r="AN6" s="177">
        <v>0</v>
      </c>
      <c r="AO6" s="177">
        <v>0</v>
      </c>
      <c r="AP6" s="177">
        <v>0</v>
      </c>
      <c r="AQ6" s="177">
        <v>0</v>
      </c>
      <c r="AR6" s="177">
        <v>0</v>
      </c>
      <c r="AS6" s="177">
        <v>0</v>
      </c>
      <c r="AT6" s="177">
        <v>0</v>
      </c>
      <c r="AU6" s="177">
        <v>0</v>
      </c>
      <c r="AV6" s="179">
        <f t="shared" si="1"/>
        <v>1580.0363257717754</v>
      </c>
    </row>
    <row r="7" spans="1:48" ht="15.75" customHeight="1" x14ac:dyDescent="0.3">
      <c r="A7" s="199" t="s">
        <v>176</v>
      </c>
      <c r="B7" s="200">
        <v>10</v>
      </c>
      <c r="C7" s="201">
        <v>120.81260234588454</v>
      </c>
      <c r="D7" s="202">
        <v>1</v>
      </c>
      <c r="E7" s="203"/>
      <c r="F7" s="203"/>
      <c r="G7" s="203"/>
      <c r="H7" s="203"/>
      <c r="I7" s="203"/>
      <c r="J7" s="203"/>
      <c r="K7" s="203"/>
      <c r="L7" s="177">
        <v>120.81260234588454</v>
      </c>
      <c r="M7" s="177">
        <v>120.81260234588454</v>
      </c>
      <c r="N7" s="177">
        <v>120.81260234588454</v>
      </c>
      <c r="O7" s="177">
        <v>120.81260234588454</v>
      </c>
      <c r="P7" s="177">
        <v>120.81260234588454</v>
      </c>
      <c r="Q7" s="177">
        <v>120.81260234588454</v>
      </c>
      <c r="R7" s="177">
        <v>120.81260234588454</v>
      </c>
      <c r="S7" s="177">
        <v>120.81260234588454</v>
      </c>
      <c r="T7" s="177">
        <v>120.81260234588454</v>
      </c>
      <c r="U7" s="177">
        <v>120.81260234588454</v>
      </c>
      <c r="V7" s="177">
        <v>0</v>
      </c>
      <c r="W7" s="177">
        <v>0</v>
      </c>
      <c r="X7" s="177">
        <v>0</v>
      </c>
      <c r="Y7" s="177">
        <v>0</v>
      </c>
      <c r="Z7" s="177">
        <v>0</v>
      </c>
      <c r="AA7" s="177">
        <v>0</v>
      </c>
      <c r="AB7" s="177">
        <v>0</v>
      </c>
      <c r="AC7" s="177">
        <v>0</v>
      </c>
      <c r="AD7" s="177">
        <v>0</v>
      </c>
      <c r="AE7" s="177">
        <v>0</v>
      </c>
      <c r="AF7" s="177">
        <v>0</v>
      </c>
      <c r="AG7" s="177">
        <v>0</v>
      </c>
      <c r="AH7" s="177">
        <v>0</v>
      </c>
      <c r="AI7" s="177">
        <v>0</v>
      </c>
      <c r="AJ7" s="177">
        <v>0</v>
      </c>
      <c r="AK7" s="177">
        <v>0</v>
      </c>
      <c r="AL7" s="177">
        <v>0</v>
      </c>
      <c r="AM7" s="177">
        <v>0</v>
      </c>
      <c r="AN7" s="177">
        <v>0</v>
      </c>
      <c r="AO7" s="177">
        <v>0</v>
      </c>
      <c r="AP7" s="177">
        <v>0</v>
      </c>
      <c r="AQ7" s="177">
        <v>0</v>
      </c>
      <c r="AR7" s="177">
        <v>0</v>
      </c>
      <c r="AS7" s="177">
        <v>0</v>
      </c>
      <c r="AT7" s="177">
        <v>0</v>
      </c>
      <c r="AU7" s="177">
        <v>0</v>
      </c>
      <c r="AV7" s="179">
        <f t="shared" si="1"/>
        <v>1208.1260234588453</v>
      </c>
    </row>
    <row r="8" spans="1:48" ht="15.75" customHeight="1" x14ac:dyDescent="0.3">
      <c r="A8" s="199" t="s">
        <v>131</v>
      </c>
      <c r="B8" s="200">
        <v>7</v>
      </c>
      <c r="C8" s="201">
        <v>61.861351743999997</v>
      </c>
      <c r="D8" s="202">
        <v>1</v>
      </c>
      <c r="E8" s="203"/>
      <c r="F8" s="203"/>
      <c r="G8" s="203"/>
      <c r="H8" s="203"/>
      <c r="I8" s="203"/>
      <c r="J8" s="203"/>
      <c r="K8" s="203"/>
      <c r="L8" s="177">
        <v>61.861351743999997</v>
      </c>
      <c r="M8" s="177">
        <v>61.861351743999997</v>
      </c>
      <c r="N8" s="177">
        <v>61.861351743999997</v>
      </c>
      <c r="O8" s="177">
        <v>61.861351743999997</v>
      </c>
      <c r="P8" s="177">
        <v>61.861351743999997</v>
      </c>
      <c r="Q8" s="177">
        <v>61.861351743999997</v>
      </c>
      <c r="R8" s="177">
        <v>61.861351743999997</v>
      </c>
      <c r="S8" s="177">
        <v>0</v>
      </c>
      <c r="T8" s="177">
        <v>0</v>
      </c>
      <c r="U8" s="177">
        <v>0</v>
      </c>
      <c r="V8" s="177">
        <v>0</v>
      </c>
      <c r="W8" s="177">
        <v>0</v>
      </c>
      <c r="X8" s="177">
        <v>0</v>
      </c>
      <c r="Y8" s="177">
        <v>0</v>
      </c>
      <c r="Z8" s="177">
        <v>0</v>
      </c>
      <c r="AA8" s="177">
        <v>0</v>
      </c>
      <c r="AB8" s="177">
        <v>0</v>
      </c>
      <c r="AC8" s="177">
        <v>0</v>
      </c>
      <c r="AD8" s="177">
        <v>0</v>
      </c>
      <c r="AE8" s="177">
        <v>0</v>
      </c>
      <c r="AF8" s="177">
        <v>0</v>
      </c>
      <c r="AG8" s="177">
        <v>0</v>
      </c>
      <c r="AH8" s="177">
        <v>0</v>
      </c>
      <c r="AI8" s="177">
        <v>0</v>
      </c>
      <c r="AJ8" s="177">
        <v>0</v>
      </c>
      <c r="AK8" s="177">
        <v>0</v>
      </c>
      <c r="AL8" s="177">
        <v>0</v>
      </c>
      <c r="AM8" s="177">
        <v>0</v>
      </c>
      <c r="AN8" s="177">
        <v>0</v>
      </c>
      <c r="AO8" s="177">
        <v>0</v>
      </c>
      <c r="AP8" s="177">
        <v>0</v>
      </c>
      <c r="AQ8" s="177">
        <v>0</v>
      </c>
      <c r="AR8" s="177">
        <v>0</v>
      </c>
      <c r="AS8" s="177">
        <v>0</v>
      </c>
      <c r="AT8" s="177">
        <v>0</v>
      </c>
      <c r="AU8" s="177">
        <v>0</v>
      </c>
      <c r="AV8" s="179">
        <f t="shared" si="1"/>
        <v>433.02946220799998</v>
      </c>
    </row>
    <row r="9" spans="1:48" ht="15.75" customHeight="1" x14ac:dyDescent="0.3">
      <c r="A9" s="199" t="s">
        <v>126</v>
      </c>
      <c r="B9" s="200">
        <v>2</v>
      </c>
      <c r="C9" s="201">
        <v>73.60377252007666</v>
      </c>
      <c r="D9" s="202">
        <v>1</v>
      </c>
      <c r="E9" s="203"/>
      <c r="F9" s="203"/>
      <c r="G9" s="203"/>
      <c r="H9" s="203"/>
      <c r="I9" s="203"/>
      <c r="J9" s="203"/>
      <c r="K9" s="203"/>
      <c r="L9" s="177">
        <v>73.60377252007666</v>
      </c>
      <c r="M9" s="177">
        <v>73.60377252007666</v>
      </c>
      <c r="N9" s="177">
        <v>0</v>
      </c>
      <c r="O9" s="177">
        <v>0</v>
      </c>
      <c r="P9" s="177">
        <v>0</v>
      </c>
      <c r="Q9" s="177">
        <v>0</v>
      </c>
      <c r="R9" s="177">
        <v>0</v>
      </c>
      <c r="S9" s="177">
        <v>0</v>
      </c>
      <c r="T9" s="177">
        <v>0</v>
      </c>
      <c r="U9" s="177">
        <v>0</v>
      </c>
      <c r="V9" s="177">
        <v>0</v>
      </c>
      <c r="W9" s="177">
        <v>0</v>
      </c>
      <c r="X9" s="177">
        <v>0</v>
      </c>
      <c r="Y9" s="177">
        <v>0</v>
      </c>
      <c r="Z9" s="177">
        <v>0</v>
      </c>
      <c r="AA9" s="177">
        <v>0</v>
      </c>
      <c r="AB9" s="177">
        <v>0</v>
      </c>
      <c r="AC9" s="177">
        <v>0</v>
      </c>
      <c r="AD9" s="177">
        <v>0</v>
      </c>
      <c r="AE9" s="177">
        <v>0</v>
      </c>
      <c r="AF9" s="177">
        <v>0</v>
      </c>
      <c r="AG9" s="177">
        <v>0</v>
      </c>
      <c r="AH9" s="177">
        <v>0</v>
      </c>
      <c r="AI9" s="177">
        <v>0</v>
      </c>
      <c r="AJ9" s="177">
        <v>0</v>
      </c>
      <c r="AK9" s="177">
        <v>0</v>
      </c>
      <c r="AL9" s="177">
        <v>0</v>
      </c>
      <c r="AM9" s="177">
        <v>0</v>
      </c>
      <c r="AN9" s="177">
        <v>0</v>
      </c>
      <c r="AO9" s="177">
        <v>0</v>
      </c>
      <c r="AP9" s="177">
        <v>0</v>
      </c>
      <c r="AQ9" s="177">
        <v>0</v>
      </c>
      <c r="AR9" s="177">
        <v>0</v>
      </c>
      <c r="AS9" s="177">
        <v>0</v>
      </c>
      <c r="AT9" s="177">
        <v>0</v>
      </c>
      <c r="AU9" s="177">
        <v>0</v>
      </c>
      <c r="AV9" s="179">
        <f t="shared" si="1"/>
        <v>147.20754504015332</v>
      </c>
    </row>
    <row r="10" spans="1:48" ht="15.75" customHeight="1" x14ac:dyDescent="0.3">
      <c r="A10" s="199" t="s">
        <v>45</v>
      </c>
      <c r="B10" s="200">
        <v>12</v>
      </c>
      <c r="C10" s="201">
        <v>42.814223999999996</v>
      </c>
      <c r="D10" s="202">
        <v>1</v>
      </c>
      <c r="E10" s="203"/>
      <c r="F10" s="203"/>
      <c r="G10" s="203"/>
      <c r="H10" s="203"/>
      <c r="I10" s="203"/>
      <c r="J10" s="203"/>
      <c r="K10" s="203"/>
      <c r="L10" s="177">
        <v>42.814223999999996</v>
      </c>
      <c r="M10" s="177">
        <v>42.814223999999996</v>
      </c>
      <c r="N10" s="177">
        <v>42.814223999999996</v>
      </c>
      <c r="O10" s="177">
        <v>42.814223999999996</v>
      </c>
      <c r="P10" s="177">
        <v>42.814223999999996</v>
      </c>
      <c r="Q10" s="177">
        <v>42.814223999999996</v>
      </c>
      <c r="R10" s="177">
        <v>42.814223999999996</v>
      </c>
      <c r="S10" s="177">
        <v>42.814223999999996</v>
      </c>
      <c r="T10" s="177">
        <v>42.814223999999996</v>
      </c>
      <c r="U10" s="177">
        <v>42.814223999999996</v>
      </c>
      <c r="V10" s="177">
        <v>42.814223999999996</v>
      </c>
      <c r="W10" s="177">
        <v>42.814223999999996</v>
      </c>
      <c r="X10" s="177">
        <v>0</v>
      </c>
      <c r="Y10" s="177">
        <v>0</v>
      </c>
      <c r="Z10" s="177">
        <v>0</v>
      </c>
      <c r="AA10" s="177">
        <v>0</v>
      </c>
      <c r="AB10" s="177">
        <v>0</v>
      </c>
      <c r="AC10" s="177">
        <v>0</v>
      </c>
      <c r="AD10" s="177">
        <v>0</v>
      </c>
      <c r="AE10" s="177">
        <v>0</v>
      </c>
      <c r="AF10" s="177">
        <v>0</v>
      </c>
      <c r="AG10" s="177">
        <v>0</v>
      </c>
      <c r="AH10" s="177">
        <v>0</v>
      </c>
      <c r="AI10" s="177">
        <v>0</v>
      </c>
      <c r="AJ10" s="177">
        <v>0</v>
      </c>
      <c r="AK10" s="177">
        <v>0</v>
      </c>
      <c r="AL10" s="177">
        <v>0</v>
      </c>
      <c r="AM10" s="177">
        <v>0</v>
      </c>
      <c r="AN10" s="177">
        <v>0</v>
      </c>
      <c r="AO10" s="177">
        <v>0</v>
      </c>
      <c r="AP10" s="177">
        <v>0</v>
      </c>
      <c r="AQ10" s="177">
        <v>0</v>
      </c>
      <c r="AR10" s="177">
        <v>0</v>
      </c>
      <c r="AS10" s="177">
        <v>0</v>
      </c>
      <c r="AT10" s="177">
        <v>0</v>
      </c>
      <c r="AU10" s="177">
        <v>0</v>
      </c>
      <c r="AV10" s="179">
        <f t="shared" si="1"/>
        <v>513.77068799999984</v>
      </c>
    </row>
    <row r="11" spans="1:48" ht="15.75" customHeight="1" x14ac:dyDescent="0.3">
      <c r="A11" s="199" t="s">
        <v>181</v>
      </c>
      <c r="B11" s="200">
        <v>20</v>
      </c>
      <c r="C11" s="201">
        <v>30.651767962163397</v>
      </c>
      <c r="D11" s="202">
        <v>1</v>
      </c>
      <c r="E11" s="203"/>
      <c r="F11" s="203"/>
      <c r="G11" s="203"/>
      <c r="H11" s="203"/>
      <c r="I11" s="203"/>
      <c r="J11" s="203"/>
      <c r="K11" s="203"/>
      <c r="L11" s="177">
        <v>30.651767962163397</v>
      </c>
      <c r="M11" s="177">
        <v>30.651767962163397</v>
      </c>
      <c r="N11" s="177">
        <v>30.651767962163397</v>
      </c>
      <c r="O11" s="177">
        <v>30.651767962163397</v>
      </c>
      <c r="P11" s="177">
        <v>30.651767962163397</v>
      </c>
      <c r="Q11" s="177">
        <v>30.651767962163397</v>
      </c>
      <c r="R11" s="177">
        <v>30.651767962163397</v>
      </c>
      <c r="S11" s="177">
        <v>30.651767962163397</v>
      </c>
      <c r="T11" s="177">
        <v>30.651767962163397</v>
      </c>
      <c r="U11" s="177">
        <v>30.651767962163397</v>
      </c>
      <c r="V11" s="177">
        <v>30.651767962163397</v>
      </c>
      <c r="W11" s="177">
        <v>30.651767962163397</v>
      </c>
      <c r="X11" s="177">
        <v>30.651767962163397</v>
      </c>
      <c r="Y11" s="177">
        <v>30.651767962163397</v>
      </c>
      <c r="Z11" s="177">
        <v>30.651767962163397</v>
      </c>
      <c r="AA11" s="177">
        <v>30.651767962163397</v>
      </c>
      <c r="AB11" s="177">
        <v>30.651767962163397</v>
      </c>
      <c r="AC11" s="177">
        <v>30.651767962163397</v>
      </c>
      <c r="AD11" s="177">
        <v>30.651767962163397</v>
      </c>
      <c r="AE11" s="177">
        <v>30.651767962163397</v>
      </c>
      <c r="AF11" s="177">
        <v>0</v>
      </c>
      <c r="AG11" s="177">
        <v>0</v>
      </c>
      <c r="AH11" s="177">
        <v>0</v>
      </c>
      <c r="AI11" s="177">
        <v>0</v>
      </c>
      <c r="AJ11" s="177">
        <v>0</v>
      </c>
      <c r="AK11" s="177">
        <v>0</v>
      </c>
      <c r="AL11" s="177">
        <v>0</v>
      </c>
      <c r="AM11" s="177">
        <v>0</v>
      </c>
      <c r="AN11" s="177">
        <v>0</v>
      </c>
      <c r="AO11" s="177">
        <v>0</v>
      </c>
      <c r="AP11" s="177">
        <v>0</v>
      </c>
      <c r="AQ11" s="177">
        <v>0</v>
      </c>
      <c r="AR11" s="177">
        <v>0</v>
      </c>
      <c r="AS11" s="177">
        <v>0</v>
      </c>
      <c r="AT11" s="177">
        <v>0</v>
      </c>
      <c r="AU11" s="177">
        <v>0</v>
      </c>
      <c r="AV11" s="179">
        <f t="shared" si="1"/>
        <v>613.03535924326775</v>
      </c>
    </row>
    <row r="12" spans="1:48" ht="15.75" customHeight="1" x14ac:dyDescent="0.3">
      <c r="A12" s="199" t="s">
        <v>107</v>
      </c>
      <c r="B12" s="200">
        <v>20</v>
      </c>
      <c r="C12" s="201">
        <v>28.259016534236526</v>
      </c>
      <c r="D12" s="202">
        <v>1</v>
      </c>
      <c r="E12" s="203"/>
      <c r="F12" s="203"/>
      <c r="G12" s="203"/>
      <c r="H12" s="203"/>
      <c r="I12" s="203"/>
      <c r="J12" s="203"/>
      <c r="K12" s="203"/>
      <c r="L12" s="177">
        <v>28.259016534236526</v>
      </c>
      <c r="M12" s="177">
        <v>28.259016534236526</v>
      </c>
      <c r="N12" s="177">
        <v>28.259016534236526</v>
      </c>
      <c r="O12" s="177">
        <v>28.259016534236526</v>
      </c>
      <c r="P12" s="177">
        <v>28.259016534236526</v>
      </c>
      <c r="Q12" s="177">
        <v>28.259016534236526</v>
      </c>
      <c r="R12" s="177">
        <v>28.259016534236526</v>
      </c>
      <c r="S12" s="177">
        <v>28.259016534236526</v>
      </c>
      <c r="T12" s="177">
        <v>28.259016534236526</v>
      </c>
      <c r="U12" s="177">
        <v>28.259016534236526</v>
      </c>
      <c r="V12" s="177">
        <v>28.259016534236526</v>
      </c>
      <c r="W12" s="177">
        <v>28.259016534236526</v>
      </c>
      <c r="X12" s="177">
        <v>28.259016534236526</v>
      </c>
      <c r="Y12" s="177">
        <v>28.259016534236526</v>
      </c>
      <c r="Z12" s="177">
        <v>28.259016534236526</v>
      </c>
      <c r="AA12" s="177">
        <v>28.259016534236526</v>
      </c>
      <c r="AB12" s="177">
        <v>28.259016534236526</v>
      </c>
      <c r="AC12" s="177">
        <v>28.259016534236526</v>
      </c>
      <c r="AD12" s="177">
        <v>28.259016534236526</v>
      </c>
      <c r="AE12" s="177">
        <v>28.259016534236526</v>
      </c>
      <c r="AF12" s="177">
        <v>0</v>
      </c>
      <c r="AG12" s="177">
        <v>0</v>
      </c>
      <c r="AH12" s="177">
        <v>0</v>
      </c>
      <c r="AI12" s="177">
        <v>0</v>
      </c>
      <c r="AJ12" s="177">
        <v>0</v>
      </c>
      <c r="AK12" s="177">
        <v>0</v>
      </c>
      <c r="AL12" s="177">
        <v>0</v>
      </c>
      <c r="AM12" s="177">
        <v>0</v>
      </c>
      <c r="AN12" s="177">
        <v>0</v>
      </c>
      <c r="AO12" s="177">
        <v>0</v>
      </c>
      <c r="AP12" s="177">
        <v>0</v>
      </c>
      <c r="AQ12" s="177">
        <v>0</v>
      </c>
      <c r="AR12" s="177">
        <v>0</v>
      </c>
      <c r="AS12" s="177">
        <v>0</v>
      </c>
      <c r="AT12" s="177">
        <v>0</v>
      </c>
      <c r="AU12" s="177">
        <v>0</v>
      </c>
      <c r="AV12" s="179">
        <f t="shared" si="1"/>
        <v>565.18033068473062</v>
      </c>
    </row>
    <row r="13" spans="1:48" ht="15.75" customHeight="1" x14ac:dyDescent="0.3">
      <c r="A13" s="199" t="s">
        <v>183</v>
      </c>
      <c r="B13" s="200">
        <v>20</v>
      </c>
      <c r="C13" s="201">
        <v>18.782474024952194</v>
      </c>
      <c r="D13" s="202">
        <v>1</v>
      </c>
      <c r="E13" s="203"/>
      <c r="F13" s="203"/>
      <c r="G13" s="203"/>
      <c r="H13" s="203"/>
      <c r="I13" s="203"/>
      <c r="J13" s="203"/>
      <c r="K13" s="203"/>
      <c r="L13" s="177">
        <v>18.782474024952194</v>
      </c>
      <c r="M13" s="177">
        <v>18.782474024952194</v>
      </c>
      <c r="N13" s="177">
        <v>18.782474024952194</v>
      </c>
      <c r="O13" s="177">
        <v>18.782474024952194</v>
      </c>
      <c r="P13" s="177">
        <v>18.782474024952194</v>
      </c>
      <c r="Q13" s="177">
        <v>18.782474024952194</v>
      </c>
      <c r="R13" s="177">
        <v>18.782474024952194</v>
      </c>
      <c r="S13" s="177">
        <v>18.782474024952194</v>
      </c>
      <c r="T13" s="177">
        <v>18.782474024952194</v>
      </c>
      <c r="U13" s="177">
        <v>18.782474024952194</v>
      </c>
      <c r="V13" s="177">
        <v>18.782474024952194</v>
      </c>
      <c r="W13" s="177">
        <v>18.782474024952194</v>
      </c>
      <c r="X13" s="177">
        <v>18.782474024952194</v>
      </c>
      <c r="Y13" s="177">
        <v>18.782474024952194</v>
      </c>
      <c r="Z13" s="177">
        <v>18.782474024952194</v>
      </c>
      <c r="AA13" s="177">
        <v>18.782474024952194</v>
      </c>
      <c r="AB13" s="177">
        <v>18.782474024952194</v>
      </c>
      <c r="AC13" s="177">
        <v>18.782474024952194</v>
      </c>
      <c r="AD13" s="177">
        <v>18.782474024952194</v>
      </c>
      <c r="AE13" s="177">
        <v>18.782474024952194</v>
      </c>
      <c r="AF13" s="177">
        <v>0</v>
      </c>
      <c r="AG13" s="177">
        <v>0</v>
      </c>
      <c r="AH13" s="177">
        <v>0</v>
      </c>
      <c r="AI13" s="177">
        <v>0</v>
      </c>
      <c r="AJ13" s="177">
        <v>0</v>
      </c>
      <c r="AK13" s="177">
        <v>0</v>
      </c>
      <c r="AL13" s="177">
        <v>0</v>
      </c>
      <c r="AM13" s="177">
        <v>0</v>
      </c>
      <c r="AN13" s="177">
        <v>0</v>
      </c>
      <c r="AO13" s="177">
        <v>0</v>
      </c>
      <c r="AP13" s="177">
        <v>0</v>
      </c>
      <c r="AQ13" s="177">
        <v>0</v>
      </c>
      <c r="AR13" s="177">
        <v>0</v>
      </c>
      <c r="AS13" s="177">
        <v>0</v>
      </c>
      <c r="AT13" s="177">
        <v>0</v>
      </c>
      <c r="AU13" s="177">
        <v>0</v>
      </c>
      <c r="AV13" s="179">
        <f t="shared" si="1"/>
        <v>375.64948049904388</v>
      </c>
    </row>
    <row r="14" spans="1:48" ht="15.75" customHeight="1" x14ac:dyDescent="0.3">
      <c r="A14" s="199" t="s">
        <v>175</v>
      </c>
      <c r="B14" s="200">
        <v>10</v>
      </c>
      <c r="C14" s="201">
        <v>14.077591969660139</v>
      </c>
      <c r="D14" s="202">
        <v>1</v>
      </c>
      <c r="E14" s="203"/>
      <c r="F14" s="203"/>
      <c r="G14" s="203"/>
      <c r="H14" s="203"/>
      <c r="I14" s="203"/>
      <c r="J14" s="203"/>
      <c r="K14" s="203"/>
      <c r="L14" s="177">
        <v>14.077591969660139</v>
      </c>
      <c r="M14" s="177">
        <v>14.077591969660139</v>
      </c>
      <c r="N14" s="177">
        <v>14.077591969660139</v>
      </c>
      <c r="O14" s="177">
        <v>14.077591969660139</v>
      </c>
      <c r="P14" s="177">
        <v>14.077591969660139</v>
      </c>
      <c r="Q14" s="177">
        <v>14.077591969660139</v>
      </c>
      <c r="R14" s="177">
        <v>14.077591969660139</v>
      </c>
      <c r="S14" s="177">
        <v>14.077591969660139</v>
      </c>
      <c r="T14" s="177">
        <v>14.077591969660139</v>
      </c>
      <c r="U14" s="177">
        <v>14.077591969660139</v>
      </c>
      <c r="V14" s="177">
        <v>0</v>
      </c>
      <c r="W14" s="177">
        <v>0</v>
      </c>
      <c r="X14" s="177">
        <v>0</v>
      </c>
      <c r="Y14" s="177">
        <v>0</v>
      </c>
      <c r="Z14" s="177">
        <v>0</v>
      </c>
      <c r="AA14" s="177">
        <v>0</v>
      </c>
      <c r="AB14" s="177">
        <v>0</v>
      </c>
      <c r="AC14" s="177">
        <v>0</v>
      </c>
      <c r="AD14" s="177">
        <v>0</v>
      </c>
      <c r="AE14" s="177">
        <v>0</v>
      </c>
      <c r="AF14" s="177">
        <v>0</v>
      </c>
      <c r="AG14" s="177">
        <v>0</v>
      </c>
      <c r="AH14" s="177">
        <v>0</v>
      </c>
      <c r="AI14" s="177">
        <v>0</v>
      </c>
      <c r="AJ14" s="177">
        <v>0</v>
      </c>
      <c r="AK14" s="177">
        <v>0</v>
      </c>
      <c r="AL14" s="177">
        <v>0</v>
      </c>
      <c r="AM14" s="177">
        <v>0</v>
      </c>
      <c r="AN14" s="177">
        <v>0</v>
      </c>
      <c r="AO14" s="177">
        <v>0</v>
      </c>
      <c r="AP14" s="177">
        <v>0</v>
      </c>
      <c r="AQ14" s="177">
        <v>0</v>
      </c>
      <c r="AR14" s="177">
        <v>0</v>
      </c>
      <c r="AS14" s="177">
        <v>0</v>
      </c>
      <c r="AT14" s="177">
        <v>0</v>
      </c>
      <c r="AU14" s="177">
        <v>0</v>
      </c>
      <c r="AV14" s="179">
        <f t="shared" si="1"/>
        <v>140.77591969660136</v>
      </c>
    </row>
    <row r="15" spans="1:48" ht="15.75" customHeight="1" x14ac:dyDescent="0.3">
      <c r="A15" s="180" t="s">
        <v>422</v>
      </c>
      <c r="B15" s="196"/>
      <c r="C15" s="182">
        <f>SUM(C5:C14)</f>
        <v>778.04546436456633</v>
      </c>
      <c r="D15" s="205">
        <v>1</v>
      </c>
      <c r="E15" s="85"/>
      <c r="F15" s="74"/>
      <c r="G15" s="77"/>
      <c r="H15" s="77"/>
      <c r="I15" s="77"/>
      <c r="J15" s="77"/>
      <c r="K15" s="74"/>
      <c r="L15" s="182">
        <f t="shared" ref="L15:AV15" si="2">SUM(L5:L14)</f>
        <v>778.04546436456633</v>
      </c>
      <c r="M15" s="182">
        <f t="shared" si="2"/>
        <v>778.04546436456633</v>
      </c>
      <c r="N15" s="182">
        <f t="shared" ref="N15:AU15" si="3">SUM(N5:N14)</f>
        <v>704.4416918444897</v>
      </c>
      <c r="O15" s="182">
        <f t="shared" si="3"/>
        <v>704.4416918444897</v>
      </c>
      <c r="P15" s="182">
        <f t="shared" si="3"/>
        <v>704.4416918444897</v>
      </c>
      <c r="Q15" s="182">
        <f t="shared" si="3"/>
        <v>704.4416918444897</v>
      </c>
      <c r="R15" s="182">
        <f t="shared" si="3"/>
        <v>704.4416918444897</v>
      </c>
      <c r="S15" s="182">
        <f t="shared" si="3"/>
        <v>642.58034010048971</v>
      </c>
      <c r="T15" s="182">
        <f t="shared" si="3"/>
        <v>413.40130941407432</v>
      </c>
      <c r="U15" s="182">
        <f t="shared" si="3"/>
        <v>413.40130941407432</v>
      </c>
      <c r="V15" s="182">
        <f t="shared" si="3"/>
        <v>120.50748252135212</v>
      </c>
      <c r="W15" s="182">
        <f t="shared" si="3"/>
        <v>120.50748252135212</v>
      </c>
      <c r="X15" s="182">
        <f t="shared" si="3"/>
        <v>77.693258521352121</v>
      </c>
      <c r="Y15" s="182">
        <f t="shared" si="3"/>
        <v>77.693258521352121</v>
      </c>
      <c r="Z15" s="182">
        <f t="shared" si="3"/>
        <v>77.693258521352121</v>
      </c>
      <c r="AA15" s="182">
        <f t="shared" si="3"/>
        <v>77.693258521352121</v>
      </c>
      <c r="AB15" s="182">
        <f t="shared" si="3"/>
        <v>77.693258521352121</v>
      </c>
      <c r="AC15" s="182">
        <f t="shared" si="3"/>
        <v>77.693258521352121</v>
      </c>
      <c r="AD15" s="182">
        <f t="shared" si="3"/>
        <v>77.693258521352121</v>
      </c>
      <c r="AE15" s="182">
        <f t="shared" si="3"/>
        <v>77.693258521352121</v>
      </c>
      <c r="AF15" s="182">
        <f t="shared" si="3"/>
        <v>0</v>
      </c>
      <c r="AG15" s="182">
        <f t="shared" si="3"/>
        <v>0</v>
      </c>
      <c r="AH15" s="182">
        <f t="shared" si="3"/>
        <v>0</v>
      </c>
      <c r="AI15" s="182">
        <f t="shared" si="3"/>
        <v>0</v>
      </c>
      <c r="AJ15" s="182">
        <f t="shared" si="3"/>
        <v>0</v>
      </c>
      <c r="AK15" s="182">
        <f t="shared" si="3"/>
        <v>0</v>
      </c>
      <c r="AL15" s="182">
        <f t="shared" si="3"/>
        <v>0</v>
      </c>
      <c r="AM15" s="182">
        <f t="shared" si="3"/>
        <v>0</v>
      </c>
      <c r="AN15" s="182">
        <f t="shared" si="3"/>
        <v>0</v>
      </c>
      <c r="AO15" s="182">
        <f t="shared" si="3"/>
        <v>0</v>
      </c>
      <c r="AP15" s="182">
        <f t="shared" si="3"/>
        <v>0</v>
      </c>
      <c r="AQ15" s="182">
        <f t="shared" si="3"/>
        <v>0</v>
      </c>
      <c r="AR15" s="182">
        <f t="shared" si="3"/>
        <v>0</v>
      </c>
      <c r="AS15" s="182">
        <f t="shared" si="3"/>
        <v>0</v>
      </c>
      <c r="AT15" s="182">
        <f t="shared" si="3"/>
        <v>0</v>
      </c>
      <c r="AU15" s="182">
        <f t="shared" si="3"/>
        <v>0</v>
      </c>
      <c r="AV15" s="174">
        <f t="shared" si="2"/>
        <v>7410.2433800937415</v>
      </c>
    </row>
    <row r="16" spans="1:48" ht="15.75" customHeight="1" x14ac:dyDescent="0.3">
      <c r="A16" s="180" t="s">
        <v>423</v>
      </c>
      <c r="B16" s="185"/>
      <c r="C16" s="186"/>
      <c r="D16" s="197"/>
      <c r="E16" s="77"/>
      <c r="F16" s="77"/>
      <c r="G16" s="77"/>
      <c r="H16" s="77"/>
      <c r="I16" s="77"/>
      <c r="J16" s="77"/>
      <c r="K16" s="78"/>
      <c r="L16" s="174">
        <v>0</v>
      </c>
      <c r="M16" s="188">
        <f t="shared" ref="M16" si="4">L15-M15</f>
        <v>0</v>
      </c>
      <c r="N16" s="188">
        <f t="shared" ref="N16" si="5">M15-N15</f>
        <v>73.603772520076632</v>
      </c>
      <c r="O16" s="188">
        <f t="shared" ref="O16" si="6">N15-O15</f>
        <v>0</v>
      </c>
      <c r="P16" s="188">
        <f t="shared" ref="P16" si="7">O15-P15</f>
        <v>0</v>
      </c>
      <c r="Q16" s="188">
        <f t="shared" ref="Q16" si="8">P15-Q15</f>
        <v>0</v>
      </c>
      <c r="R16" s="188">
        <f t="shared" ref="R16" si="9">Q15-R15</f>
        <v>0</v>
      </c>
      <c r="S16" s="188">
        <f t="shared" ref="S16" si="10">R15-S15</f>
        <v>61.86135174399999</v>
      </c>
      <c r="T16" s="188">
        <f t="shared" ref="T16" si="11">S15-T15</f>
        <v>229.17903068641539</v>
      </c>
      <c r="U16" s="188">
        <f t="shared" ref="U16" si="12">T15-U15</f>
        <v>0</v>
      </c>
      <c r="V16" s="188">
        <f t="shared" ref="V16" si="13">U15-V15</f>
        <v>292.89382689272219</v>
      </c>
      <c r="W16" s="188">
        <f t="shared" ref="W16" si="14">V15-W15</f>
        <v>0</v>
      </c>
      <c r="X16" s="188">
        <f t="shared" ref="X16" si="15">W15-X15</f>
        <v>42.814223999999996</v>
      </c>
      <c r="Y16" s="188">
        <f t="shared" ref="Y16" si="16">X15-Y15</f>
        <v>0</v>
      </c>
      <c r="Z16" s="188">
        <f t="shared" ref="Z16" si="17">Y15-Z15</f>
        <v>0</v>
      </c>
      <c r="AA16" s="188">
        <f t="shared" ref="AA16" si="18">Z15-AA15</f>
        <v>0</v>
      </c>
      <c r="AB16" s="188">
        <f t="shared" ref="AB16" si="19">AA15-AB15</f>
        <v>0</v>
      </c>
      <c r="AC16" s="188">
        <f t="shared" ref="AC16" si="20">AB15-AC15</f>
        <v>0</v>
      </c>
      <c r="AD16" s="188">
        <f t="shared" ref="AD16" si="21">AC15-AD15</f>
        <v>0</v>
      </c>
      <c r="AE16" s="188">
        <f t="shared" ref="AE16" si="22">AD15-AE15</f>
        <v>0</v>
      </c>
      <c r="AF16" s="188">
        <f t="shared" ref="AF16" si="23">AE15-AF15</f>
        <v>77.693258521352121</v>
      </c>
      <c r="AG16" s="188">
        <f t="shared" ref="AG16" si="24">AF15-AG15</f>
        <v>0</v>
      </c>
      <c r="AH16" s="188">
        <f t="shared" ref="AH16" si="25">AG15-AH15</f>
        <v>0</v>
      </c>
      <c r="AI16" s="188">
        <f t="shared" ref="AI16" si="26">AH15-AI15</f>
        <v>0</v>
      </c>
      <c r="AJ16" s="188">
        <f t="shared" ref="AJ16" si="27">AI15-AJ15</f>
        <v>0</v>
      </c>
      <c r="AK16" s="188">
        <f t="shared" ref="AK16" si="28">AJ15-AK15</f>
        <v>0</v>
      </c>
      <c r="AL16" s="188">
        <f t="shared" ref="AL16" si="29">AK15-AL15</f>
        <v>0</v>
      </c>
      <c r="AM16" s="188">
        <f t="shared" ref="AM16" si="30">AL15-AM15</f>
        <v>0</v>
      </c>
      <c r="AN16" s="188">
        <f t="shared" ref="AN16" si="31">AM15-AN15</f>
        <v>0</v>
      </c>
      <c r="AO16" s="188">
        <f t="shared" ref="AO16" si="32">AN15-AO15</f>
        <v>0</v>
      </c>
      <c r="AP16" s="188">
        <f t="shared" ref="AP16" si="33">AO15-AP15</f>
        <v>0</v>
      </c>
      <c r="AQ16" s="188">
        <f t="shared" ref="AQ16" si="34">AP15-AQ15</f>
        <v>0</v>
      </c>
      <c r="AR16" s="188">
        <f t="shared" ref="AR16" si="35">AQ15-AR15</f>
        <v>0</v>
      </c>
      <c r="AS16" s="188">
        <f t="shared" ref="AS16" si="36">AR15-AS15</f>
        <v>0</v>
      </c>
      <c r="AT16" s="188">
        <f t="shared" ref="AT16" si="37">AS15-AT15</f>
        <v>0</v>
      </c>
      <c r="AU16" s="188">
        <f t="shared" ref="AU16" si="38">AT15-AU15</f>
        <v>0</v>
      </c>
      <c r="AV16" s="84"/>
    </row>
    <row r="17" spans="1:48" ht="15.75" customHeight="1" x14ac:dyDescent="0.3">
      <c r="A17" s="180" t="s">
        <v>424</v>
      </c>
      <c r="B17" s="185"/>
      <c r="C17" s="186"/>
      <c r="D17" s="186"/>
      <c r="E17" s="74"/>
      <c r="F17" s="74"/>
      <c r="G17" s="74"/>
      <c r="H17" s="74"/>
      <c r="I17" s="74"/>
      <c r="J17" s="74"/>
      <c r="K17" s="79"/>
      <c r="L17" s="174">
        <v>0</v>
      </c>
      <c r="M17" s="190">
        <f t="shared" ref="M17" si="39">$L15-M15</f>
        <v>0</v>
      </c>
      <c r="N17" s="190">
        <f t="shared" ref="N17:AU17" si="40">$L15-N15</f>
        <v>73.603772520076632</v>
      </c>
      <c r="O17" s="190">
        <f t="shared" si="40"/>
        <v>73.603772520076632</v>
      </c>
      <c r="P17" s="190">
        <f t="shared" si="40"/>
        <v>73.603772520076632</v>
      </c>
      <c r="Q17" s="190">
        <f t="shared" si="40"/>
        <v>73.603772520076632</v>
      </c>
      <c r="R17" s="190">
        <f t="shared" si="40"/>
        <v>73.603772520076632</v>
      </c>
      <c r="S17" s="190">
        <f t="shared" si="40"/>
        <v>135.46512426407662</v>
      </c>
      <c r="T17" s="190">
        <f t="shared" si="40"/>
        <v>364.64415495049201</v>
      </c>
      <c r="U17" s="190">
        <f t="shared" si="40"/>
        <v>364.64415495049201</v>
      </c>
      <c r="V17" s="190">
        <f t="shared" si="40"/>
        <v>657.5379818432142</v>
      </c>
      <c r="W17" s="190">
        <f t="shared" si="40"/>
        <v>657.5379818432142</v>
      </c>
      <c r="X17" s="190">
        <f t="shared" si="40"/>
        <v>700.35220584321416</v>
      </c>
      <c r="Y17" s="190">
        <f t="shared" si="40"/>
        <v>700.35220584321416</v>
      </c>
      <c r="Z17" s="190">
        <f t="shared" si="40"/>
        <v>700.35220584321416</v>
      </c>
      <c r="AA17" s="190">
        <f t="shared" si="40"/>
        <v>700.35220584321416</v>
      </c>
      <c r="AB17" s="190">
        <f t="shared" si="40"/>
        <v>700.35220584321416</v>
      </c>
      <c r="AC17" s="190">
        <f t="shared" si="40"/>
        <v>700.35220584321416</v>
      </c>
      <c r="AD17" s="190">
        <f t="shared" si="40"/>
        <v>700.35220584321416</v>
      </c>
      <c r="AE17" s="190">
        <f t="shared" si="40"/>
        <v>700.35220584321416</v>
      </c>
      <c r="AF17" s="190">
        <f t="shared" si="40"/>
        <v>778.04546436456633</v>
      </c>
      <c r="AG17" s="190">
        <f t="shared" si="40"/>
        <v>778.04546436456633</v>
      </c>
      <c r="AH17" s="190">
        <f t="shared" si="40"/>
        <v>778.04546436456633</v>
      </c>
      <c r="AI17" s="190">
        <f t="shared" si="40"/>
        <v>778.04546436456633</v>
      </c>
      <c r="AJ17" s="190">
        <f t="shared" si="40"/>
        <v>778.04546436456633</v>
      </c>
      <c r="AK17" s="190">
        <f t="shared" si="40"/>
        <v>778.04546436456633</v>
      </c>
      <c r="AL17" s="190">
        <f t="shared" si="40"/>
        <v>778.04546436456633</v>
      </c>
      <c r="AM17" s="190">
        <f t="shared" si="40"/>
        <v>778.04546436456633</v>
      </c>
      <c r="AN17" s="190">
        <f t="shared" si="40"/>
        <v>778.04546436456633</v>
      </c>
      <c r="AO17" s="190">
        <f t="shared" si="40"/>
        <v>778.04546436456633</v>
      </c>
      <c r="AP17" s="190">
        <f t="shared" si="40"/>
        <v>778.04546436456633</v>
      </c>
      <c r="AQ17" s="190">
        <f t="shared" si="40"/>
        <v>778.04546436456633</v>
      </c>
      <c r="AR17" s="190">
        <f t="shared" si="40"/>
        <v>778.04546436456633</v>
      </c>
      <c r="AS17" s="190">
        <f t="shared" si="40"/>
        <v>778.04546436456633</v>
      </c>
      <c r="AT17" s="190">
        <f t="shared" si="40"/>
        <v>778.04546436456633</v>
      </c>
      <c r="AU17" s="190">
        <f t="shared" si="40"/>
        <v>778.04546436456633</v>
      </c>
      <c r="AV17" s="80"/>
    </row>
    <row r="18" spans="1:48" ht="15.75" customHeight="1" x14ac:dyDescent="0.3">
      <c r="A18" s="193" t="s">
        <v>66</v>
      </c>
      <c r="B18" s="206">
        <f>SUMPRODUCT(B5:B14,C5:C14)/C15</f>
        <v>9.5241778526987808</v>
      </c>
      <c r="C18" s="56"/>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row>
    <row r="19" spans="1:48" s="82" customFormat="1" ht="15.7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row>
    <row r="20" spans="1:48" ht="15.75" customHeight="1" x14ac:dyDescent="0.3">
      <c r="A20" s="501" t="s">
        <v>2</v>
      </c>
      <c r="B20" s="502"/>
      <c r="C20" s="502"/>
      <c r="D20" s="502"/>
    </row>
    <row r="21" spans="1:48" ht="15.75" customHeight="1" x14ac:dyDescent="0.3">
      <c r="A21" s="503" t="s">
        <v>341</v>
      </c>
      <c r="B21" s="504"/>
      <c r="C21" s="504"/>
      <c r="D21" s="505"/>
    </row>
    <row r="22" spans="1:48" ht="15.75" customHeight="1" x14ac:dyDescent="0.3"/>
    <row r="23" spans="1:48" ht="15.75" customHeight="1" x14ac:dyDescent="0.3"/>
    <row r="24" spans="1:48" ht="15.75" customHeight="1" x14ac:dyDescent="0.3"/>
  </sheetData>
  <mergeCells count="7">
    <mergeCell ref="A20:D20"/>
    <mergeCell ref="A21:D21"/>
    <mergeCell ref="AV3:AV4"/>
    <mergeCell ref="A3:A4"/>
    <mergeCell ref="B3:B4"/>
    <mergeCell ref="C3:C4"/>
    <mergeCell ref="D3:D4"/>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82DD-A945-4E9E-8D2F-9C69AFE15E08}">
  <dimension ref="A1:AV19"/>
  <sheetViews>
    <sheetView workbookViewId="0"/>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373" t="s">
        <v>553</v>
      </c>
    </row>
    <row r="2" spans="1:48" s="82" customFormat="1" ht="15.75" customHeight="1" x14ac:dyDescent="0.3">
      <c r="A2" s="81"/>
    </row>
    <row r="3" spans="1:48" s="82" customFormat="1" ht="15.75" customHeight="1" x14ac:dyDescent="0.25">
      <c r="A3" s="491" t="s">
        <v>230</v>
      </c>
      <c r="B3" s="493" t="s">
        <v>0</v>
      </c>
      <c r="C3" s="493" t="s">
        <v>264</v>
      </c>
      <c r="D3" s="493" t="s">
        <v>57</v>
      </c>
      <c r="E3" s="123"/>
      <c r="F3" s="124"/>
      <c r="G3" s="124"/>
      <c r="H3" s="124"/>
      <c r="I3" s="124"/>
      <c r="J3" s="124"/>
      <c r="K3" s="124"/>
      <c r="L3" s="435" t="s">
        <v>265</v>
      </c>
      <c r="M3" s="89"/>
      <c r="N3" s="89"/>
      <c r="O3" s="89"/>
      <c r="P3" s="89"/>
      <c r="Q3" s="89"/>
      <c r="R3" s="89"/>
      <c r="S3" s="89"/>
      <c r="T3" s="89"/>
      <c r="U3" s="89"/>
      <c r="V3" s="89"/>
      <c r="W3" s="90"/>
      <c r="X3" s="29"/>
      <c r="Y3" s="29"/>
      <c r="Z3" s="29"/>
      <c r="AA3" s="29"/>
      <c r="AB3" s="29"/>
      <c r="AC3" s="29"/>
      <c r="AD3" s="29"/>
      <c r="AE3" s="29"/>
      <c r="AF3" s="29"/>
      <c r="AG3" s="29"/>
      <c r="AH3" s="29"/>
      <c r="AI3" s="29"/>
      <c r="AJ3" s="29"/>
      <c r="AK3" s="29"/>
      <c r="AL3" s="29"/>
      <c r="AM3" s="29"/>
      <c r="AN3" s="29"/>
      <c r="AO3" s="29"/>
      <c r="AP3" s="29"/>
      <c r="AQ3" s="29"/>
      <c r="AR3" s="29"/>
      <c r="AS3" s="29"/>
      <c r="AT3" s="29"/>
      <c r="AU3" s="29"/>
      <c r="AV3" s="522" t="s">
        <v>1</v>
      </c>
    </row>
    <row r="4" spans="1:48" s="82" customFormat="1" ht="15.75" customHeight="1" x14ac:dyDescent="0.25">
      <c r="A4" s="496"/>
      <c r="B4" s="495"/>
      <c r="C4" s="495"/>
      <c r="D4" s="494"/>
      <c r="E4" s="298">
        <v>2018</v>
      </c>
      <c r="F4" s="298">
        <f>E4+1</f>
        <v>2019</v>
      </c>
      <c r="G4" s="298">
        <f t="shared" ref="G4:AU4" si="0">F4+1</f>
        <v>2020</v>
      </c>
      <c r="H4" s="298">
        <f t="shared" si="0"/>
        <v>2021</v>
      </c>
      <c r="I4" s="298">
        <f t="shared" si="0"/>
        <v>2022</v>
      </c>
      <c r="J4" s="298">
        <f t="shared" si="0"/>
        <v>2023</v>
      </c>
      <c r="K4" s="298">
        <f t="shared" si="0"/>
        <v>2024</v>
      </c>
      <c r="L4" s="298">
        <f t="shared" si="0"/>
        <v>2025</v>
      </c>
      <c r="M4" s="298">
        <f t="shared" si="0"/>
        <v>2026</v>
      </c>
      <c r="N4" s="298">
        <f t="shared" si="0"/>
        <v>2027</v>
      </c>
      <c r="O4" s="298">
        <f t="shared" si="0"/>
        <v>2028</v>
      </c>
      <c r="P4" s="298">
        <f t="shared" si="0"/>
        <v>2029</v>
      </c>
      <c r="Q4" s="298">
        <f t="shared" si="0"/>
        <v>2030</v>
      </c>
      <c r="R4" s="298">
        <f t="shared" si="0"/>
        <v>2031</v>
      </c>
      <c r="S4" s="298">
        <f t="shared" si="0"/>
        <v>2032</v>
      </c>
      <c r="T4" s="298">
        <f t="shared" si="0"/>
        <v>2033</v>
      </c>
      <c r="U4" s="298">
        <f t="shared" si="0"/>
        <v>2034</v>
      </c>
      <c r="V4" s="298">
        <f t="shared" si="0"/>
        <v>2035</v>
      </c>
      <c r="W4" s="298">
        <f t="shared" si="0"/>
        <v>2036</v>
      </c>
      <c r="X4" s="298">
        <f t="shared" si="0"/>
        <v>2037</v>
      </c>
      <c r="Y4" s="298">
        <f t="shared" si="0"/>
        <v>2038</v>
      </c>
      <c r="Z4" s="298">
        <f t="shared" si="0"/>
        <v>2039</v>
      </c>
      <c r="AA4" s="298">
        <f t="shared" si="0"/>
        <v>2040</v>
      </c>
      <c r="AB4" s="298">
        <f t="shared" si="0"/>
        <v>2041</v>
      </c>
      <c r="AC4" s="298">
        <f t="shared" si="0"/>
        <v>2042</v>
      </c>
      <c r="AD4" s="298">
        <f t="shared" si="0"/>
        <v>2043</v>
      </c>
      <c r="AE4" s="298">
        <f t="shared" si="0"/>
        <v>2044</v>
      </c>
      <c r="AF4" s="298">
        <f t="shared" si="0"/>
        <v>2045</v>
      </c>
      <c r="AG4" s="298">
        <f t="shared" si="0"/>
        <v>2046</v>
      </c>
      <c r="AH4" s="298">
        <f t="shared" si="0"/>
        <v>2047</v>
      </c>
      <c r="AI4" s="298">
        <f t="shared" si="0"/>
        <v>2048</v>
      </c>
      <c r="AJ4" s="298">
        <f t="shared" si="0"/>
        <v>2049</v>
      </c>
      <c r="AK4" s="298">
        <f t="shared" si="0"/>
        <v>2050</v>
      </c>
      <c r="AL4" s="298">
        <f t="shared" si="0"/>
        <v>2051</v>
      </c>
      <c r="AM4" s="298">
        <f t="shared" si="0"/>
        <v>2052</v>
      </c>
      <c r="AN4" s="298">
        <f t="shared" si="0"/>
        <v>2053</v>
      </c>
      <c r="AO4" s="298">
        <f t="shared" si="0"/>
        <v>2054</v>
      </c>
      <c r="AP4" s="298">
        <f t="shared" si="0"/>
        <v>2055</v>
      </c>
      <c r="AQ4" s="298">
        <f t="shared" si="0"/>
        <v>2056</v>
      </c>
      <c r="AR4" s="298">
        <f t="shared" si="0"/>
        <v>2057</v>
      </c>
      <c r="AS4" s="298">
        <f t="shared" si="0"/>
        <v>2058</v>
      </c>
      <c r="AT4" s="298">
        <f t="shared" si="0"/>
        <v>2059</v>
      </c>
      <c r="AU4" s="298">
        <f t="shared" si="0"/>
        <v>2060</v>
      </c>
      <c r="AV4" s="523"/>
    </row>
    <row r="5" spans="1:48" ht="15.75" customHeight="1" x14ac:dyDescent="0.3">
      <c r="A5" s="199" t="s">
        <v>44</v>
      </c>
      <c r="B5" s="200">
        <v>10</v>
      </c>
      <c r="C5" s="201">
        <v>484.23080608187394</v>
      </c>
      <c r="D5" s="202">
        <v>1</v>
      </c>
      <c r="E5" s="203"/>
      <c r="F5" s="203"/>
      <c r="G5" s="203"/>
      <c r="H5" s="203"/>
      <c r="I5" s="203"/>
      <c r="J5" s="203"/>
      <c r="K5" s="203"/>
      <c r="L5" s="177">
        <v>484.23080608187394</v>
      </c>
      <c r="M5" s="177">
        <v>484.23080608187394</v>
      </c>
      <c r="N5" s="177">
        <v>484.23080608187394</v>
      </c>
      <c r="O5" s="177">
        <v>484.23080608187394</v>
      </c>
      <c r="P5" s="177">
        <v>484.23080608187394</v>
      </c>
      <c r="Q5" s="177">
        <v>484.23080608187394</v>
      </c>
      <c r="R5" s="177">
        <v>484.23080608187394</v>
      </c>
      <c r="S5" s="177">
        <v>484.23080608187394</v>
      </c>
      <c r="T5" s="177">
        <v>484.23080608187394</v>
      </c>
      <c r="U5" s="177">
        <v>484.23080608187394</v>
      </c>
      <c r="V5" s="177">
        <v>0</v>
      </c>
      <c r="W5" s="177">
        <v>0</v>
      </c>
      <c r="X5" s="177">
        <v>0</v>
      </c>
      <c r="Y5" s="177">
        <v>0</v>
      </c>
      <c r="Z5" s="177">
        <v>0</v>
      </c>
      <c r="AA5" s="177">
        <v>0</v>
      </c>
      <c r="AB5" s="177">
        <v>0</v>
      </c>
      <c r="AC5" s="177">
        <v>0</v>
      </c>
      <c r="AD5" s="177">
        <v>0</v>
      </c>
      <c r="AE5" s="177">
        <v>0</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179">
        <f t="shared" ref="AV5:AV11" si="1">SUM(E5:AU5)</f>
        <v>4842.3080608187402</v>
      </c>
    </row>
    <row r="6" spans="1:48" ht="15.75" customHeight="1" x14ac:dyDescent="0.3">
      <c r="A6" s="199" t="s">
        <v>90</v>
      </c>
      <c r="B6" s="200">
        <v>8</v>
      </c>
      <c r="C6" s="201">
        <v>464.60633319511703</v>
      </c>
      <c r="D6" s="202">
        <v>1</v>
      </c>
      <c r="E6" s="203"/>
      <c r="F6" s="203"/>
      <c r="G6" s="203"/>
      <c r="H6" s="203"/>
      <c r="I6" s="203"/>
      <c r="J6" s="203"/>
      <c r="K6" s="203"/>
      <c r="L6" s="177">
        <v>464.60633319511703</v>
      </c>
      <c r="M6" s="177">
        <v>464.60633319511703</v>
      </c>
      <c r="N6" s="177">
        <v>464.60633319511703</v>
      </c>
      <c r="O6" s="177">
        <v>464.60633319511703</v>
      </c>
      <c r="P6" s="177">
        <v>464.60633319511703</v>
      </c>
      <c r="Q6" s="177">
        <v>464.60633319511703</v>
      </c>
      <c r="R6" s="177">
        <v>464.60633319511703</v>
      </c>
      <c r="S6" s="177">
        <v>464.60633319511703</v>
      </c>
      <c r="T6" s="177">
        <v>0</v>
      </c>
      <c r="U6" s="177">
        <v>0</v>
      </c>
      <c r="V6" s="177">
        <v>0</v>
      </c>
      <c r="W6" s="177">
        <v>0</v>
      </c>
      <c r="X6" s="177">
        <v>0</v>
      </c>
      <c r="Y6" s="177">
        <v>0</v>
      </c>
      <c r="Z6" s="177">
        <v>0</v>
      </c>
      <c r="AA6" s="177">
        <v>0</v>
      </c>
      <c r="AB6" s="177">
        <v>0</v>
      </c>
      <c r="AC6" s="177">
        <v>0</v>
      </c>
      <c r="AD6" s="177">
        <v>0</v>
      </c>
      <c r="AE6" s="177">
        <v>0</v>
      </c>
      <c r="AF6" s="177">
        <v>0</v>
      </c>
      <c r="AG6" s="177">
        <v>0</v>
      </c>
      <c r="AH6" s="177">
        <v>0</v>
      </c>
      <c r="AI6" s="177">
        <v>0</v>
      </c>
      <c r="AJ6" s="177">
        <v>0</v>
      </c>
      <c r="AK6" s="177">
        <v>0</v>
      </c>
      <c r="AL6" s="177">
        <v>0</v>
      </c>
      <c r="AM6" s="177">
        <v>0</v>
      </c>
      <c r="AN6" s="177">
        <v>0</v>
      </c>
      <c r="AO6" s="177">
        <v>0</v>
      </c>
      <c r="AP6" s="177">
        <v>0</v>
      </c>
      <c r="AQ6" s="177">
        <v>0</v>
      </c>
      <c r="AR6" s="177">
        <v>0</v>
      </c>
      <c r="AS6" s="177">
        <v>0</v>
      </c>
      <c r="AT6" s="177">
        <v>0</v>
      </c>
      <c r="AU6" s="177">
        <v>0</v>
      </c>
      <c r="AV6" s="179">
        <f t="shared" si="1"/>
        <v>3716.8506655609372</v>
      </c>
    </row>
    <row r="7" spans="1:48" ht="15.75" customHeight="1" x14ac:dyDescent="0.3">
      <c r="A7" s="199" t="s">
        <v>45</v>
      </c>
      <c r="B7" s="200">
        <v>12</v>
      </c>
      <c r="C7" s="201">
        <v>175.98994064999999</v>
      </c>
      <c r="D7" s="202">
        <v>1</v>
      </c>
      <c r="E7" s="203"/>
      <c r="F7" s="203"/>
      <c r="G7" s="203"/>
      <c r="H7" s="203"/>
      <c r="I7" s="203"/>
      <c r="J7" s="203"/>
      <c r="K7" s="203"/>
      <c r="L7" s="177">
        <v>175.98994064999999</v>
      </c>
      <c r="M7" s="177">
        <v>175.98994064999999</v>
      </c>
      <c r="N7" s="177">
        <v>175.98994064999999</v>
      </c>
      <c r="O7" s="177">
        <v>175.98994064999999</v>
      </c>
      <c r="P7" s="177">
        <v>175.98994064999999</v>
      </c>
      <c r="Q7" s="177">
        <v>175.98994064999999</v>
      </c>
      <c r="R7" s="177">
        <v>175.98994064999999</v>
      </c>
      <c r="S7" s="177">
        <v>175.98994064999999</v>
      </c>
      <c r="T7" s="177">
        <v>175.98994064999999</v>
      </c>
      <c r="U7" s="177">
        <v>175.98994064999999</v>
      </c>
      <c r="V7" s="177">
        <v>175.98994064999999</v>
      </c>
      <c r="W7" s="177">
        <v>175.98994064999999</v>
      </c>
      <c r="X7" s="177">
        <v>0</v>
      </c>
      <c r="Y7" s="177">
        <v>0</v>
      </c>
      <c r="Z7" s="177">
        <v>0</v>
      </c>
      <c r="AA7" s="177">
        <v>0</v>
      </c>
      <c r="AB7" s="177">
        <v>0</v>
      </c>
      <c r="AC7" s="177">
        <v>0</v>
      </c>
      <c r="AD7" s="177">
        <v>0</v>
      </c>
      <c r="AE7" s="177">
        <v>0</v>
      </c>
      <c r="AF7" s="177">
        <v>0</v>
      </c>
      <c r="AG7" s="177">
        <v>0</v>
      </c>
      <c r="AH7" s="177">
        <v>0</v>
      </c>
      <c r="AI7" s="177">
        <v>0</v>
      </c>
      <c r="AJ7" s="177">
        <v>0</v>
      </c>
      <c r="AK7" s="177">
        <v>0</v>
      </c>
      <c r="AL7" s="177">
        <v>0</v>
      </c>
      <c r="AM7" s="177">
        <v>0</v>
      </c>
      <c r="AN7" s="177">
        <v>0</v>
      </c>
      <c r="AO7" s="177">
        <v>0</v>
      </c>
      <c r="AP7" s="177">
        <v>0</v>
      </c>
      <c r="AQ7" s="177">
        <v>0</v>
      </c>
      <c r="AR7" s="177">
        <v>0</v>
      </c>
      <c r="AS7" s="177">
        <v>0</v>
      </c>
      <c r="AT7" s="177">
        <v>0</v>
      </c>
      <c r="AU7" s="177">
        <v>0</v>
      </c>
      <c r="AV7" s="179">
        <f t="shared" si="1"/>
        <v>2111.8792877999995</v>
      </c>
    </row>
    <row r="8" spans="1:48" ht="15.75" customHeight="1" x14ac:dyDescent="0.3">
      <c r="A8" s="199" t="s">
        <v>182</v>
      </c>
      <c r="B8" s="200">
        <v>8</v>
      </c>
      <c r="C8" s="201">
        <v>96.76175569403398</v>
      </c>
      <c r="D8" s="202">
        <v>1</v>
      </c>
      <c r="E8" s="203"/>
      <c r="F8" s="203"/>
      <c r="G8" s="203"/>
      <c r="H8" s="203"/>
      <c r="I8" s="203"/>
      <c r="J8" s="203"/>
      <c r="K8" s="203"/>
      <c r="L8" s="177">
        <v>96.76175569403398</v>
      </c>
      <c r="M8" s="177">
        <v>96.76175569403398</v>
      </c>
      <c r="N8" s="177">
        <v>96.76175569403398</v>
      </c>
      <c r="O8" s="177">
        <v>96.76175569403398</v>
      </c>
      <c r="P8" s="177">
        <v>96.76175569403398</v>
      </c>
      <c r="Q8" s="177">
        <v>96.76175569403398</v>
      </c>
      <c r="R8" s="177">
        <v>96.76175569403398</v>
      </c>
      <c r="S8" s="177">
        <v>96.76175569403398</v>
      </c>
      <c r="T8" s="177">
        <v>0</v>
      </c>
      <c r="U8" s="177">
        <v>0</v>
      </c>
      <c r="V8" s="177">
        <v>0</v>
      </c>
      <c r="W8" s="177">
        <v>0</v>
      </c>
      <c r="X8" s="177">
        <v>0</v>
      </c>
      <c r="Y8" s="177">
        <v>0</v>
      </c>
      <c r="Z8" s="177">
        <v>0</v>
      </c>
      <c r="AA8" s="177">
        <v>0</v>
      </c>
      <c r="AB8" s="177">
        <v>0</v>
      </c>
      <c r="AC8" s="177">
        <v>0</v>
      </c>
      <c r="AD8" s="177">
        <v>0</v>
      </c>
      <c r="AE8" s="177">
        <v>0</v>
      </c>
      <c r="AF8" s="177">
        <v>0</v>
      </c>
      <c r="AG8" s="177">
        <v>0</v>
      </c>
      <c r="AH8" s="177">
        <v>0</v>
      </c>
      <c r="AI8" s="177">
        <v>0</v>
      </c>
      <c r="AJ8" s="177">
        <v>0</v>
      </c>
      <c r="AK8" s="177">
        <v>0</v>
      </c>
      <c r="AL8" s="177">
        <v>0</v>
      </c>
      <c r="AM8" s="177">
        <v>0</v>
      </c>
      <c r="AN8" s="177">
        <v>0</v>
      </c>
      <c r="AO8" s="177">
        <v>0</v>
      </c>
      <c r="AP8" s="177">
        <v>0</v>
      </c>
      <c r="AQ8" s="177">
        <v>0</v>
      </c>
      <c r="AR8" s="177">
        <v>0</v>
      </c>
      <c r="AS8" s="177">
        <v>0</v>
      </c>
      <c r="AT8" s="177">
        <v>0</v>
      </c>
      <c r="AU8" s="177">
        <v>0</v>
      </c>
      <c r="AV8" s="179">
        <f t="shared" si="1"/>
        <v>774.09404555227184</v>
      </c>
    </row>
    <row r="9" spans="1:48" ht="15.75" customHeight="1" x14ac:dyDescent="0.3">
      <c r="A9" s="199" t="s">
        <v>175</v>
      </c>
      <c r="B9" s="200">
        <v>10</v>
      </c>
      <c r="C9" s="201">
        <v>43.207083620478528</v>
      </c>
      <c r="D9" s="202">
        <v>1</v>
      </c>
      <c r="E9" s="203"/>
      <c r="F9" s="203"/>
      <c r="G9" s="203"/>
      <c r="H9" s="203"/>
      <c r="I9" s="203"/>
      <c r="J9" s="203"/>
      <c r="K9" s="203"/>
      <c r="L9" s="177">
        <v>43.207083620478528</v>
      </c>
      <c r="M9" s="177">
        <v>43.207083620478528</v>
      </c>
      <c r="N9" s="177">
        <v>43.207083620478528</v>
      </c>
      <c r="O9" s="177">
        <v>43.207083620478528</v>
      </c>
      <c r="P9" s="177">
        <v>43.207083620478528</v>
      </c>
      <c r="Q9" s="177">
        <v>43.207083620478528</v>
      </c>
      <c r="R9" s="177">
        <v>43.207083620478528</v>
      </c>
      <c r="S9" s="177">
        <v>43.207083620478528</v>
      </c>
      <c r="T9" s="177">
        <v>43.207083620478528</v>
      </c>
      <c r="U9" s="177">
        <v>43.207083620478528</v>
      </c>
      <c r="V9" s="177">
        <v>0</v>
      </c>
      <c r="W9" s="177">
        <v>0</v>
      </c>
      <c r="X9" s="177">
        <v>0</v>
      </c>
      <c r="Y9" s="177">
        <v>0</v>
      </c>
      <c r="Z9" s="177">
        <v>0</v>
      </c>
      <c r="AA9" s="177">
        <v>0</v>
      </c>
      <c r="AB9" s="177">
        <v>0</v>
      </c>
      <c r="AC9" s="177">
        <v>0</v>
      </c>
      <c r="AD9" s="177">
        <v>0</v>
      </c>
      <c r="AE9" s="177">
        <v>0</v>
      </c>
      <c r="AF9" s="177">
        <v>0</v>
      </c>
      <c r="AG9" s="177">
        <v>0</v>
      </c>
      <c r="AH9" s="177">
        <v>0</v>
      </c>
      <c r="AI9" s="177">
        <v>0</v>
      </c>
      <c r="AJ9" s="177">
        <v>0</v>
      </c>
      <c r="AK9" s="177">
        <v>0</v>
      </c>
      <c r="AL9" s="177">
        <v>0</v>
      </c>
      <c r="AM9" s="177">
        <v>0</v>
      </c>
      <c r="AN9" s="177">
        <v>0</v>
      </c>
      <c r="AO9" s="177">
        <v>0</v>
      </c>
      <c r="AP9" s="177">
        <v>0</v>
      </c>
      <c r="AQ9" s="177">
        <v>0</v>
      </c>
      <c r="AR9" s="177">
        <v>0</v>
      </c>
      <c r="AS9" s="177">
        <v>0</v>
      </c>
      <c r="AT9" s="177">
        <v>0</v>
      </c>
      <c r="AU9" s="177">
        <v>0</v>
      </c>
      <c r="AV9" s="179">
        <f t="shared" si="1"/>
        <v>432.07083620478534</v>
      </c>
    </row>
    <row r="10" spans="1:48" ht="15.75" customHeight="1" x14ac:dyDescent="0.3">
      <c r="A10" s="199" t="s">
        <v>181</v>
      </c>
      <c r="B10" s="200">
        <v>20</v>
      </c>
      <c r="C10" s="201">
        <v>120.24666032790471</v>
      </c>
      <c r="D10" s="202">
        <v>1</v>
      </c>
      <c r="E10" s="203"/>
      <c r="F10" s="203"/>
      <c r="G10" s="203"/>
      <c r="H10" s="203"/>
      <c r="I10" s="203"/>
      <c r="J10" s="203"/>
      <c r="K10" s="203"/>
      <c r="L10" s="177">
        <v>120.24666032790471</v>
      </c>
      <c r="M10" s="177">
        <v>120.24666032790471</v>
      </c>
      <c r="N10" s="177">
        <v>120.24666032790471</v>
      </c>
      <c r="O10" s="177">
        <v>120.24666032790471</v>
      </c>
      <c r="P10" s="177">
        <v>120.24666032790471</v>
      </c>
      <c r="Q10" s="177">
        <v>120.24666032790471</v>
      </c>
      <c r="R10" s="177">
        <v>120.24666032790471</v>
      </c>
      <c r="S10" s="177">
        <v>120.24666032790471</v>
      </c>
      <c r="T10" s="177">
        <v>120.24666032790471</v>
      </c>
      <c r="U10" s="177">
        <v>120.24666032790471</v>
      </c>
      <c r="V10" s="177">
        <v>120.24666032790471</v>
      </c>
      <c r="W10" s="177">
        <v>120.24666032790471</v>
      </c>
      <c r="X10" s="177">
        <v>120.24666032790471</v>
      </c>
      <c r="Y10" s="177">
        <v>120.24666032790471</v>
      </c>
      <c r="Z10" s="177">
        <v>120.24666032790471</v>
      </c>
      <c r="AA10" s="177">
        <v>120.24666032790471</v>
      </c>
      <c r="AB10" s="177">
        <v>120.24666032790471</v>
      </c>
      <c r="AC10" s="177">
        <v>120.24666032790471</v>
      </c>
      <c r="AD10" s="177">
        <v>120.24666032790471</v>
      </c>
      <c r="AE10" s="177">
        <v>120.24666032790471</v>
      </c>
      <c r="AF10" s="177">
        <v>0</v>
      </c>
      <c r="AG10" s="177">
        <v>0</v>
      </c>
      <c r="AH10" s="177">
        <v>0</v>
      </c>
      <c r="AI10" s="177">
        <v>0</v>
      </c>
      <c r="AJ10" s="177">
        <v>0</v>
      </c>
      <c r="AK10" s="177">
        <v>0</v>
      </c>
      <c r="AL10" s="177">
        <v>0</v>
      </c>
      <c r="AM10" s="177">
        <v>0</v>
      </c>
      <c r="AN10" s="177">
        <v>0</v>
      </c>
      <c r="AO10" s="177">
        <v>0</v>
      </c>
      <c r="AP10" s="177">
        <v>0</v>
      </c>
      <c r="AQ10" s="177">
        <v>0</v>
      </c>
      <c r="AR10" s="177">
        <v>0</v>
      </c>
      <c r="AS10" s="177">
        <v>0</v>
      </c>
      <c r="AT10" s="177">
        <v>0</v>
      </c>
      <c r="AU10" s="177">
        <v>0</v>
      </c>
      <c r="AV10" s="179">
        <f t="shared" si="1"/>
        <v>2404.9332065580948</v>
      </c>
    </row>
    <row r="11" spans="1:48" ht="15.75" customHeight="1" x14ac:dyDescent="0.3">
      <c r="A11" s="199" t="s">
        <v>183</v>
      </c>
      <c r="B11" s="200">
        <v>20</v>
      </c>
      <c r="C11" s="201">
        <v>68.684602940801</v>
      </c>
      <c r="D11" s="202">
        <v>1</v>
      </c>
      <c r="E11" s="203"/>
      <c r="F11" s="203"/>
      <c r="G11" s="203"/>
      <c r="H11" s="203"/>
      <c r="I11" s="203"/>
      <c r="J11" s="203"/>
      <c r="K11" s="203"/>
      <c r="L11" s="177">
        <v>68.684602940801</v>
      </c>
      <c r="M11" s="177">
        <v>68.684602940801</v>
      </c>
      <c r="N11" s="177">
        <v>68.684602940801</v>
      </c>
      <c r="O11" s="177">
        <v>68.684602940801</v>
      </c>
      <c r="P11" s="177">
        <v>68.684602940801</v>
      </c>
      <c r="Q11" s="177">
        <v>68.684602940801</v>
      </c>
      <c r="R11" s="177">
        <v>68.684602940801</v>
      </c>
      <c r="S11" s="177">
        <v>68.684602940801</v>
      </c>
      <c r="T11" s="177">
        <v>68.684602940801</v>
      </c>
      <c r="U11" s="177">
        <v>68.684602940801</v>
      </c>
      <c r="V11" s="177">
        <v>68.684602940801</v>
      </c>
      <c r="W11" s="177">
        <v>68.684602940801</v>
      </c>
      <c r="X11" s="177">
        <v>68.684602940801</v>
      </c>
      <c r="Y11" s="177">
        <v>68.684602940801</v>
      </c>
      <c r="Z11" s="177">
        <v>68.684602940801</v>
      </c>
      <c r="AA11" s="177">
        <v>68.684602940801</v>
      </c>
      <c r="AB11" s="177">
        <v>68.684602940801</v>
      </c>
      <c r="AC11" s="177">
        <v>68.684602940801</v>
      </c>
      <c r="AD11" s="177">
        <v>68.684602940801</v>
      </c>
      <c r="AE11" s="177">
        <v>68.684602940801</v>
      </c>
      <c r="AF11" s="177">
        <v>0</v>
      </c>
      <c r="AG11" s="177">
        <v>0</v>
      </c>
      <c r="AH11" s="177">
        <v>0</v>
      </c>
      <c r="AI11" s="177">
        <v>0</v>
      </c>
      <c r="AJ11" s="177">
        <v>0</v>
      </c>
      <c r="AK11" s="177">
        <v>0</v>
      </c>
      <c r="AL11" s="177">
        <v>0</v>
      </c>
      <c r="AM11" s="177">
        <v>0</v>
      </c>
      <c r="AN11" s="177">
        <v>0</v>
      </c>
      <c r="AO11" s="177">
        <v>0</v>
      </c>
      <c r="AP11" s="177">
        <v>0</v>
      </c>
      <c r="AQ11" s="177">
        <v>0</v>
      </c>
      <c r="AR11" s="177">
        <v>0</v>
      </c>
      <c r="AS11" s="177">
        <v>0</v>
      </c>
      <c r="AT11" s="177">
        <v>0</v>
      </c>
      <c r="AU11" s="177">
        <v>0</v>
      </c>
      <c r="AV11" s="179">
        <f t="shared" si="1"/>
        <v>1373.6920588160199</v>
      </c>
    </row>
    <row r="12" spans="1:48" ht="15.75" customHeight="1" x14ac:dyDescent="0.3">
      <c r="A12" s="180" t="s">
        <v>422</v>
      </c>
      <c r="B12" s="196"/>
      <c r="C12" s="182">
        <f>SUM(C5:C11)</f>
        <v>1453.7271825102089</v>
      </c>
      <c r="D12" s="205">
        <f>L12/C12</f>
        <v>1</v>
      </c>
      <c r="E12" s="85"/>
      <c r="F12" s="74"/>
      <c r="G12" s="74"/>
      <c r="H12" s="74"/>
      <c r="I12" s="74"/>
      <c r="J12" s="74"/>
      <c r="K12" s="74"/>
      <c r="L12" s="182">
        <f t="shared" ref="L12:AV12" si="2">SUM(L5:L11)</f>
        <v>1453.7271825102089</v>
      </c>
      <c r="M12" s="182">
        <f t="shared" si="2"/>
        <v>1453.7271825102089</v>
      </c>
      <c r="N12" s="182">
        <f t="shared" ref="N12:AU12" si="3">SUM(N5:N11)</f>
        <v>1453.7271825102089</v>
      </c>
      <c r="O12" s="182">
        <f t="shared" si="3"/>
        <v>1453.7271825102089</v>
      </c>
      <c r="P12" s="182">
        <f t="shared" si="3"/>
        <v>1453.7271825102089</v>
      </c>
      <c r="Q12" s="182">
        <f t="shared" si="3"/>
        <v>1453.7271825102089</v>
      </c>
      <c r="R12" s="182">
        <f t="shared" si="3"/>
        <v>1453.7271825102089</v>
      </c>
      <c r="S12" s="182">
        <f t="shared" si="3"/>
        <v>1453.7271825102089</v>
      </c>
      <c r="T12" s="182">
        <f t="shared" si="3"/>
        <v>892.35909362105826</v>
      </c>
      <c r="U12" s="182">
        <f t="shared" si="3"/>
        <v>892.35909362105826</v>
      </c>
      <c r="V12" s="182">
        <f t="shared" si="3"/>
        <v>364.92120391870571</v>
      </c>
      <c r="W12" s="182">
        <f t="shared" si="3"/>
        <v>364.92120391870571</v>
      </c>
      <c r="X12" s="182">
        <f t="shared" si="3"/>
        <v>188.93126326870572</v>
      </c>
      <c r="Y12" s="182">
        <f t="shared" si="3"/>
        <v>188.93126326870572</v>
      </c>
      <c r="Z12" s="182">
        <f t="shared" si="3"/>
        <v>188.93126326870572</v>
      </c>
      <c r="AA12" s="182">
        <f t="shared" si="3"/>
        <v>188.93126326870572</v>
      </c>
      <c r="AB12" s="182">
        <f t="shared" si="3"/>
        <v>188.93126326870572</v>
      </c>
      <c r="AC12" s="182">
        <f t="shared" si="3"/>
        <v>188.93126326870572</v>
      </c>
      <c r="AD12" s="182">
        <f t="shared" si="3"/>
        <v>188.93126326870572</v>
      </c>
      <c r="AE12" s="182">
        <f t="shared" si="3"/>
        <v>188.93126326870572</v>
      </c>
      <c r="AF12" s="182">
        <f t="shared" si="3"/>
        <v>0</v>
      </c>
      <c r="AG12" s="182">
        <f t="shared" si="3"/>
        <v>0</v>
      </c>
      <c r="AH12" s="182">
        <f t="shared" si="3"/>
        <v>0</v>
      </c>
      <c r="AI12" s="182">
        <f t="shared" si="3"/>
        <v>0</v>
      </c>
      <c r="AJ12" s="182">
        <f t="shared" si="3"/>
        <v>0</v>
      </c>
      <c r="AK12" s="182">
        <f t="shared" si="3"/>
        <v>0</v>
      </c>
      <c r="AL12" s="182">
        <f t="shared" si="3"/>
        <v>0</v>
      </c>
      <c r="AM12" s="182">
        <f t="shared" si="3"/>
        <v>0</v>
      </c>
      <c r="AN12" s="182">
        <f t="shared" si="3"/>
        <v>0</v>
      </c>
      <c r="AO12" s="182">
        <f t="shared" si="3"/>
        <v>0</v>
      </c>
      <c r="AP12" s="182">
        <f t="shared" si="3"/>
        <v>0</v>
      </c>
      <c r="AQ12" s="182">
        <f t="shared" si="3"/>
        <v>0</v>
      </c>
      <c r="AR12" s="182">
        <f t="shared" si="3"/>
        <v>0</v>
      </c>
      <c r="AS12" s="182">
        <f t="shared" si="3"/>
        <v>0</v>
      </c>
      <c r="AT12" s="182">
        <f t="shared" si="3"/>
        <v>0</v>
      </c>
      <c r="AU12" s="182">
        <f t="shared" si="3"/>
        <v>0</v>
      </c>
      <c r="AV12" s="174">
        <f t="shared" si="2"/>
        <v>15655.828161310848</v>
      </c>
    </row>
    <row r="13" spans="1:48" ht="15.75" customHeight="1" x14ac:dyDescent="0.3">
      <c r="A13" s="180" t="s">
        <v>423</v>
      </c>
      <c r="B13" s="185"/>
      <c r="C13" s="186"/>
      <c r="D13" s="197"/>
      <c r="E13" s="77"/>
      <c r="F13" s="77"/>
      <c r="G13" s="77"/>
      <c r="H13" s="77"/>
      <c r="I13" s="77"/>
      <c r="J13" s="77"/>
      <c r="K13" s="78"/>
      <c r="L13" s="174">
        <f>L12-L12</f>
        <v>0</v>
      </c>
      <c r="M13" s="188">
        <f>L12-M12</f>
        <v>0</v>
      </c>
      <c r="N13" s="188">
        <f t="shared" ref="N13:AU13" si="4">M12-N12</f>
        <v>0</v>
      </c>
      <c r="O13" s="188">
        <f t="shared" si="4"/>
        <v>0</v>
      </c>
      <c r="P13" s="188">
        <f t="shared" si="4"/>
        <v>0</v>
      </c>
      <c r="Q13" s="188">
        <f t="shared" si="4"/>
        <v>0</v>
      </c>
      <c r="R13" s="188">
        <f t="shared" si="4"/>
        <v>0</v>
      </c>
      <c r="S13" s="188">
        <f t="shared" si="4"/>
        <v>0</v>
      </c>
      <c r="T13" s="188">
        <f t="shared" si="4"/>
        <v>561.36808888915061</v>
      </c>
      <c r="U13" s="188">
        <f t="shared" si="4"/>
        <v>0</v>
      </c>
      <c r="V13" s="188">
        <f t="shared" si="4"/>
        <v>527.43788970235255</v>
      </c>
      <c r="W13" s="188">
        <f t="shared" si="4"/>
        <v>0</v>
      </c>
      <c r="X13" s="188">
        <f t="shared" si="4"/>
        <v>175.98994064999999</v>
      </c>
      <c r="Y13" s="188">
        <f t="shared" si="4"/>
        <v>0</v>
      </c>
      <c r="Z13" s="188">
        <f t="shared" si="4"/>
        <v>0</v>
      </c>
      <c r="AA13" s="188">
        <f t="shared" si="4"/>
        <v>0</v>
      </c>
      <c r="AB13" s="188">
        <f t="shared" si="4"/>
        <v>0</v>
      </c>
      <c r="AC13" s="188">
        <f t="shared" si="4"/>
        <v>0</v>
      </c>
      <c r="AD13" s="188">
        <f t="shared" si="4"/>
        <v>0</v>
      </c>
      <c r="AE13" s="188">
        <f t="shared" si="4"/>
        <v>0</v>
      </c>
      <c r="AF13" s="188">
        <f t="shared" si="4"/>
        <v>188.93126326870572</v>
      </c>
      <c r="AG13" s="188">
        <f t="shared" si="4"/>
        <v>0</v>
      </c>
      <c r="AH13" s="188">
        <f t="shared" si="4"/>
        <v>0</v>
      </c>
      <c r="AI13" s="188">
        <f t="shared" si="4"/>
        <v>0</v>
      </c>
      <c r="AJ13" s="188">
        <f t="shared" si="4"/>
        <v>0</v>
      </c>
      <c r="AK13" s="188">
        <f t="shared" si="4"/>
        <v>0</v>
      </c>
      <c r="AL13" s="188">
        <f t="shared" si="4"/>
        <v>0</v>
      </c>
      <c r="AM13" s="188">
        <f t="shared" si="4"/>
        <v>0</v>
      </c>
      <c r="AN13" s="188">
        <f t="shared" si="4"/>
        <v>0</v>
      </c>
      <c r="AO13" s="188">
        <f t="shared" si="4"/>
        <v>0</v>
      </c>
      <c r="AP13" s="188">
        <f t="shared" si="4"/>
        <v>0</v>
      </c>
      <c r="AQ13" s="188">
        <f t="shared" si="4"/>
        <v>0</v>
      </c>
      <c r="AR13" s="188">
        <f t="shared" si="4"/>
        <v>0</v>
      </c>
      <c r="AS13" s="188">
        <f t="shared" si="4"/>
        <v>0</v>
      </c>
      <c r="AT13" s="188">
        <f t="shared" si="4"/>
        <v>0</v>
      </c>
      <c r="AU13" s="188">
        <f t="shared" si="4"/>
        <v>0</v>
      </c>
      <c r="AV13" s="84"/>
    </row>
    <row r="14" spans="1:48" ht="15.75" customHeight="1" x14ac:dyDescent="0.3">
      <c r="A14" s="180" t="s">
        <v>424</v>
      </c>
      <c r="B14" s="185"/>
      <c r="C14" s="186"/>
      <c r="D14" s="186"/>
      <c r="E14" s="74"/>
      <c r="F14" s="74"/>
      <c r="G14" s="74"/>
      <c r="H14" s="74"/>
      <c r="I14" s="74"/>
      <c r="J14" s="74"/>
      <c r="K14" s="79"/>
      <c r="L14" s="174">
        <f>$L12-L12</f>
        <v>0</v>
      </c>
      <c r="M14" s="190">
        <f t="shared" ref="M14" si="5">$L12-M12</f>
        <v>0</v>
      </c>
      <c r="N14" s="190">
        <f t="shared" ref="N14:AU14" si="6">$L12-N12</f>
        <v>0</v>
      </c>
      <c r="O14" s="190">
        <f t="shared" si="6"/>
        <v>0</v>
      </c>
      <c r="P14" s="190">
        <f t="shared" si="6"/>
        <v>0</v>
      </c>
      <c r="Q14" s="190">
        <f t="shared" si="6"/>
        <v>0</v>
      </c>
      <c r="R14" s="190">
        <f t="shared" si="6"/>
        <v>0</v>
      </c>
      <c r="S14" s="190">
        <f t="shared" si="6"/>
        <v>0</v>
      </c>
      <c r="T14" s="190">
        <f t="shared" si="6"/>
        <v>561.36808888915061</v>
      </c>
      <c r="U14" s="190">
        <f t="shared" si="6"/>
        <v>561.36808888915061</v>
      </c>
      <c r="V14" s="190">
        <f t="shared" si="6"/>
        <v>1088.8059785915032</v>
      </c>
      <c r="W14" s="190">
        <f t="shared" si="6"/>
        <v>1088.8059785915032</v>
      </c>
      <c r="X14" s="190">
        <f t="shared" si="6"/>
        <v>1264.7959192415033</v>
      </c>
      <c r="Y14" s="190">
        <f t="shared" si="6"/>
        <v>1264.7959192415033</v>
      </c>
      <c r="Z14" s="190">
        <f t="shared" si="6"/>
        <v>1264.7959192415033</v>
      </c>
      <c r="AA14" s="190">
        <f t="shared" si="6"/>
        <v>1264.7959192415033</v>
      </c>
      <c r="AB14" s="190">
        <f t="shared" si="6"/>
        <v>1264.7959192415033</v>
      </c>
      <c r="AC14" s="190">
        <f t="shared" si="6"/>
        <v>1264.7959192415033</v>
      </c>
      <c r="AD14" s="190">
        <f t="shared" si="6"/>
        <v>1264.7959192415033</v>
      </c>
      <c r="AE14" s="190">
        <f t="shared" si="6"/>
        <v>1264.7959192415033</v>
      </c>
      <c r="AF14" s="190">
        <f t="shared" si="6"/>
        <v>1453.7271825102089</v>
      </c>
      <c r="AG14" s="190">
        <f t="shared" si="6"/>
        <v>1453.7271825102089</v>
      </c>
      <c r="AH14" s="190">
        <f t="shared" si="6"/>
        <v>1453.7271825102089</v>
      </c>
      <c r="AI14" s="190">
        <f t="shared" si="6"/>
        <v>1453.7271825102089</v>
      </c>
      <c r="AJ14" s="190">
        <f t="shared" si="6"/>
        <v>1453.7271825102089</v>
      </c>
      <c r="AK14" s="190">
        <f t="shared" si="6"/>
        <v>1453.7271825102089</v>
      </c>
      <c r="AL14" s="190">
        <f t="shared" si="6"/>
        <v>1453.7271825102089</v>
      </c>
      <c r="AM14" s="190">
        <f t="shared" si="6"/>
        <v>1453.7271825102089</v>
      </c>
      <c r="AN14" s="190">
        <f t="shared" si="6"/>
        <v>1453.7271825102089</v>
      </c>
      <c r="AO14" s="190">
        <f t="shared" si="6"/>
        <v>1453.7271825102089</v>
      </c>
      <c r="AP14" s="190">
        <f t="shared" si="6"/>
        <v>1453.7271825102089</v>
      </c>
      <c r="AQ14" s="190">
        <f t="shared" si="6"/>
        <v>1453.7271825102089</v>
      </c>
      <c r="AR14" s="190">
        <f t="shared" si="6"/>
        <v>1453.7271825102089</v>
      </c>
      <c r="AS14" s="190">
        <f t="shared" si="6"/>
        <v>1453.7271825102089</v>
      </c>
      <c r="AT14" s="190">
        <f t="shared" si="6"/>
        <v>1453.7271825102089</v>
      </c>
      <c r="AU14" s="190">
        <f t="shared" si="6"/>
        <v>1453.7271825102089</v>
      </c>
      <c r="AV14" s="80"/>
    </row>
    <row r="15" spans="1:48" ht="15.75" customHeight="1" x14ac:dyDescent="0.3">
      <c r="A15" s="193" t="s">
        <v>66</v>
      </c>
      <c r="B15" s="206">
        <f>SUMPRODUCT(B5:B11,C5:C11)/C12</f>
        <v>10.769440339058189</v>
      </c>
      <c r="C15" s="56"/>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row>
    <row r="16" spans="1:48" s="82" customFormat="1" ht="15.75" customHeight="1" x14ac:dyDescent="0.25"/>
    <row r="17" spans="1:4" ht="15.75" customHeight="1" x14ac:dyDescent="0.3">
      <c r="A17" s="501" t="s">
        <v>2</v>
      </c>
      <c r="B17" s="502"/>
      <c r="C17" s="502"/>
      <c r="D17" s="502"/>
    </row>
    <row r="18" spans="1:4" ht="15.75" customHeight="1" x14ac:dyDescent="0.3">
      <c r="A18" s="503" t="s">
        <v>341</v>
      </c>
      <c r="B18" s="504"/>
      <c r="C18" s="504"/>
      <c r="D18" s="505"/>
    </row>
    <row r="19" spans="1:4" ht="15.75" customHeight="1" x14ac:dyDescent="0.3"/>
  </sheetData>
  <mergeCells count="7">
    <mergeCell ref="A17:D17"/>
    <mergeCell ref="A18:D18"/>
    <mergeCell ref="AV3:AV4"/>
    <mergeCell ref="A3:A4"/>
    <mergeCell ref="B3:B4"/>
    <mergeCell ref="C3:C4"/>
    <mergeCell ref="D3:D4"/>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B13F8-DAAC-4110-8CE9-EE2A7577ACDA}">
  <dimension ref="A1:AV22"/>
  <sheetViews>
    <sheetView workbookViewId="0">
      <selection activeCell="B18" sqref="B18"/>
    </sheetView>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373" t="s">
        <v>554</v>
      </c>
    </row>
    <row r="2" spans="1:48" s="82" customFormat="1" ht="15.75" customHeight="1" x14ac:dyDescent="0.3">
      <c r="A2" s="81"/>
    </row>
    <row r="3" spans="1:48" s="82" customFormat="1" ht="15.75" customHeight="1" x14ac:dyDescent="0.25">
      <c r="A3" s="491" t="s">
        <v>230</v>
      </c>
      <c r="B3" s="493" t="s">
        <v>0</v>
      </c>
      <c r="C3" s="493" t="s">
        <v>264</v>
      </c>
      <c r="D3" s="493" t="s">
        <v>57</v>
      </c>
      <c r="E3" s="123"/>
      <c r="F3" s="124"/>
      <c r="G3" s="124"/>
      <c r="H3" s="124"/>
      <c r="I3" s="124"/>
      <c r="J3" s="124"/>
      <c r="K3" s="124"/>
      <c r="L3" s="435" t="s">
        <v>265</v>
      </c>
      <c r="M3" s="89"/>
      <c r="N3" s="89"/>
      <c r="O3" s="89"/>
      <c r="P3" s="89"/>
      <c r="Q3" s="89"/>
      <c r="R3" s="89"/>
      <c r="S3" s="89"/>
      <c r="T3" s="89"/>
      <c r="U3" s="89"/>
      <c r="V3" s="89"/>
      <c r="W3" s="90"/>
      <c r="X3" s="29"/>
      <c r="Y3" s="29"/>
      <c r="Z3" s="29"/>
      <c r="AA3" s="29"/>
      <c r="AB3" s="29"/>
      <c r="AC3" s="29"/>
      <c r="AD3" s="29"/>
      <c r="AE3" s="29"/>
      <c r="AF3" s="29"/>
      <c r="AG3" s="29"/>
      <c r="AH3" s="29"/>
      <c r="AI3" s="29"/>
      <c r="AJ3" s="29"/>
      <c r="AK3" s="29"/>
      <c r="AL3" s="29"/>
      <c r="AM3" s="29"/>
      <c r="AN3" s="29"/>
      <c r="AO3" s="29"/>
      <c r="AP3" s="29"/>
      <c r="AQ3" s="29"/>
      <c r="AR3" s="29"/>
      <c r="AS3" s="29"/>
      <c r="AT3" s="29"/>
      <c r="AU3" s="29"/>
      <c r="AV3" s="522" t="s">
        <v>1</v>
      </c>
    </row>
    <row r="4" spans="1:48" s="82" customFormat="1" ht="15.75" customHeight="1" x14ac:dyDescent="0.25">
      <c r="A4" s="496"/>
      <c r="B4" s="495"/>
      <c r="C4" s="495"/>
      <c r="D4" s="494"/>
      <c r="E4" s="298">
        <v>2018</v>
      </c>
      <c r="F4" s="298">
        <f>E4+1</f>
        <v>2019</v>
      </c>
      <c r="G4" s="298">
        <f t="shared" ref="G4:AU4" si="0">F4+1</f>
        <v>2020</v>
      </c>
      <c r="H4" s="298">
        <f t="shared" si="0"/>
        <v>2021</v>
      </c>
      <c r="I4" s="298">
        <f t="shared" si="0"/>
        <v>2022</v>
      </c>
      <c r="J4" s="298">
        <f t="shared" si="0"/>
        <v>2023</v>
      </c>
      <c r="K4" s="298">
        <f t="shared" si="0"/>
        <v>2024</v>
      </c>
      <c r="L4" s="298">
        <f t="shared" si="0"/>
        <v>2025</v>
      </c>
      <c r="M4" s="298">
        <f t="shared" si="0"/>
        <v>2026</v>
      </c>
      <c r="N4" s="298">
        <f t="shared" si="0"/>
        <v>2027</v>
      </c>
      <c r="O4" s="298">
        <f t="shared" si="0"/>
        <v>2028</v>
      </c>
      <c r="P4" s="298">
        <f t="shared" si="0"/>
        <v>2029</v>
      </c>
      <c r="Q4" s="298">
        <f t="shared" si="0"/>
        <v>2030</v>
      </c>
      <c r="R4" s="298">
        <f t="shared" si="0"/>
        <v>2031</v>
      </c>
      <c r="S4" s="298">
        <f t="shared" si="0"/>
        <v>2032</v>
      </c>
      <c r="T4" s="298">
        <f t="shared" si="0"/>
        <v>2033</v>
      </c>
      <c r="U4" s="298">
        <f t="shared" si="0"/>
        <v>2034</v>
      </c>
      <c r="V4" s="298">
        <f t="shared" si="0"/>
        <v>2035</v>
      </c>
      <c r="W4" s="298">
        <f t="shared" si="0"/>
        <v>2036</v>
      </c>
      <c r="X4" s="298">
        <f t="shared" si="0"/>
        <v>2037</v>
      </c>
      <c r="Y4" s="298">
        <f t="shared" si="0"/>
        <v>2038</v>
      </c>
      <c r="Z4" s="298">
        <f t="shared" si="0"/>
        <v>2039</v>
      </c>
      <c r="AA4" s="298">
        <f t="shared" si="0"/>
        <v>2040</v>
      </c>
      <c r="AB4" s="298">
        <f t="shared" si="0"/>
        <v>2041</v>
      </c>
      <c r="AC4" s="298">
        <f t="shared" si="0"/>
        <v>2042</v>
      </c>
      <c r="AD4" s="298">
        <f t="shared" si="0"/>
        <v>2043</v>
      </c>
      <c r="AE4" s="298">
        <f t="shared" si="0"/>
        <v>2044</v>
      </c>
      <c r="AF4" s="298">
        <f t="shared" si="0"/>
        <v>2045</v>
      </c>
      <c r="AG4" s="298">
        <f t="shared" si="0"/>
        <v>2046</v>
      </c>
      <c r="AH4" s="298">
        <f t="shared" si="0"/>
        <v>2047</v>
      </c>
      <c r="AI4" s="298">
        <f t="shared" si="0"/>
        <v>2048</v>
      </c>
      <c r="AJ4" s="298">
        <f t="shared" si="0"/>
        <v>2049</v>
      </c>
      <c r="AK4" s="298">
        <f t="shared" si="0"/>
        <v>2050</v>
      </c>
      <c r="AL4" s="298">
        <f t="shared" si="0"/>
        <v>2051</v>
      </c>
      <c r="AM4" s="298">
        <f t="shared" si="0"/>
        <v>2052</v>
      </c>
      <c r="AN4" s="298">
        <f t="shared" si="0"/>
        <v>2053</v>
      </c>
      <c r="AO4" s="298">
        <f t="shared" si="0"/>
        <v>2054</v>
      </c>
      <c r="AP4" s="298">
        <f t="shared" si="0"/>
        <v>2055</v>
      </c>
      <c r="AQ4" s="298">
        <f t="shared" si="0"/>
        <v>2056</v>
      </c>
      <c r="AR4" s="298">
        <f t="shared" si="0"/>
        <v>2057</v>
      </c>
      <c r="AS4" s="298">
        <f t="shared" si="0"/>
        <v>2058</v>
      </c>
      <c r="AT4" s="298">
        <f t="shared" si="0"/>
        <v>2059</v>
      </c>
      <c r="AU4" s="298">
        <f t="shared" si="0"/>
        <v>2060</v>
      </c>
      <c r="AV4" s="523"/>
    </row>
    <row r="5" spans="1:48" ht="15.75" customHeight="1" x14ac:dyDescent="0.3">
      <c r="A5" s="199" t="s">
        <v>90</v>
      </c>
      <c r="B5" s="200">
        <v>8</v>
      </c>
      <c r="C5" s="201">
        <v>58.737431425924804</v>
      </c>
      <c r="D5" s="202">
        <v>1</v>
      </c>
      <c r="E5" s="203"/>
      <c r="F5" s="203"/>
      <c r="G5" s="203"/>
      <c r="H5" s="203"/>
      <c r="I5" s="203"/>
      <c r="J5" s="203"/>
      <c r="K5" s="203"/>
      <c r="L5" s="177">
        <v>58.737431425924804</v>
      </c>
      <c r="M5" s="177">
        <v>58.737431425924804</v>
      </c>
      <c r="N5" s="177">
        <v>58.737431425924804</v>
      </c>
      <c r="O5" s="177">
        <v>58.737431425924804</v>
      </c>
      <c r="P5" s="177">
        <v>58.737431425924804</v>
      </c>
      <c r="Q5" s="177">
        <v>58.737431425924804</v>
      </c>
      <c r="R5" s="177">
        <v>58.737431425924804</v>
      </c>
      <c r="S5" s="177">
        <v>58.737431425924804</v>
      </c>
      <c r="T5" s="177">
        <v>0</v>
      </c>
      <c r="U5" s="177">
        <v>0</v>
      </c>
      <c r="V5" s="177">
        <v>0</v>
      </c>
      <c r="W5" s="177">
        <v>0</v>
      </c>
      <c r="X5" s="177">
        <v>0</v>
      </c>
      <c r="Y5" s="177">
        <v>0</v>
      </c>
      <c r="Z5" s="177">
        <v>0</v>
      </c>
      <c r="AA5" s="177">
        <v>0</v>
      </c>
      <c r="AB5" s="177">
        <v>0</v>
      </c>
      <c r="AC5" s="177">
        <v>0</v>
      </c>
      <c r="AD5" s="177">
        <v>0</v>
      </c>
      <c r="AE5" s="177">
        <v>0</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179">
        <f t="shared" ref="AV5:AV14" si="1">SUM(E5:AU5)</f>
        <v>469.89945140739843</v>
      </c>
    </row>
    <row r="6" spans="1:48" ht="15.75" customHeight="1" x14ac:dyDescent="0.3">
      <c r="A6" s="199" t="s">
        <v>44</v>
      </c>
      <c r="B6" s="200">
        <v>10</v>
      </c>
      <c r="C6" s="201">
        <v>53.994047103711743</v>
      </c>
      <c r="D6" s="202">
        <v>1</v>
      </c>
      <c r="E6" s="203"/>
      <c r="F6" s="203"/>
      <c r="G6" s="203"/>
      <c r="H6" s="203"/>
      <c r="I6" s="203"/>
      <c r="J6" s="203"/>
      <c r="K6" s="203"/>
      <c r="L6" s="177">
        <v>53.994047103711743</v>
      </c>
      <c r="M6" s="177">
        <v>53.994047103711743</v>
      </c>
      <c r="N6" s="177">
        <v>53.994047103711743</v>
      </c>
      <c r="O6" s="177">
        <v>53.994047103711743</v>
      </c>
      <c r="P6" s="177">
        <v>53.994047103711743</v>
      </c>
      <c r="Q6" s="177">
        <v>53.994047103711743</v>
      </c>
      <c r="R6" s="177">
        <v>53.994047103711743</v>
      </c>
      <c r="S6" s="177">
        <v>53.994047103711743</v>
      </c>
      <c r="T6" s="177">
        <v>53.994047103711743</v>
      </c>
      <c r="U6" s="177">
        <v>53.994047103711743</v>
      </c>
      <c r="V6" s="177">
        <v>0</v>
      </c>
      <c r="W6" s="177">
        <v>0</v>
      </c>
      <c r="X6" s="177">
        <v>0</v>
      </c>
      <c r="Y6" s="177">
        <v>0</v>
      </c>
      <c r="Z6" s="177">
        <v>0</v>
      </c>
      <c r="AA6" s="177">
        <v>0</v>
      </c>
      <c r="AB6" s="177">
        <v>0</v>
      </c>
      <c r="AC6" s="177">
        <v>0</v>
      </c>
      <c r="AD6" s="177">
        <v>0</v>
      </c>
      <c r="AE6" s="177">
        <v>0</v>
      </c>
      <c r="AF6" s="177">
        <v>0</v>
      </c>
      <c r="AG6" s="177">
        <v>0</v>
      </c>
      <c r="AH6" s="177">
        <v>0</v>
      </c>
      <c r="AI6" s="177">
        <v>0</v>
      </c>
      <c r="AJ6" s="177">
        <v>0</v>
      </c>
      <c r="AK6" s="177">
        <v>0</v>
      </c>
      <c r="AL6" s="177">
        <v>0</v>
      </c>
      <c r="AM6" s="177">
        <v>0</v>
      </c>
      <c r="AN6" s="177">
        <v>0</v>
      </c>
      <c r="AO6" s="177">
        <v>0</v>
      </c>
      <c r="AP6" s="177">
        <v>0</v>
      </c>
      <c r="AQ6" s="177">
        <v>0</v>
      </c>
      <c r="AR6" s="177">
        <v>0</v>
      </c>
      <c r="AS6" s="177">
        <v>0</v>
      </c>
      <c r="AT6" s="177">
        <v>0</v>
      </c>
      <c r="AU6" s="177">
        <v>0</v>
      </c>
      <c r="AV6" s="179">
        <f t="shared" si="1"/>
        <v>539.94047103711739</v>
      </c>
    </row>
    <row r="7" spans="1:48" ht="15.75" customHeight="1" x14ac:dyDescent="0.3">
      <c r="A7" s="199" t="s">
        <v>176</v>
      </c>
      <c r="B7" s="200">
        <v>10</v>
      </c>
      <c r="C7" s="201">
        <v>41.28488209661522</v>
      </c>
      <c r="D7" s="202">
        <v>1</v>
      </c>
      <c r="E7" s="203"/>
      <c r="F7" s="203"/>
      <c r="G7" s="203"/>
      <c r="H7" s="203"/>
      <c r="I7" s="203"/>
      <c r="J7" s="203"/>
      <c r="K7" s="203"/>
      <c r="L7" s="177">
        <v>41.28488209661522</v>
      </c>
      <c r="M7" s="177">
        <v>41.28488209661522</v>
      </c>
      <c r="N7" s="177">
        <v>41.28488209661522</v>
      </c>
      <c r="O7" s="177">
        <v>41.28488209661522</v>
      </c>
      <c r="P7" s="177">
        <v>41.28488209661522</v>
      </c>
      <c r="Q7" s="177">
        <v>41.28488209661522</v>
      </c>
      <c r="R7" s="177">
        <v>41.28488209661522</v>
      </c>
      <c r="S7" s="177">
        <v>41.28488209661522</v>
      </c>
      <c r="T7" s="177">
        <v>41.28488209661522</v>
      </c>
      <c r="U7" s="177">
        <v>41.28488209661522</v>
      </c>
      <c r="V7" s="177">
        <v>0</v>
      </c>
      <c r="W7" s="177">
        <v>0</v>
      </c>
      <c r="X7" s="177">
        <v>0</v>
      </c>
      <c r="Y7" s="177">
        <v>0</v>
      </c>
      <c r="Z7" s="177">
        <v>0</v>
      </c>
      <c r="AA7" s="177">
        <v>0</v>
      </c>
      <c r="AB7" s="177">
        <v>0</v>
      </c>
      <c r="AC7" s="177">
        <v>0</v>
      </c>
      <c r="AD7" s="177">
        <v>0</v>
      </c>
      <c r="AE7" s="177">
        <v>0</v>
      </c>
      <c r="AF7" s="177">
        <v>0</v>
      </c>
      <c r="AG7" s="177">
        <v>0</v>
      </c>
      <c r="AH7" s="177">
        <v>0</v>
      </c>
      <c r="AI7" s="177">
        <v>0</v>
      </c>
      <c r="AJ7" s="177">
        <v>0</v>
      </c>
      <c r="AK7" s="177">
        <v>0</v>
      </c>
      <c r="AL7" s="177">
        <v>0</v>
      </c>
      <c r="AM7" s="177">
        <v>0</v>
      </c>
      <c r="AN7" s="177">
        <v>0</v>
      </c>
      <c r="AO7" s="177">
        <v>0</v>
      </c>
      <c r="AP7" s="177">
        <v>0</v>
      </c>
      <c r="AQ7" s="177">
        <v>0</v>
      </c>
      <c r="AR7" s="177">
        <v>0</v>
      </c>
      <c r="AS7" s="177">
        <v>0</v>
      </c>
      <c r="AT7" s="177">
        <v>0</v>
      </c>
      <c r="AU7" s="177">
        <v>0</v>
      </c>
      <c r="AV7" s="179">
        <f t="shared" si="1"/>
        <v>412.84882096615212</v>
      </c>
    </row>
    <row r="8" spans="1:48" ht="15.75" customHeight="1" x14ac:dyDescent="0.3">
      <c r="A8" s="199" t="s">
        <v>126</v>
      </c>
      <c r="B8" s="200">
        <v>2</v>
      </c>
      <c r="C8" s="201">
        <v>25.152368307220442</v>
      </c>
      <c r="D8" s="202">
        <v>1</v>
      </c>
      <c r="E8" s="203"/>
      <c r="F8" s="203"/>
      <c r="G8" s="203"/>
      <c r="H8" s="203"/>
      <c r="I8" s="203"/>
      <c r="J8" s="203"/>
      <c r="K8" s="203"/>
      <c r="L8" s="177">
        <v>25.152368307220442</v>
      </c>
      <c r="M8" s="177">
        <v>25.152368307220442</v>
      </c>
      <c r="N8" s="177">
        <v>0</v>
      </c>
      <c r="O8" s="177">
        <v>0</v>
      </c>
      <c r="P8" s="177">
        <v>0</v>
      </c>
      <c r="Q8" s="177">
        <v>0</v>
      </c>
      <c r="R8" s="177">
        <v>0</v>
      </c>
      <c r="S8" s="177">
        <v>0</v>
      </c>
      <c r="T8" s="177">
        <v>0</v>
      </c>
      <c r="U8" s="177">
        <v>0</v>
      </c>
      <c r="V8" s="177">
        <v>0</v>
      </c>
      <c r="W8" s="177">
        <v>0</v>
      </c>
      <c r="X8" s="177">
        <v>0</v>
      </c>
      <c r="Y8" s="177">
        <v>0</v>
      </c>
      <c r="Z8" s="177">
        <v>0</v>
      </c>
      <c r="AA8" s="177">
        <v>0</v>
      </c>
      <c r="AB8" s="177">
        <v>0</v>
      </c>
      <c r="AC8" s="177">
        <v>0</v>
      </c>
      <c r="AD8" s="177">
        <v>0</v>
      </c>
      <c r="AE8" s="177">
        <v>0</v>
      </c>
      <c r="AF8" s="177">
        <v>0</v>
      </c>
      <c r="AG8" s="177">
        <v>0</v>
      </c>
      <c r="AH8" s="177">
        <v>0</v>
      </c>
      <c r="AI8" s="177">
        <v>0</v>
      </c>
      <c r="AJ8" s="177">
        <v>0</v>
      </c>
      <c r="AK8" s="177">
        <v>0</v>
      </c>
      <c r="AL8" s="177">
        <v>0</v>
      </c>
      <c r="AM8" s="177">
        <v>0</v>
      </c>
      <c r="AN8" s="177">
        <v>0</v>
      </c>
      <c r="AO8" s="177">
        <v>0</v>
      </c>
      <c r="AP8" s="177">
        <v>0</v>
      </c>
      <c r="AQ8" s="177">
        <v>0</v>
      </c>
      <c r="AR8" s="177">
        <v>0</v>
      </c>
      <c r="AS8" s="177">
        <v>0</v>
      </c>
      <c r="AT8" s="177">
        <v>0</v>
      </c>
      <c r="AU8" s="177">
        <v>0</v>
      </c>
      <c r="AV8" s="179">
        <f t="shared" si="1"/>
        <v>50.304736614440884</v>
      </c>
    </row>
    <row r="9" spans="1:48" ht="15.75" customHeight="1" x14ac:dyDescent="0.3">
      <c r="A9" s="199" t="s">
        <v>182</v>
      </c>
      <c r="B9" s="200">
        <v>8</v>
      </c>
      <c r="C9" s="201">
        <v>12.233016607079998</v>
      </c>
      <c r="D9" s="202">
        <v>1</v>
      </c>
      <c r="E9" s="203"/>
      <c r="F9" s="203"/>
      <c r="G9" s="203"/>
      <c r="H9" s="203"/>
      <c r="I9" s="203"/>
      <c r="J9" s="203"/>
      <c r="K9" s="203"/>
      <c r="L9" s="177">
        <v>12.233016607079998</v>
      </c>
      <c r="M9" s="177">
        <v>12.233016607079998</v>
      </c>
      <c r="N9" s="177">
        <v>12.233016607079998</v>
      </c>
      <c r="O9" s="177">
        <v>12.233016607079998</v>
      </c>
      <c r="P9" s="177">
        <v>12.233016607079998</v>
      </c>
      <c r="Q9" s="177">
        <v>12.233016607079998</v>
      </c>
      <c r="R9" s="177">
        <v>12.233016607079998</v>
      </c>
      <c r="S9" s="177">
        <v>12.233016607079998</v>
      </c>
      <c r="T9" s="177">
        <v>0</v>
      </c>
      <c r="U9" s="177">
        <v>0</v>
      </c>
      <c r="V9" s="177">
        <v>0</v>
      </c>
      <c r="W9" s="177">
        <v>0</v>
      </c>
      <c r="X9" s="177">
        <v>0</v>
      </c>
      <c r="Y9" s="177">
        <v>0</v>
      </c>
      <c r="Z9" s="177">
        <v>0</v>
      </c>
      <c r="AA9" s="177">
        <v>0</v>
      </c>
      <c r="AB9" s="177">
        <v>0</v>
      </c>
      <c r="AC9" s="177">
        <v>0</v>
      </c>
      <c r="AD9" s="177">
        <v>0</v>
      </c>
      <c r="AE9" s="177">
        <v>0</v>
      </c>
      <c r="AF9" s="177">
        <v>0</v>
      </c>
      <c r="AG9" s="177">
        <v>0</v>
      </c>
      <c r="AH9" s="177">
        <v>0</v>
      </c>
      <c r="AI9" s="177">
        <v>0</v>
      </c>
      <c r="AJ9" s="177">
        <v>0</v>
      </c>
      <c r="AK9" s="177">
        <v>0</v>
      </c>
      <c r="AL9" s="177">
        <v>0</v>
      </c>
      <c r="AM9" s="177">
        <v>0</v>
      </c>
      <c r="AN9" s="177">
        <v>0</v>
      </c>
      <c r="AO9" s="177">
        <v>0</v>
      </c>
      <c r="AP9" s="177">
        <v>0</v>
      </c>
      <c r="AQ9" s="177">
        <v>0</v>
      </c>
      <c r="AR9" s="177">
        <v>0</v>
      </c>
      <c r="AS9" s="177">
        <v>0</v>
      </c>
      <c r="AT9" s="177">
        <v>0</v>
      </c>
      <c r="AU9" s="177">
        <v>0</v>
      </c>
      <c r="AV9" s="179">
        <f t="shared" si="1"/>
        <v>97.864132856639998</v>
      </c>
    </row>
    <row r="10" spans="1:48" ht="15.75" customHeight="1" x14ac:dyDescent="0.3">
      <c r="A10" s="199" t="s">
        <v>45</v>
      </c>
      <c r="B10" s="200">
        <v>12</v>
      </c>
      <c r="C10" s="201">
        <v>14.630759999999999</v>
      </c>
      <c r="D10" s="202">
        <v>1</v>
      </c>
      <c r="E10" s="203"/>
      <c r="F10" s="203"/>
      <c r="G10" s="203"/>
      <c r="H10" s="203"/>
      <c r="I10" s="203"/>
      <c r="J10" s="203"/>
      <c r="K10" s="203"/>
      <c r="L10" s="177">
        <v>14.630759999999999</v>
      </c>
      <c r="M10" s="177">
        <v>14.630759999999999</v>
      </c>
      <c r="N10" s="177">
        <v>14.630759999999999</v>
      </c>
      <c r="O10" s="177">
        <v>14.630759999999999</v>
      </c>
      <c r="P10" s="177">
        <v>14.630759999999999</v>
      </c>
      <c r="Q10" s="177">
        <v>14.630759999999999</v>
      </c>
      <c r="R10" s="177">
        <v>14.630759999999999</v>
      </c>
      <c r="S10" s="177">
        <v>14.630759999999999</v>
      </c>
      <c r="T10" s="177">
        <v>14.630759999999999</v>
      </c>
      <c r="U10" s="177">
        <v>14.630759999999999</v>
      </c>
      <c r="V10" s="177">
        <v>14.630759999999999</v>
      </c>
      <c r="W10" s="177">
        <v>14.630759999999999</v>
      </c>
      <c r="X10" s="177">
        <v>0</v>
      </c>
      <c r="Y10" s="177">
        <v>0</v>
      </c>
      <c r="Z10" s="177">
        <v>0</v>
      </c>
      <c r="AA10" s="177">
        <v>0</v>
      </c>
      <c r="AB10" s="177">
        <v>0</v>
      </c>
      <c r="AC10" s="177">
        <v>0</v>
      </c>
      <c r="AD10" s="177">
        <v>0</v>
      </c>
      <c r="AE10" s="177">
        <v>0</v>
      </c>
      <c r="AF10" s="177">
        <v>0</v>
      </c>
      <c r="AG10" s="177">
        <v>0</v>
      </c>
      <c r="AH10" s="177">
        <v>0</v>
      </c>
      <c r="AI10" s="177">
        <v>0</v>
      </c>
      <c r="AJ10" s="177">
        <v>0</v>
      </c>
      <c r="AK10" s="177">
        <v>0</v>
      </c>
      <c r="AL10" s="177">
        <v>0</v>
      </c>
      <c r="AM10" s="177">
        <v>0</v>
      </c>
      <c r="AN10" s="177">
        <v>0</v>
      </c>
      <c r="AO10" s="177">
        <v>0</v>
      </c>
      <c r="AP10" s="177">
        <v>0</v>
      </c>
      <c r="AQ10" s="177">
        <v>0</v>
      </c>
      <c r="AR10" s="177">
        <v>0</v>
      </c>
      <c r="AS10" s="177">
        <v>0</v>
      </c>
      <c r="AT10" s="177">
        <v>0</v>
      </c>
      <c r="AU10" s="177">
        <v>0</v>
      </c>
      <c r="AV10" s="179">
        <f t="shared" si="1"/>
        <v>175.56912</v>
      </c>
    </row>
    <row r="11" spans="1:48" ht="15.75" customHeight="1" x14ac:dyDescent="0.3">
      <c r="A11" s="199" t="s">
        <v>181</v>
      </c>
      <c r="B11" s="200">
        <v>20</v>
      </c>
      <c r="C11" s="201">
        <v>10.47452502304145</v>
      </c>
      <c r="D11" s="202">
        <v>1</v>
      </c>
      <c r="E11" s="203"/>
      <c r="F11" s="203"/>
      <c r="G11" s="203"/>
      <c r="H11" s="203"/>
      <c r="I11" s="203"/>
      <c r="J11" s="203"/>
      <c r="K11" s="203"/>
      <c r="L11" s="177">
        <v>10.47452502304145</v>
      </c>
      <c r="M11" s="177">
        <v>10.47452502304145</v>
      </c>
      <c r="N11" s="177">
        <v>10.47452502304145</v>
      </c>
      <c r="O11" s="177">
        <v>10.47452502304145</v>
      </c>
      <c r="P11" s="177">
        <v>10.47452502304145</v>
      </c>
      <c r="Q11" s="177">
        <v>10.47452502304145</v>
      </c>
      <c r="R11" s="177">
        <v>10.47452502304145</v>
      </c>
      <c r="S11" s="177">
        <v>10.47452502304145</v>
      </c>
      <c r="T11" s="177">
        <v>10.47452502304145</v>
      </c>
      <c r="U11" s="177">
        <v>10.47452502304145</v>
      </c>
      <c r="V11" s="177">
        <v>10.47452502304145</v>
      </c>
      <c r="W11" s="177">
        <v>10.47452502304145</v>
      </c>
      <c r="X11" s="177">
        <v>10.47452502304145</v>
      </c>
      <c r="Y11" s="177">
        <v>10.47452502304145</v>
      </c>
      <c r="Z11" s="177">
        <v>10.47452502304145</v>
      </c>
      <c r="AA11" s="177">
        <v>10.47452502304145</v>
      </c>
      <c r="AB11" s="177">
        <v>10.47452502304145</v>
      </c>
      <c r="AC11" s="177">
        <v>10.47452502304145</v>
      </c>
      <c r="AD11" s="177">
        <v>10.47452502304145</v>
      </c>
      <c r="AE11" s="177">
        <v>10.47452502304145</v>
      </c>
      <c r="AF11" s="177">
        <v>0</v>
      </c>
      <c r="AG11" s="177">
        <v>0</v>
      </c>
      <c r="AH11" s="177">
        <v>0</v>
      </c>
      <c r="AI11" s="177">
        <v>0</v>
      </c>
      <c r="AJ11" s="177">
        <v>0</v>
      </c>
      <c r="AK11" s="177">
        <v>0</v>
      </c>
      <c r="AL11" s="177">
        <v>0</v>
      </c>
      <c r="AM11" s="177">
        <v>0</v>
      </c>
      <c r="AN11" s="177">
        <v>0</v>
      </c>
      <c r="AO11" s="177">
        <v>0</v>
      </c>
      <c r="AP11" s="177">
        <v>0</v>
      </c>
      <c r="AQ11" s="177">
        <v>0</v>
      </c>
      <c r="AR11" s="177">
        <v>0</v>
      </c>
      <c r="AS11" s="177">
        <v>0</v>
      </c>
      <c r="AT11" s="177">
        <v>0</v>
      </c>
      <c r="AU11" s="177">
        <v>0</v>
      </c>
      <c r="AV11" s="179">
        <f t="shared" si="1"/>
        <v>209.490500460829</v>
      </c>
    </row>
    <row r="12" spans="1:48" ht="15.75" customHeight="1" x14ac:dyDescent="0.3">
      <c r="A12" s="199" t="s">
        <v>107</v>
      </c>
      <c r="B12" s="200">
        <v>20</v>
      </c>
      <c r="C12" s="201">
        <v>9.6568581681743524</v>
      </c>
      <c r="D12" s="202">
        <v>1</v>
      </c>
      <c r="E12" s="203"/>
      <c r="F12" s="203"/>
      <c r="G12" s="203"/>
      <c r="H12" s="203"/>
      <c r="I12" s="203"/>
      <c r="J12" s="203"/>
      <c r="K12" s="203"/>
      <c r="L12" s="177">
        <v>9.6568581681743524</v>
      </c>
      <c r="M12" s="177">
        <v>9.6568581681743524</v>
      </c>
      <c r="N12" s="177">
        <v>9.6568581681743524</v>
      </c>
      <c r="O12" s="177">
        <v>9.6568581681743524</v>
      </c>
      <c r="P12" s="177">
        <v>9.6568581681743524</v>
      </c>
      <c r="Q12" s="177">
        <v>9.6568581681743524</v>
      </c>
      <c r="R12" s="177">
        <v>9.6568581681743524</v>
      </c>
      <c r="S12" s="177">
        <v>9.6568581681743524</v>
      </c>
      <c r="T12" s="177">
        <v>9.6568581681743524</v>
      </c>
      <c r="U12" s="177">
        <v>9.6568581681743524</v>
      </c>
      <c r="V12" s="177">
        <v>9.6568581681743524</v>
      </c>
      <c r="W12" s="177">
        <v>9.6568581681743524</v>
      </c>
      <c r="X12" s="177">
        <v>9.6568581681743524</v>
      </c>
      <c r="Y12" s="177">
        <v>9.6568581681743524</v>
      </c>
      <c r="Z12" s="177">
        <v>9.6568581681743524</v>
      </c>
      <c r="AA12" s="177">
        <v>9.6568581681743524</v>
      </c>
      <c r="AB12" s="177">
        <v>9.6568581681743524</v>
      </c>
      <c r="AC12" s="177">
        <v>9.6568581681743524</v>
      </c>
      <c r="AD12" s="177">
        <v>9.6568581681743524</v>
      </c>
      <c r="AE12" s="177">
        <v>9.6568581681743524</v>
      </c>
      <c r="AF12" s="177">
        <v>0</v>
      </c>
      <c r="AG12" s="177">
        <v>0</v>
      </c>
      <c r="AH12" s="177">
        <v>0</v>
      </c>
      <c r="AI12" s="177">
        <v>0</v>
      </c>
      <c r="AJ12" s="177">
        <v>0</v>
      </c>
      <c r="AK12" s="177">
        <v>0</v>
      </c>
      <c r="AL12" s="177">
        <v>0</v>
      </c>
      <c r="AM12" s="177">
        <v>0</v>
      </c>
      <c r="AN12" s="177">
        <v>0</v>
      </c>
      <c r="AO12" s="177">
        <v>0</v>
      </c>
      <c r="AP12" s="177">
        <v>0</v>
      </c>
      <c r="AQ12" s="177">
        <v>0</v>
      </c>
      <c r="AR12" s="177">
        <v>0</v>
      </c>
      <c r="AS12" s="177">
        <v>0</v>
      </c>
      <c r="AT12" s="177">
        <v>0</v>
      </c>
      <c r="AU12" s="177">
        <v>0</v>
      </c>
      <c r="AV12" s="179">
        <f t="shared" si="1"/>
        <v>193.13716336348705</v>
      </c>
    </row>
    <row r="13" spans="1:48" ht="15.75" customHeight="1" x14ac:dyDescent="0.3">
      <c r="A13" s="199" t="s">
        <v>183</v>
      </c>
      <c r="B13" s="200">
        <v>20</v>
      </c>
      <c r="C13" s="201">
        <v>6.41847133946208</v>
      </c>
      <c r="D13" s="202">
        <v>1</v>
      </c>
      <c r="E13" s="203"/>
      <c r="F13" s="203"/>
      <c r="G13" s="203"/>
      <c r="H13" s="203"/>
      <c r="I13" s="203"/>
      <c r="J13" s="203"/>
      <c r="K13" s="203"/>
      <c r="L13" s="177">
        <v>6.41847133946208</v>
      </c>
      <c r="M13" s="177">
        <v>6.41847133946208</v>
      </c>
      <c r="N13" s="177">
        <v>6.41847133946208</v>
      </c>
      <c r="O13" s="177">
        <v>6.41847133946208</v>
      </c>
      <c r="P13" s="177">
        <v>6.41847133946208</v>
      </c>
      <c r="Q13" s="177">
        <v>6.41847133946208</v>
      </c>
      <c r="R13" s="177">
        <v>6.41847133946208</v>
      </c>
      <c r="S13" s="177">
        <v>6.41847133946208</v>
      </c>
      <c r="T13" s="177">
        <v>6.41847133946208</v>
      </c>
      <c r="U13" s="177">
        <v>6.41847133946208</v>
      </c>
      <c r="V13" s="177">
        <v>6.41847133946208</v>
      </c>
      <c r="W13" s="177">
        <v>6.41847133946208</v>
      </c>
      <c r="X13" s="177">
        <v>6.41847133946208</v>
      </c>
      <c r="Y13" s="177">
        <v>6.41847133946208</v>
      </c>
      <c r="Z13" s="177">
        <v>6.41847133946208</v>
      </c>
      <c r="AA13" s="177">
        <v>6.41847133946208</v>
      </c>
      <c r="AB13" s="177">
        <v>6.41847133946208</v>
      </c>
      <c r="AC13" s="177">
        <v>6.41847133946208</v>
      </c>
      <c r="AD13" s="177">
        <v>6.41847133946208</v>
      </c>
      <c r="AE13" s="177">
        <v>6.41847133946208</v>
      </c>
      <c r="AF13" s="177">
        <v>0</v>
      </c>
      <c r="AG13" s="177">
        <v>0</v>
      </c>
      <c r="AH13" s="177">
        <v>0</v>
      </c>
      <c r="AI13" s="177">
        <v>0</v>
      </c>
      <c r="AJ13" s="177">
        <v>0</v>
      </c>
      <c r="AK13" s="177">
        <v>0</v>
      </c>
      <c r="AL13" s="177">
        <v>0</v>
      </c>
      <c r="AM13" s="177">
        <v>0</v>
      </c>
      <c r="AN13" s="177">
        <v>0</v>
      </c>
      <c r="AO13" s="177">
        <v>0</v>
      </c>
      <c r="AP13" s="177">
        <v>0</v>
      </c>
      <c r="AQ13" s="177">
        <v>0</v>
      </c>
      <c r="AR13" s="177">
        <v>0</v>
      </c>
      <c r="AS13" s="177">
        <v>0</v>
      </c>
      <c r="AT13" s="177">
        <v>0</v>
      </c>
      <c r="AU13" s="177">
        <v>0</v>
      </c>
      <c r="AV13" s="179">
        <f t="shared" si="1"/>
        <v>128.36942678924166</v>
      </c>
    </row>
    <row r="14" spans="1:48" ht="15.75" customHeight="1" x14ac:dyDescent="0.3">
      <c r="A14" s="199" t="s">
        <v>175</v>
      </c>
      <c r="B14" s="200">
        <v>10</v>
      </c>
      <c r="C14" s="201">
        <v>4.8106879033011269</v>
      </c>
      <c r="D14" s="202">
        <v>1</v>
      </c>
      <c r="E14" s="203"/>
      <c r="F14" s="203"/>
      <c r="G14" s="203"/>
      <c r="H14" s="203"/>
      <c r="I14" s="203"/>
      <c r="J14" s="203"/>
      <c r="K14" s="203"/>
      <c r="L14" s="177">
        <v>4.8106879033011269</v>
      </c>
      <c r="M14" s="177">
        <v>4.8106879033011269</v>
      </c>
      <c r="N14" s="177">
        <v>4.8106879033011269</v>
      </c>
      <c r="O14" s="177">
        <v>4.8106879033011269</v>
      </c>
      <c r="P14" s="177">
        <v>4.8106879033011269</v>
      </c>
      <c r="Q14" s="177">
        <v>4.8106879033011269</v>
      </c>
      <c r="R14" s="177">
        <v>4.8106879033011269</v>
      </c>
      <c r="S14" s="177">
        <v>4.8106879033011269</v>
      </c>
      <c r="T14" s="177">
        <v>4.8106879033011269</v>
      </c>
      <c r="U14" s="177">
        <v>4.8106879033011269</v>
      </c>
      <c r="V14" s="177">
        <v>0</v>
      </c>
      <c r="W14" s="177">
        <v>0</v>
      </c>
      <c r="X14" s="177">
        <v>0</v>
      </c>
      <c r="Y14" s="177">
        <v>0</v>
      </c>
      <c r="Z14" s="177">
        <v>0</v>
      </c>
      <c r="AA14" s="177">
        <v>0</v>
      </c>
      <c r="AB14" s="177">
        <v>0</v>
      </c>
      <c r="AC14" s="177">
        <v>0</v>
      </c>
      <c r="AD14" s="177">
        <v>0</v>
      </c>
      <c r="AE14" s="177">
        <v>0</v>
      </c>
      <c r="AF14" s="177">
        <v>0</v>
      </c>
      <c r="AG14" s="177">
        <v>0</v>
      </c>
      <c r="AH14" s="177">
        <v>0</v>
      </c>
      <c r="AI14" s="177">
        <v>0</v>
      </c>
      <c r="AJ14" s="177">
        <v>0</v>
      </c>
      <c r="AK14" s="177">
        <v>0</v>
      </c>
      <c r="AL14" s="177">
        <v>0</v>
      </c>
      <c r="AM14" s="177">
        <v>0</v>
      </c>
      <c r="AN14" s="177">
        <v>0</v>
      </c>
      <c r="AO14" s="177">
        <v>0</v>
      </c>
      <c r="AP14" s="177">
        <v>0</v>
      </c>
      <c r="AQ14" s="177">
        <v>0</v>
      </c>
      <c r="AR14" s="177">
        <v>0</v>
      </c>
      <c r="AS14" s="177">
        <v>0</v>
      </c>
      <c r="AT14" s="177">
        <v>0</v>
      </c>
      <c r="AU14" s="177">
        <v>0</v>
      </c>
      <c r="AV14" s="179">
        <f t="shared" si="1"/>
        <v>48.106879033011275</v>
      </c>
    </row>
    <row r="15" spans="1:48" ht="15.75" customHeight="1" x14ac:dyDescent="0.3">
      <c r="A15" s="180" t="s">
        <v>422</v>
      </c>
      <c r="B15" s="196"/>
      <c r="C15" s="182">
        <f>SUM(C5:C14)</f>
        <v>237.39304797453124</v>
      </c>
      <c r="D15" s="205">
        <f>L15/C15</f>
        <v>1</v>
      </c>
      <c r="E15" s="85"/>
      <c r="F15" s="74"/>
      <c r="G15" s="74"/>
      <c r="H15" s="74"/>
      <c r="I15" s="74"/>
      <c r="J15" s="74"/>
      <c r="K15" s="74"/>
      <c r="L15" s="182">
        <f t="shared" ref="L15:AV15" si="2">SUM(L5:L14)</f>
        <v>237.39304797453124</v>
      </c>
      <c r="M15" s="182">
        <f t="shared" si="2"/>
        <v>237.39304797453124</v>
      </c>
      <c r="N15" s="182">
        <f t="shared" si="2"/>
        <v>212.24067966731079</v>
      </c>
      <c r="O15" s="182">
        <f t="shared" si="2"/>
        <v>212.24067966731079</v>
      </c>
      <c r="P15" s="182">
        <f t="shared" si="2"/>
        <v>212.24067966731079</v>
      </c>
      <c r="Q15" s="182">
        <f t="shared" si="2"/>
        <v>212.24067966731079</v>
      </c>
      <c r="R15" s="182">
        <f t="shared" si="2"/>
        <v>212.24067966731079</v>
      </c>
      <c r="S15" s="182">
        <f t="shared" si="2"/>
        <v>212.24067966731079</v>
      </c>
      <c r="T15" s="182">
        <f t="shared" si="2"/>
        <v>141.27023163430596</v>
      </c>
      <c r="U15" s="182">
        <f t="shared" si="2"/>
        <v>141.27023163430596</v>
      </c>
      <c r="V15" s="182">
        <f t="shared" si="2"/>
        <v>41.180614530677879</v>
      </c>
      <c r="W15" s="182">
        <f t="shared" si="2"/>
        <v>41.180614530677879</v>
      </c>
      <c r="X15" s="182">
        <f t="shared" si="2"/>
        <v>26.549854530677884</v>
      </c>
      <c r="Y15" s="182">
        <f t="shared" si="2"/>
        <v>26.549854530677884</v>
      </c>
      <c r="Z15" s="182">
        <f t="shared" si="2"/>
        <v>26.549854530677884</v>
      </c>
      <c r="AA15" s="182">
        <f t="shared" si="2"/>
        <v>26.549854530677884</v>
      </c>
      <c r="AB15" s="182">
        <f t="shared" si="2"/>
        <v>26.549854530677884</v>
      </c>
      <c r="AC15" s="182">
        <f t="shared" si="2"/>
        <v>26.549854530677884</v>
      </c>
      <c r="AD15" s="182">
        <f t="shared" si="2"/>
        <v>26.549854530677884</v>
      </c>
      <c r="AE15" s="182">
        <f t="shared" si="2"/>
        <v>26.549854530677884</v>
      </c>
      <c r="AF15" s="182">
        <f t="shared" si="2"/>
        <v>0</v>
      </c>
      <c r="AG15" s="182">
        <f t="shared" si="2"/>
        <v>0</v>
      </c>
      <c r="AH15" s="182">
        <f t="shared" si="2"/>
        <v>0</v>
      </c>
      <c r="AI15" s="182">
        <f t="shared" si="2"/>
        <v>0</v>
      </c>
      <c r="AJ15" s="182">
        <f t="shared" si="2"/>
        <v>0</v>
      </c>
      <c r="AK15" s="182">
        <f t="shared" si="2"/>
        <v>0</v>
      </c>
      <c r="AL15" s="182">
        <f t="shared" si="2"/>
        <v>0</v>
      </c>
      <c r="AM15" s="182">
        <f t="shared" si="2"/>
        <v>0</v>
      </c>
      <c r="AN15" s="182">
        <f t="shared" si="2"/>
        <v>0</v>
      </c>
      <c r="AO15" s="182">
        <f t="shared" si="2"/>
        <v>0</v>
      </c>
      <c r="AP15" s="182">
        <f t="shared" si="2"/>
        <v>0</v>
      </c>
      <c r="AQ15" s="182">
        <f t="shared" si="2"/>
        <v>0</v>
      </c>
      <c r="AR15" s="182">
        <f t="shared" si="2"/>
        <v>0</v>
      </c>
      <c r="AS15" s="182">
        <f t="shared" si="2"/>
        <v>0</v>
      </c>
      <c r="AT15" s="182">
        <f t="shared" si="2"/>
        <v>0</v>
      </c>
      <c r="AU15" s="182">
        <f t="shared" si="2"/>
        <v>0</v>
      </c>
      <c r="AV15" s="174">
        <f t="shared" si="2"/>
        <v>2325.5307025283178</v>
      </c>
    </row>
    <row r="16" spans="1:48" ht="15.75" customHeight="1" x14ac:dyDescent="0.3">
      <c r="A16" s="180" t="s">
        <v>423</v>
      </c>
      <c r="B16" s="185"/>
      <c r="C16" s="186"/>
      <c r="D16" s="197"/>
      <c r="E16" s="77"/>
      <c r="F16" s="77"/>
      <c r="G16" s="77"/>
      <c r="H16" s="77"/>
      <c r="I16" s="77"/>
      <c r="J16" s="77"/>
      <c r="K16" s="78"/>
      <c r="L16" s="174">
        <f>L15-L15</f>
        <v>0</v>
      </c>
      <c r="M16" s="188">
        <f>L15-M15</f>
        <v>0</v>
      </c>
      <c r="N16" s="188">
        <f t="shared" ref="N16:AU16" si="3">M15-N15</f>
        <v>25.152368307220456</v>
      </c>
      <c r="O16" s="188">
        <f t="shared" si="3"/>
        <v>0</v>
      </c>
      <c r="P16" s="188">
        <f t="shared" si="3"/>
        <v>0</v>
      </c>
      <c r="Q16" s="188">
        <f t="shared" si="3"/>
        <v>0</v>
      </c>
      <c r="R16" s="188">
        <f t="shared" si="3"/>
        <v>0</v>
      </c>
      <c r="S16" s="188">
        <f t="shared" si="3"/>
        <v>0</v>
      </c>
      <c r="T16" s="188">
        <f t="shared" si="3"/>
        <v>70.970448033004828</v>
      </c>
      <c r="U16" s="188">
        <f t="shared" si="3"/>
        <v>0</v>
      </c>
      <c r="V16" s="188">
        <f t="shared" si="3"/>
        <v>100.08961710362809</v>
      </c>
      <c r="W16" s="188">
        <f t="shared" si="3"/>
        <v>0</v>
      </c>
      <c r="X16" s="188">
        <f t="shared" si="3"/>
        <v>14.630759999999995</v>
      </c>
      <c r="Y16" s="188">
        <f t="shared" si="3"/>
        <v>0</v>
      </c>
      <c r="Z16" s="188">
        <f t="shared" si="3"/>
        <v>0</v>
      </c>
      <c r="AA16" s="188">
        <f t="shared" si="3"/>
        <v>0</v>
      </c>
      <c r="AB16" s="188">
        <f t="shared" si="3"/>
        <v>0</v>
      </c>
      <c r="AC16" s="188">
        <f t="shared" si="3"/>
        <v>0</v>
      </c>
      <c r="AD16" s="188">
        <f t="shared" si="3"/>
        <v>0</v>
      </c>
      <c r="AE16" s="188">
        <f t="shared" si="3"/>
        <v>0</v>
      </c>
      <c r="AF16" s="188">
        <f t="shared" si="3"/>
        <v>26.549854530677884</v>
      </c>
      <c r="AG16" s="188">
        <f t="shared" si="3"/>
        <v>0</v>
      </c>
      <c r="AH16" s="188">
        <f t="shared" si="3"/>
        <v>0</v>
      </c>
      <c r="AI16" s="188">
        <f t="shared" si="3"/>
        <v>0</v>
      </c>
      <c r="AJ16" s="188">
        <f t="shared" si="3"/>
        <v>0</v>
      </c>
      <c r="AK16" s="188">
        <f t="shared" si="3"/>
        <v>0</v>
      </c>
      <c r="AL16" s="188">
        <f t="shared" si="3"/>
        <v>0</v>
      </c>
      <c r="AM16" s="188">
        <f t="shared" si="3"/>
        <v>0</v>
      </c>
      <c r="AN16" s="188">
        <f t="shared" si="3"/>
        <v>0</v>
      </c>
      <c r="AO16" s="188">
        <f t="shared" si="3"/>
        <v>0</v>
      </c>
      <c r="AP16" s="188">
        <f t="shared" si="3"/>
        <v>0</v>
      </c>
      <c r="AQ16" s="188">
        <f t="shared" si="3"/>
        <v>0</v>
      </c>
      <c r="AR16" s="188">
        <f t="shared" si="3"/>
        <v>0</v>
      </c>
      <c r="AS16" s="188">
        <f t="shared" si="3"/>
        <v>0</v>
      </c>
      <c r="AT16" s="188">
        <f t="shared" si="3"/>
        <v>0</v>
      </c>
      <c r="AU16" s="188">
        <f t="shared" si="3"/>
        <v>0</v>
      </c>
      <c r="AV16" s="84"/>
    </row>
    <row r="17" spans="1:48" ht="15.75" customHeight="1" x14ac:dyDescent="0.3">
      <c r="A17" s="180" t="s">
        <v>424</v>
      </c>
      <c r="B17" s="185"/>
      <c r="C17" s="186"/>
      <c r="D17" s="186"/>
      <c r="E17" s="74"/>
      <c r="F17" s="74"/>
      <c r="G17" s="74"/>
      <c r="H17" s="74"/>
      <c r="I17" s="74"/>
      <c r="J17" s="74"/>
      <c r="K17" s="79"/>
      <c r="L17" s="174">
        <f>$L15-L15</f>
        <v>0</v>
      </c>
      <c r="M17" s="190">
        <f t="shared" ref="M17:AU17" si="4">$L15-M15</f>
        <v>0</v>
      </c>
      <c r="N17" s="190">
        <f t="shared" si="4"/>
        <v>25.152368307220456</v>
      </c>
      <c r="O17" s="190">
        <f t="shared" si="4"/>
        <v>25.152368307220456</v>
      </c>
      <c r="P17" s="190">
        <f t="shared" si="4"/>
        <v>25.152368307220456</v>
      </c>
      <c r="Q17" s="190">
        <f t="shared" si="4"/>
        <v>25.152368307220456</v>
      </c>
      <c r="R17" s="190">
        <f t="shared" si="4"/>
        <v>25.152368307220456</v>
      </c>
      <c r="S17" s="190">
        <f t="shared" si="4"/>
        <v>25.152368307220456</v>
      </c>
      <c r="T17" s="190">
        <f t="shared" si="4"/>
        <v>96.122816340225285</v>
      </c>
      <c r="U17" s="190">
        <f t="shared" si="4"/>
        <v>96.122816340225285</v>
      </c>
      <c r="V17" s="190">
        <f t="shared" si="4"/>
        <v>196.21243344385337</v>
      </c>
      <c r="W17" s="190">
        <f t="shared" si="4"/>
        <v>196.21243344385337</v>
      </c>
      <c r="X17" s="190">
        <f t="shared" si="4"/>
        <v>210.84319344385335</v>
      </c>
      <c r="Y17" s="190">
        <f t="shared" si="4"/>
        <v>210.84319344385335</v>
      </c>
      <c r="Z17" s="190">
        <f t="shared" si="4"/>
        <v>210.84319344385335</v>
      </c>
      <c r="AA17" s="190">
        <f t="shared" si="4"/>
        <v>210.84319344385335</v>
      </c>
      <c r="AB17" s="190">
        <f t="shared" si="4"/>
        <v>210.84319344385335</v>
      </c>
      <c r="AC17" s="190">
        <f t="shared" si="4"/>
        <v>210.84319344385335</v>
      </c>
      <c r="AD17" s="190">
        <f t="shared" si="4"/>
        <v>210.84319344385335</v>
      </c>
      <c r="AE17" s="190">
        <f t="shared" si="4"/>
        <v>210.84319344385335</v>
      </c>
      <c r="AF17" s="190">
        <f t="shared" si="4"/>
        <v>237.39304797453124</v>
      </c>
      <c r="AG17" s="190">
        <f t="shared" si="4"/>
        <v>237.39304797453124</v>
      </c>
      <c r="AH17" s="190">
        <f t="shared" si="4"/>
        <v>237.39304797453124</v>
      </c>
      <c r="AI17" s="190">
        <f t="shared" si="4"/>
        <v>237.39304797453124</v>
      </c>
      <c r="AJ17" s="190">
        <f t="shared" si="4"/>
        <v>237.39304797453124</v>
      </c>
      <c r="AK17" s="190">
        <f t="shared" si="4"/>
        <v>237.39304797453124</v>
      </c>
      <c r="AL17" s="190">
        <f t="shared" si="4"/>
        <v>237.39304797453124</v>
      </c>
      <c r="AM17" s="190">
        <f t="shared" si="4"/>
        <v>237.39304797453124</v>
      </c>
      <c r="AN17" s="190">
        <f t="shared" si="4"/>
        <v>237.39304797453124</v>
      </c>
      <c r="AO17" s="190">
        <f t="shared" si="4"/>
        <v>237.39304797453124</v>
      </c>
      <c r="AP17" s="190">
        <f t="shared" si="4"/>
        <v>237.39304797453124</v>
      </c>
      <c r="AQ17" s="190">
        <f t="shared" si="4"/>
        <v>237.39304797453124</v>
      </c>
      <c r="AR17" s="190">
        <f t="shared" si="4"/>
        <v>237.39304797453124</v>
      </c>
      <c r="AS17" s="190">
        <f t="shared" si="4"/>
        <v>237.39304797453124</v>
      </c>
      <c r="AT17" s="190">
        <f t="shared" si="4"/>
        <v>237.39304797453124</v>
      </c>
      <c r="AU17" s="190">
        <f t="shared" si="4"/>
        <v>237.39304797453124</v>
      </c>
      <c r="AV17" s="80"/>
    </row>
    <row r="18" spans="1:48" ht="15.75" customHeight="1" x14ac:dyDescent="0.3">
      <c r="A18" s="193" t="s">
        <v>66</v>
      </c>
      <c r="B18" s="206">
        <f>SUMPRODUCT(B5:B14,C5:C14)/C15</f>
        <v>9.7961196520709102</v>
      </c>
      <c r="C18" s="56"/>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row>
    <row r="19" spans="1:48" s="82" customFormat="1" ht="15.75" customHeight="1" x14ac:dyDescent="0.25"/>
    <row r="20" spans="1:48" ht="15.75" customHeight="1" x14ac:dyDescent="0.3">
      <c r="A20" s="501" t="s">
        <v>2</v>
      </c>
      <c r="B20" s="502"/>
      <c r="C20" s="502"/>
      <c r="D20" s="502"/>
    </row>
    <row r="21" spans="1:48" ht="15.75" customHeight="1" x14ac:dyDescent="0.3">
      <c r="A21" s="503" t="s">
        <v>341</v>
      </c>
      <c r="B21" s="504"/>
      <c r="C21" s="504"/>
      <c r="D21" s="505"/>
    </row>
    <row r="22" spans="1:48" ht="15.75" customHeight="1" x14ac:dyDescent="0.3"/>
  </sheetData>
  <mergeCells count="7">
    <mergeCell ref="AV3:AV4"/>
    <mergeCell ref="A20:D20"/>
    <mergeCell ref="A21:D21"/>
    <mergeCell ref="A3:A4"/>
    <mergeCell ref="B3:B4"/>
    <mergeCell ref="C3:C4"/>
    <mergeCell ref="D3:D4"/>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EA3EF-52B9-464C-81C7-A6399F7E6918}">
  <dimension ref="A1:AV21"/>
  <sheetViews>
    <sheetView workbookViewId="0"/>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373" t="s">
        <v>557</v>
      </c>
    </row>
    <row r="2" spans="1:48" ht="15.75" customHeight="1" x14ac:dyDescent="0.3"/>
    <row r="3" spans="1:48" s="82" customFormat="1" ht="15.75" customHeight="1" x14ac:dyDescent="0.25">
      <c r="A3" s="491" t="s">
        <v>230</v>
      </c>
      <c r="B3" s="493" t="s">
        <v>0</v>
      </c>
      <c r="C3" s="493" t="s">
        <v>264</v>
      </c>
      <c r="D3" s="493" t="s">
        <v>57</v>
      </c>
      <c r="E3" s="123"/>
      <c r="F3" s="124"/>
      <c r="G3" s="124"/>
      <c r="H3" s="124"/>
      <c r="I3" s="124"/>
      <c r="J3" s="124"/>
      <c r="K3" s="124"/>
      <c r="L3" s="435" t="s">
        <v>265</v>
      </c>
      <c r="M3" s="89"/>
      <c r="N3" s="89"/>
      <c r="O3" s="89"/>
      <c r="P3" s="89"/>
      <c r="Q3" s="89"/>
      <c r="R3" s="89"/>
      <c r="S3" s="89"/>
      <c r="T3" s="89"/>
      <c r="U3" s="89"/>
      <c r="V3" s="89"/>
      <c r="W3" s="90"/>
      <c r="X3" s="29"/>
      <c r="Y3" s="29"/>
      <c r="Z3" s="29"/>
      <c r="AA3" s="29"/>
      <c r="AB3" s="29"/>
      <c r="AC3" s="29"/>
      <c r="AD3" s="29"/>
      <c r="AE3" s="29"/>
      <c r="AF3" s="29"/>
      <c r="AG3" s="29"/>
      <c r="AH3" s="29"/>
      <c r="AI3" s="29"/>
      <c r="AJ3" s="29"/>
      <c r="AK3" s="29"/>
      <c r="AL3" s="29"/>
      <c r="AM3" s="29"/>
      <c r="AN3" s="29"/>
      <c r="AO3" s="29"/>
      <c r="AP3" s="29"/>
      <c r="AQ3" s="29"/>
      <c r="AR3" s="29"/>
      <c r="AS3" s="29"/>
      <c r="AT3" s="29"/>
      <c r="AU3" s="29"/>
      <c r="AV3" s="522" t="s">
        <v>1</v>
      </c>
    </row>
    <row r="4" spans="1:48" s="82" customFormat="1" ht="15.75" customHeight="1" x14ac:dyDescent="0.25">
      <c r="A4" s="496"/>
      <c r="B4" s="495"/>
      <c r="C4" s="495"/>
      <c r="D4" s="494"/>
      <c r="E4" s="298">
        <v>2018</v>
      </c>
      <c r="F4" s="298">
        <f>E4+1</f>
        <v>2019</v>
      </c>
      <c r="G4" s="298">
        <f t="shared" ref="G4:AS4" si="0">F4+1</f>
        <v>2020</v>
      </c>
      <c r="H4" s="298">
        <f t="shared" si="0"/>
        <v>2021</v>
      </c>
      <c r="I4" s="298">
        <f t="shared" si="0"/>
        <v>2022</v>
      </c>
      <c r="J4" s="298">
        <f t="shared" si="0"/>
        <v>2023</v>
      </c>
      <c r="K4" s="298">
        <f t="shared" si="0"/>
        <v>2024</v>
      </c>
      <c r="L4" s="298">
        <f t="shared" si="0"/>
        <v>2025</v>
      </c>
      <c r="M4" s="298">
        <f t="shared" si="0"/>
        <v>2026</v>
      </c>
      <c r="N4" s="298">
        <f t="shared" si="0"/>
        <v>2027</v>
      </c>
      <c r="O4" s="298">
        <f t="shared" si="0"/>
        <v>2028</v>
      </c>
      <c r="P4" s="298">
        <f t="shared" si="0"/>
        <v>2029</v>
      </c>
      <c r="Q4" s="298">
        <f t="shared" si="0"/>
        <v>2030</v>
      </c>
      <c r="R4" s="298">
        <f t="shared" si="0"/>
        <v>2031</v>
      </c>
      <c r="S4" s="298">
        <f t="shared" si="0"/>
        <v>2032</v>
      </c>
      <c r="T4" s="298">
        <f t="shared" si="0"/>
        <v>2033</v>
      </c>
      <c r="U4" s="298">
        <f t="shared" si="0"/>
        <v>2034</v>
      </c>
      <c r="V4" s="298">
        <f t="shared" si="0"/>
        <v>2035</v>
      </c>
      <c r="W4" s="298">
        <f t="shared" si="0"/>
        <v>2036</v>
      </c>
      <c r="X4" s="298">
        <f t="shared" si="0"/>
        <v>2037</v>
      </c>
      <c r="Y4" s="298">
        <f t="shared" si="0"/>
        <v>2038</v>
      </c>
      <c r="Z4" s="298">
        <f t="shared" si="0"/>
        <v>2039</v>
      </c>
      <c r="AA4" s="298">
        <f t="shared" si="0"/>
        <v>2040</v>
      </c>
      <c r="AB4" s="298">
        <f t="shared" si="0"/>
        <v>2041</v>
      </c>
      <c r="AC4" s="298">
        <f t="shared" si="0"/>
        <v>2042</v>
      </c>
      <c r="AD4" s="298">
        <f t="shared" si="0"/>
        <v>2043</v>
      </c>
      <c r="AE4" s="298">
        <f t="shared" si="0"/>
        <v>2044</v>
      </c>
      <c r="AF4" s="298">
        <f t="shared" si="0"/>
        <v>2045</v>
      </c>
      <c r="AG4" s="298">
        <f t="shared" si="0"/>
        <v>2046</v>
      </c>
      <c r="AH4" s="298">
        <f t="shared" si="0"/>
        <v>2047</v>
      </c>
      <c r="AI4" s="298">
        <f t="shared" si="0"/>
        <v>2048</v>
      </c>
      <c r="AJ4" s="298">
        <f t="shared" si="0"/>
        <v>2049</v>
      </c>
      <c r="AK4" s="298">
        <f t="shared" si="0"/>
        <v>2050</v>
      </c>
      <c r="AL4" s="298">
        <f t="shared" si="0"/>
        <v>2051</v>
      </c>
      <c r="AM4" s="298">
        <f t="shared" si="0"/>
        <v>2052</v>
      </c>
      <c r="AN4" s="298">
        <f t="shared" si="0"/>
        <v>2053</v>
      </c>
      <c r="AO4" s="298">
        <f t="shared" si="0"/>
        <v>2054</v>
      </c>
      <c r="AP4" s="298">
        <f t="shared" si="0"/>
        <v>2055</v>
      </c>
      <c r="AQ4" s="298">
        <f t="shared" si="0"/>
        <v>2056</v>
      </c>
      <c r="AR4" s="298">
        <f t="shared" si="0"/>
        <v>2057</v>
      </c>
      <c r="AS4" s="298">
        <f t="shared" si="0"/>
        <v>2058</v>
      </c>
      <c r="AT4" s="298">
        <f t="shared" ref="AT4:AU4" si="1">AS4+1</f>
        <v>2059</v>
      </c>
      <c r="AU4" s="298">
        <f t="shared" si="1"/>
        <v>2060</v>
      </c>
      <c r="AV4" s="523"/>
    </row>
    <row r="5" spans="1:48" ht="15.75" customHeight="1" x14ac:dyDescent="0.3">
      <c r="A5" s="199" t="s">
        <v>137</v>
      </c>
      <c r="B5" s="200">
        <v>8</v>
      </c>
      <c r="C5" s="201">
        <v>978.98031685740011</v>
      </c>
      <c r="D5" s="202">
        <v>1</v>
      </c>
      <c r="E5" s="203"/>
      <c r="F5" s="203"/>
      <c r="G5" s="203"/>
      <c r="H5" s="203"/>
      <c r="I5" s="203"/>
      <c r="J5" s="203"/>
      <c r="K5" s="203"/>
      <c r="L5" s="177">
        <v>978.98031685740011</v>
      </c>
      <c r="M5" s="177">
        <v>978.98031685740011</v>
      </c>
      <c r="N5" s="177">
        <v>978.98031685740011</v>
      </c>
      <c r="O5" s="177">
        <v>978.98031685740011</v>
      </c>
      <c r="P5" s="177">
        <v>978.98031685740011</v>
      </c>
      <c r="Q5" s="177">
        <v>978.98031685740011</v>
      </c>
      <c r="R5" s="177">
        <v>978.98031685740011</v>
      </c>
      <c r="S5" s="177">
        <v>978.98031685740011</v>
      </c>
      <c r="T5" s="177">
        <v>0</v>
      </c>
      <c r="U5" s="177">
        <v>0</v>
      </c>
      <c r="V5" s="177">
        <v>0</v>
      </c>
      <c r="W5" s="177">
        <v>0</v>
      </c>
      <c r="X5" s="177">
        <v>0</v>
      </c>
      <c r="Y5" s="177">
        <v>0</v>
      </c>
      <c r="Z5" s="177">
        <v>0</v>
      </c>
      <c r="AA5" s="177">
        <v>0</v>
      </c>
      <c r="AB5" s="177">
        <v>0</v>
      </c>
      <c r="AC5" s="177">
        <v>0</v>
      </c>
      <c r="AD5" s="177">
        <v>0</v>
      </c>
      <c r="AE5" s="177">
        <v>0</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208">
        <f t="shared" ref="AV5:AV11" si="2">SUM(E5:AU5)</f>
        <v>7831.8425348592</v>
      </c>
    </row>
    <row r="6" spans="1:48" ht="15.75" customHeight="1" x14ac:dyDescent="0.3">
      <c r="A6" s="199" t="s">
        <v>176</v>
      </c>
      <c r="B6" s="200">
        <v>10</v>
      </c>
      <c r="C6" s="201">
        <v>152.74201936547325</v>
      </c>
      <c r="D6" s="202">
        <v>1</v>
      </c>
      <c r="E6" s="203"/>
      <c r="F6" s="203"/>
      <c r="G6" s="203"/>
      <c r="H6" s="203"/>
      <c r="I6" s="203"/>
      <c r="J6" s="203"/>
      <c r="K6" s="203"/>
      <c r="L6" s="177">
        <v>152.74201936547325</v>
      </c>
      <c r="M6" s="177">
        <v>152.74201936547325</v>
      </c>
      <c r="N6" s="177">
        <v>152.74201936547325</v>
      </c>
      <c r="O6" s="177">
        <v>152.74201936547325</v>
      </c>
      <c r="P6" s="177">
        <v>152.74201936547325</v>
      </c>
      <c r="Q6" s="177">
        <v>152.74201936547325</v>
      </c>
      <c r="R6" s="177">
        <v>152.74201936547325</v>
      </c>
      <c r="S6" s="177">
        <v>152.74201936547325</v>
      </c>
      <c r="T6" s="177">
        <v>152.74201936547325</v>
      </c>
      <c r="U6" s="177">
        <v>152.74201936547325</v>
      </c>
      <c r="V6" s="177">
        <v>0</v>
      </c>
      <c r="W6" s="177">
        <v>0</v>
      </c>
      <c r="X6" s="177">
        <v>0</v>
      </c>
      <c r="Y6" s="177">
        <v>0</v>
      </c>
      <c r="Z6" s="177">
        <v>0</v>
      </c>
      <c r="AA6" s="177">
        <v>0</v>
      </c>
      <c r="AB6" s="177">
        <v>0</v>
      </c>
      <c r="AC6" s="177">
        <v>0</v>
      </c>
      <c r="AD6" s="177">
        <v>0</v>
      </c>
      <c r="AE6" s="177">
        <v>0</v>
      </c>
      <c r="AF6" s="177">
        <v>0</v>
      </c>
      <c r="AG6" s="177">
        <v>0</v>
      </c>
      <c r="AH6" s="177">
        <v>0</v>
      </c>
      <c r="AI6" s="177">
        <v>0</v>
      </c>
      <c r="AJ6" s="177">
        <v>0</v>
      </c>
      <c r="AK6" s="177">
        <v>0</v>
      </c>
      <c r="AL6" s="177">
        <v>0</v>
      </c>
      <c r="AM6" s="177">
        <v>0</v>
      </c>
      <c r="AN6" s="177">
        <v>0</v>
      </c>
      <c r="AO6" s="177">
        <v>0</v>
      </c>
      <c r="AP6" s="177">
        <v>0</v>
      </c>
      <c r="AQ6" s="177">
        <v>0</v>
      </c>
      <c r="AR6" s="177">
        <v>0</v>
      </c>
      <c r="AS6" s="177">
        <v>0</v>
      </c>
      <c r="AT6" s="177">
        <v>0</v>
      </c>
      <c r="AU6" s="177">
        <v>0</v>
      </c>
      <c r="AV6" s="179">
        <f t="shared" si="2"/>
        <v>1527.4201936547322</v>
      </c>
    </row>
    <row r="7" spans="1:48" ht="15.75" customHeight="1" x14ac:dyDescent="0.3">
      <c r="A7" s="199" t="s">
        <v>131</v>
      </c>
      <c r="B7" s="200">
        <v>7</v>
      </c>
      <c r="C7" s="201">
        <v>388.69830999999999</v>
      </c>
      <c r="D7" s="202">
        <v>1</v>
      </c>
      <c r="E7" s="203"/>
      <c r="F7" s="203"/>
      <c r="G7" s="203"/>
      <c r="H7" s="203"/>
      <c r="I7" s="203"/>
      <c r="J7" s="203"/>
      <c r="K7" s="203"/>
      <c r="L7" s="177">
        <v>388.69830999999999</v>
      </c>
      <c r="M7" s="177">
        <v>388.69830999999999</v>
      </c>
      <c r="N7" s="177">
        <v>388.69830999999999</v>
      </c>
      <c r="O7" s="177">
        <v>388.69830999999999</v>
      </c>
      <c r="P7" s="177">
        <v>388.69830999999999</v>
      </c>
      <c r="Q7" s="177">
        <v>388.69830999999999</v>
      </c>
      <c r="R7" s="177">
        <v>388.69830999999999</v>
      </c>
      <c r="S7" s="177">
        <v>0</v>
      </c>
      <c r="T7" s="177">
        <v>0</v>
      </c>
      <c r="U7" s="177">
        <v>0</v>
      </c>
      <c r="V7" s="177">
        <v>0</v>
      </c>
      <c r="W7" s="177">
        <v>0</v>
      </c>
      <c r="X7" s="177">
        <v>0</v>
      </c>
      <c r="Y7" s="177">
        <v>0</v>
      </c>
      <c r="Z7" s="177">
        <v>0</v>
      </c>
      <c r="AA7" s="177">
        <v>0</v>
      </c>
      <c r="AB7" s="177">
        <v>0</v>
      </c>
      <c r="AC7" s="177">
        <v>0</v>
      </c>
      <c r="AD7" s="177">
        <v>0</v>
      </c>
      <c r="AE7" s="177">
        <v>0</v>
      </c>
      <c r="AF7" s="177">
        <v>0</v>
      </c>
      <c r="AG7" s="177">
        <v>0</v>
      </c>
      <c r="AH7" s="177">
        <v>0</v>
      </c>
      <c r="AI7" s="177">
        <v>0</v>
      </c>
      <c r="AJ7" s="177">
        <v>0</v>
      </c>
      <c r="AK7" s="177">
        <v>0</v>
      </c>
      <c r="AL7" s="177">
        <v>0</v>
      </c>
      <c r="AM7" s="177">
        <v>0</v>
      </c>
      <c r="AN7" s="177">
        <v>0</v>
      </c>
      <c r="AO7" s="177">
        <v>0</v>
      </c>
      <c r="AP7" s="177">
        <v>0</v>
      </c>
      <c r="AQ7" s="177">
        <v>0</v>
      </c>
      <c r="AR7" s="177">
        <v>0</v>
      </c>
      <c r="AS7" s="177">
        <v>0</v>
      </c>
      <c r="AT7" s="177">
        <v>0</v>
      </c>
      <c r="AU7" s="177">
        <v>0</v>
      </c>
      <c r="AV7" s="179">
        <f t="shared" si="2"/>
        <v>2720.8881700000002</v>
      </c>
    </row>
    <row r="8" spans="1:48" ht="15.75" customHeight="1" x14ac:dyDescent="0.3">
      <c r="A8" s="199" t="s">
        <v>44</v>
      </c>
      <c r="B8" s="200">
        <v>10</v>
      </c>
      <c r="C8" s="201">
        <v>374.2663495004777</v>
      </c>
      <c r="D8" s="202">
        <v>1</v>
      </c>
      <c r="E8" s="203"/>
      <c r="F8" s="203"/>
      <c r="G8" s="203"/>
      <c r="H8" s="203"/>
      <c r="I8" s="203"/>
      <c r="J8" s="203"/>
      <c r="K8" s="203"/>
      <c r="L8" s="177">
        <v>374.2663495004777</v>
      </c>
      <c r="M8" s="177">
        <v>374.2663495004777</v>
      </c>
      <c r="N8" s="177">
        <v>374.2663495004777</v>
      </c>
      <c r="O8" s="177">
        <v>374.2663495004777</v>
      </c>
      <c r="P8" s="177">
        <v>374.2663495004777</v>
      </c>
      <c r="Q8" s="177">
        <v>374.2663495004777</v>
      </c>
      <c r="R8" s="177">
        <v>374.2663495004777</v>
      </c>
      <c r="S8" s="177">
        <v>374.2663495004777</v>
      </c>
      <c r="T8" s="177">
        <v>374.2663495004777</v>
      </c>
      <c r="U8" s="177">
        <v>374.2663495004777</v>
      </c>
      <c r="V8" s="177">
        <v>0</v>
      </c>
      <c r="W8" s="177">
        <v>0</v>
      </c>
      <c r="X8" s="177">
        <v>0</v>
      </c>
      <c r="Y8" s="177">
        <v>0</v>
      </c>
      <c r="Z8" s="177">
        <v>0</v>
      </c>
      <c r="AA8" s="177">
        <v>0</v>
      </c>
      <c r="AB8" s="177">
        <v>0</v>
      </c>
      <c r="AC8" s="177">
        <v>0</v>
      </c>
      <c r="AD8" s="177">
        <v>0</v>
      </c>
      <c r="AE8" s="177">
        <v>0</v>
      </c>
      <c r="AF8" s="177">
        <v>0</v>
      </c>
      <c r="AG8" s="177">
        <v>0</v>
      </c>
      <c r="AH8" s="177">
        <v>0</v>
      </c>
      <c r="AI8" s="177">
        <v>0</v>
      </c>
      <c r="AJ8" s="177">
        <v>0</v>
      </c>
      <c r="AK8" s="177">
        <v>0</v>
      </c>
      <c r="AL8" s="177">
        <v>0</v>
      </c>
      <c r="AM8" s="177">
        <v>0</v>
      </c>
      <c r="AN8" s="177">
        <v>0</v>
      </c>
      <c r="AO8" s="177">
        <v>0</v>
      </c>
      <c r="AP8" s="177">
        <v>0</v>
      </c>
      <c r="AQ8" s="177">
        <v>0</v>
      </c>
      <c r="AR8" s="177">
        <v>0</v>
      </c>
      <c r="AS8" s="177">
        <v>0</v>
      </c>
      <c r="AT8" s="177">
        <v>0</v>
      </c>
      <c r="AU8" s="177">
        <v>0</v>
      </c>
      <c r="AV8" s="179">
        <f t="shared" si="2"/>
        <v>3742.6634950047769</v>
      </c>
    </row>
    <row r="9" spans="1:48" ht="15.75" customHeight="1" x14ac:dyDescent="0.3">
      <c r="A9" s="199" t="s">
        <v>45</v>
      </c>
      <c r="B9" s="200">
        <v>12</v>
      </c>
      <c r="C9" s="201">
        <v>275.89161600000006</v>
      </c>
      <c r="D9" s="202">
        <v>1</v>
      </c>
      <c r="E9" s="203"/>
      <c r="F9" s="203"/>
      <c r="G9" s="203"/>
      <c r="H9" s="203"/>
      <c r="I9" s="203"/>
      <c r="J9" s="203"/>
      <c r="K9" s="203"/>
      <c r="L9" s="177">
        <v>275.89161600000006</v>
      </c>
      <c r="M9" s="177">
        <v>275.89161600000006</v>
      </c>
      <c r="N9" s="177">
        <v>275.89161600000006</v>
      </c>
      <c r="O9" s="177">
        <v>275.89161600000006</v>
      </c>
      <c r="P9" s="177">
        <v>275.89161600000006</v>
      </c>
      <c r="Q9" s="177">
        <v>275.89161600000006</v>
      </c>
      <c r="R9" s="177">
        <v>275.89161600000006</v>
      </c>
      <c r="S9" s="177">
        <v>275.89161600000006</v>
      </c>
      <c r="T9" s="177">
        <v>275.89161600000006</v>
      </c>
      <c r="U9" s="177">
        <v>275.89161600000006</v>
      </c>
      <c r="V9" s="177">
        <v>275.89161600000006</v>
      </c>
      <c r="W9" s="177">
        <v>275.89161600000006</v>
      </c>
      <c r="X9" s="177">
        <v>0</v>
      </c>
      <c r="Y9" s="177">
        <v>0</v>
      </c>
      <c r="Z9" s="177">
        <v>0</v>
      </c>
      <c r="AA9" s="177">
        <v>0</v>
      </c>
      <c r="AB9" s="177">
        <v>0</v>
      </c>
      <c r="AC9" s="177">
        <v>0</v>
      </c>
      <c r="AD9" s="177">
        <v>0</v>
      </c>
      <c r="AE9" s="177">
        <v>0</v>
      </c>
      <c r="AF9" s="177">
        <v>0</v>
      </c>
      <c r="AG9" s="177">
        <v>0</v>
      </c>
      <c r="AH9" s="177">
        <v>0</v>
      </c>
      <c r="AI9" s="177">
        <v>0</v>
      </c>
      <c r="AJ9" s="177">
        <v>0</v>
      </c>
      <c r="AK9" s="177">
        <v>0</v>
      </c>
      <c r="AL9" s="177">
        <v>0</v>
      </c>
      <c r="AM9" s="177">
        <v>0</v>
      </c>
      <c r="AN9" s="177">
        <v>0</v>
      </c>
      <c r="AO9" s="177">
        <v>0</v>
      </c>
      <c r="AP9" s="177">
        <v>0</v>
      </c>
      <c r="AQ9" s="177">
        <v>0</v>
      </c>
      <c r="AR9" s="177">
        <v>0</v>
      </c>
      <c r="AS9" s="177">
        <v>0</v>
      </c>
      <c r="AT9" s="177">
        <v>0</v>
      </c>
      <c r="AU9" s="177">
        <v>0</v>
      </c>
      <c r="AV9" s="179">
        <f t="shared" si="2"/>
        <v>3310.699392</v>
      </c>
    </row>
    <row r="10" spans="1:48" ht="15.75" customHeight="1" x14ac:dyDescent="0.3">
      <c r="A10" s="199" t="s">
        <v>175</v>
      </c>
      <c r="B10" s="200">
        <v>10</v>
      </c>
      <c r="C10" s="201">
        <v>37.477847475653427</v>
      </c>
      <c r="D10" s="202">
        <v>1</v>
      </c>
      <c r="E10" s="203"/>
      <c r="F10" s="203"/>
      <c r="G10" s="203"/>
      <c r="H10" s="203"/>
      <c r="I10" s="203"/>
      <c r="J10" s="203"/>
      <c r="K10" s="203"/>
      <c r="L10" s="177">
        <v>37.477847475653427</v>
      </c>
      <c r="M10" s="177">
        <v>37.477847475653427</v>
      </c>
      <c r="N10" s="177">
        <v>37.477847475653427</v>
      </c>
      <c r="O10" s="177">
        <v>37.477847475653427</v>
      </c>
      <c r="P10" s="177">
        <v>37.477847475653427</v>
      </c>
      <c r="Q10" s="177">
        <v>37.477847475653427</v>
      </c>
      <c r="R10" s="177">
        <v>37.477847475653427</v>
      </c>
      <c r="S10" s="177">
        <v>37.477847475653427</v>
      </c>
      <c r="T10" s="177">
        <v>37.477847475653427</v>
      </c>
      <c r="U10" s="177">
        <v>37.477847475653427</v>
      </c>
      <c r="V10" s="177">
        <v>0</v>
      </c>
      <c r="W10" s="177">
        <v>0</v>
      </c>
      <c r="X10" s="177">
        <v>0</v>
      </c>
      <c r="Y10" s="177">
        <v>0</v>
      </c>
      <c r="Z10" s="177">
        <v>0</v>
      </c>
      <c r="AA10" s="177">
        <v>0</v>
      </c>
      <c r="AB10" s="177">
        <v>0</v>
      </c>
      <c r="AC10" s="177">
        <v>0</v>
      </c>
      <c r="AD10" s="177">
        <v>0</v>
      </c>
      <c r="AE10" s="177">
        <v>0</v>
      </c>
      <c r="AF10" s="177">
        <v>0</v>
      </c>
      <c r="AG10" s="177">
        <v>0</v>
      </c>
      <c r="AH10" s="177">
        <v>0</v>
      </c>
      <c r="AI10" s="177">
        <v>0</v>
      </c>
      <c r="AJ10" s="177">
        <v>0</v>
      </c>
      <c r="AK10" s="177">
        <v>0</v>
      </c>
      <c r="AL10" s="177">
        <v>0</v>
      </c>
      <c r="AM10" s="177">
        <v>0</v>
      </c>
      <c r="AN10" s="177">
        <v>0</v>
      </c>
      <c r="AO10" s="177">
        <v>0</v>
      </c>
      <c r="AP10" s="177">
        <v>0</v>
      </c>
      <c r="AQ10" s="177">
        <v>0</v>
      </c>
      <c r="AR10" s="177">
        <v>0</v>
      </c>
      <c r="AS10" s="177">
        <v>0</v>
      </c>
      <c r="AT10" s="177">
        <v>0</v>
      </c>
      <c r="AU10" s="177">
        <v>0</v>
      </c>
      <c r="AV10" s="179">
        <f t="shared" si="2"/>
        <v>374.77847475653431</v>
      </c>
    </row>
    <row r="11" spans="1:48" ht="15.75" customHeight="1" x14ac:dyDescent="0.3">
      <c r="A11" s="199" t="s">
        <v>107</v>
      </c>
      <c r="B11" s="200">
        <v>20</v>
      </c>
      <c r="C11" s="201">
        <v>87.593027775945131</v>
      </c>
      <c r="D11" s="202">
        <v>1</v>
      </c>
      <c r="E11" s="203"/>
      <c r="F11" s="203"/>
      <c r="G11" s="203"/>
      <c r="H11" s="203"/>
      <c r="I11" s="203"/>
      <c r="J11" s="203"/>
      <c r="K11" s="203"/>
      <c r="L11" s="177">
        <v>87.593027775945131</v>
      </c>
      <c r="M11" s="177">
        <v>87.593027775945131</v>
      </c>
      <c r="N11" s="177">
        <v>87.593027775945131</v>
      </c>
      <c r="O11" s="177">
        <v>87.593027775945131</v>
      </c>
      <c r="P11" s="177">
        <v>87.593027775945131</v>
      </c>
      <c r="Q11" s="177">
        <v>87.593027775945131</v>
      </c>
      <c r="R11" s="177">
        <v>87.593027775945131</v>
      </c>
      <c r="S11" s="177">
        <v>87.593027775945131</v>
      </c>
      <c r="T11" s="177">
        <v>87.593027775945131</v>
      </c>
      <c r="U11" s="177">
        <v>87.593027775945131</v>
      </c>
      <c r="V11" s="177">
        <v>87.593027775945131</v>
      </c>
      <c r="W11" s="177">
        <v>87.593027775945131</v>
      </c>
      <c r="X11" s="177">
        <v>87.593027775945131</v>
      </c>
      <c r="Y11" s="177">
        <v>87.593027775945131</v>
      </c>
      <c r="Z11" s="177">
        <v>87.593027775945131</v>
      </c>
      <c r="AA11" s="177">
        <v>87.593027775945131</v>
      </c>
      <c r="AB11" s="177">
        <v>87.593027775945131</v>
      </c>
      <c r="AC11" s="177">
        <v>87.593027775945131</v>
      </c>
      <c r="AD11" s="177">
        <v>87.593027775945131</v>
      </c>
      <c r="AE11" s="177">
        <v>87.593027775945131</v>
      </c>
      <c r="AF11" s="177">
        <v>0</v>
      </c>
      <c r="AG11" s="177">
        <v>0</v>
      </c>
      <c r="AH11" s="177">
        <v>0</v>
      </c>
      <c r="AI11" s="177">
        <v>0</v>
      </c>
      <c r="AJ11" s="177">
        <v>0</v>
      </c>
      <c r="AK11" s="177">
        <v>0</v>
      </c>
      <c r="AL11" s="177">
        <v>0</v>
      </c>
      <c r="AM11" s="177">
        <v>0</v>
      </c>
      <c r="AN11" s="177">
        <v>0</v>
      </c>
      <c r="AO11" s="177">
        <v>0</v>
      </c>
      <c r="AP11" s="177">
        <v>0</v>
      </c>
      <c r="AQ11" s="177">
        <v>0</v>
      </c>
      <c r="AR11" s="177">
        <v>0</v>
      </c>
      <c r="AS11" s="177">
        <v>0</v>
      </c>
      <c r="AT11" s="177">
        <v>0</v>
      </c>
      <c r="AU11" s="177">
        <v>0</v>
      </c>
      <c r="AV11" s="179">
        <f t="shared" si="2"/>
        <v>1751.8605555189019</v>
      </c>
    </row>
    <row r="12" spans="1:48" ht="15.75" customHeight="1" x14ac:dyDescent="0.3">
      <c r="A12" s="180" t="s">
        <v>422</v>
      </c>
      <c r="B12" s="196"/>
      <c r="C12" s="182">
        <f>SUM(C5:C11)</f>
        <v>2295.6494869749499</v>
      </c>
      <c r="D12" s="205">
        <f>L12/C12</f>
        <v>1</v>
      </c>
      <c r="E12" s="85"/>
      <c r="F12" s="74"/>
      <c r="G12" s="74"/>
      <c r="H12" s="74"/>
      <c r="I12" s="74"/>
      <c r="J12" s="74"/>
      <c r="K12" s="74"/>
      <c r="L12" s="182">
        <f t="shared" ref="L12:AV12" si="3">SUM(L5:L11)</f>
        <v>2295.6494869749499</v>
      </c>
      <c r="M12" s="182">
        <f t="shared" si="3"/>
        <v>2295.6494869749499</v>
      </c>
      <c r="N12" s="182">
        <f t="shared" ref="N12:AS12" si="4">SUM(N5:N11)</f>
        <v>2295.6494869749499</v>
      </c>
      <c r="O12" s="182">
        <f t="shared" si="4"/>
        <v>2295.6494869749499</v>
      </c>
      <c r="P12" s="182">
        <f t="shared" si="4"/>
        <v>2295.6494869749499</v>
      </c>
      <c r="Q12" s="182">
        <f t="shared" si="4"/>
        <v>2295.6494869749499</v>
      </c>
      <c r="R12" s="182">
        <f t="shared" si="4"/>
        <v>2295.6494869749499</v>
      </c>
      <c r="S12" s="182">
        <f t="shared" si="4"/>
        <v>1906.9511769749495</v>
      </c>
      <c r="T12" s="182">
        <f t="shared" si="4"/>
        <v>927.97086011754959</v>
      </c>
      <c r="U12" s="182">
        <f t="shared" si="4"/>
        <v>927.97086011754959</v>
      </c>
      <c r="V12" s="182">
        <f t="shared" si="4"/>
        <v>363.48464377594519</v>
      </c>
      <c r="W12" s="182">
        <f t="shared" si="4"/>
        <v>363.48464377594519</v>
      </c>
      <c r="X12" s="182">
        <f t="shared" si="4"/>
        <v>87.593027775945131</v>
      </c>
      <c r="Y12" s="182">
        <f t="shared" si="4"/>
        <v>87.593027775945131</v>
      </c>
      <c r="Z12" s="182">
        <f t="shared" si="4"/>
        <v>87.593027775945131</v>
      </c>
      <c r="AA12" s="182">
        <f t="shared" si="4"/>
        <v>87.593027775945131</v>
      </c>
      <c r="AB12" s="182">
        <f t="shared" si="4"/>
        <v>87.593027775945131</v>
      </c>
      <c r="AC12" s="182">
        <f t="shared" si="4"/>
        <v>87.593027775945131</v>
      </c>
      <c r="AD12" s="182">
        <f t="shared" si="4"/>
        <v>87.593027775945131</v>
      </c>
      <c r="AE12" s="182">
        <f t="shared" si="4"/>
        <v>87.593027775945131</v>
      </c>
      <c r="AF12" s="182">
        <f t="shared" si="4"/>
        <v>0</v>
      </c>
      <c r="AG12" s="182">
        <f t="shared" si="4"/>
        <v>0</v>
      </c>
      <c r="AH12" s="182">
        <f t="shared" si="4"/>
        <v>0</v>
      </c>
      <c r="AI12" s="182">
        <f t="shared" si="4"/>
        <v>0</v>
      </c>
      <c r="AJ12" s="182">
        <f t="shared" si="4"/>
        <v>0</v>
      </c>
      <c r="AK12" s="182">
        <f t="shared" si="4"/>
        <v>0</v>
      </c>
      <c r="AL12" s="182">
        <f t="shared" si="4"/>
        <v>0</v>
      </c>
      <c r="AM12" s="182">
        <f t="shared" si="4"/>
        <v>0</v>
      </c>
      <c r="AN12" s="182">
        <f t="shared" si="4"/>
        <v>0</v>
      </c>
      <c r="AO12" s="182">
        <f t="shared" si="4"/>
        <v>0</v>
      </c>
      <c r="AP12" s="182">
        <f t="shared" si="4"/>
        <v>0</v>
      </c>
      <c r="AQ12" s="182">
        <f t="shared" si="4"/>
        <v>0</v>
      </c>
      <c r="AR12" s="182">
        <f t="shared" si="4"/>
        <v>0</v>
      </c>
      <c r="AS12" s="182">
        <f t="shared" si="4"/>
        <v>0</v>
      </c>
      <c r="AT12" s="182">
        <f t="shared" ref="AT12:AU12" si="5">SUM(AT5:AT11)</f>
        <v>0</v>
      </c>
      <c r="AU12" s="182">
        <f t="shared" si="5"/>
        <v>0</v>
      </c>
      <c r="AV12" s="174">
        <f t="shared" si="3"/>
        <v>21260.152815794147</v>
      </c>
    </row>
    <row r="13" spans="1:48" ht="15.75" customHeight="1" x14ac:dyDescent="0.3">
      <c r="A13" s="180" t="s">
        <v>423</v>
      </c>
      <c r="B13" s="185"/>
      <c r="C13" s="186"/>
      <c r="D13" s="197"/>
      <c r="E13" s="77"/>
      <c r="F13" s="77"/>
      <c r="G13" s="77"/>
      <c r="H13" s="77"/>
      <c r="I13" s="77"/>
      <c r="J13" s="77"/>
      <c r="K13" s="78"/>
      <c r="L13" s="174">
        <f>L12-L12</f>
        <v>0</v>
      </c>
      <c r="M13" s="188">
        <f t="shared" ref="M13" si="6">L12-M12</f>
        <v>0</v>
      </c>
      <c r="N13" s="188">
        <f t="shared" ref="N13" si="7">M12-N12</f>
        <v>0</v>
      </c>
      <c r="O13" s="188">
        <f t="shared" ref="O13" si="8">N12-O12</f>
        <v>0</v>
      </c>
      <c r="P13" s="188">
        <f t="shared" ref="P13" si="9">O12-P12</f>
        <v>0</v>
      </c>
      <c r="Q13" s="188">
        <f t="shared" ref="Q13" si="10">P12-Q12</f>
        <v>0</v>
      </c>
      <c r="R13" s="188">
        <f t="shared" ref="R13" si="11">Q12-R12</f>
        <v>0</v>
      </c>
      <c r="S13" s="188">
        <f t="shared" ref="S13" si="12">R12-S12</f>
        <v>388.69831000000045</v>
      </c>
      <c r="T13" s="188">
        <f t="shared" ref="T13" si="13">S12-T12</f>
        <v>978.98031685739988</v>
      </c>
      <c r="U13" s="188">
        <f t="shared" ref="U13" si="14">T12-U12</f>
        <v>0</v>
      </c>
      <c r="V13" s="188">
        <f t="shared" ref="V13" si="15">U12-V12</f>
        <v>564.4862163416044</v>
      </c>
      <c r="W13" s="188">
        <f t="shared" ref="W13" si="16">V12-W12</f>
        <v>0</v>
      </c>
      <c r="X13" s="188">
        <f t="shared" ref="X13" si="17">W12-X12</f>
        <v>275.89161600000006</v>
      </c>
      <c r="Y13" s="188">
        <f t="shared" ref="Y13" si="18">X12-Y12</f>
        <v>0</v>
      </c>
      <c r="Z13" s="188">
        <f t="shared" ref="Z13" si="19">Y12-Z12</f>
        <v>0</v>
      </c>
      <c r="AA13" s="188">
        <f t="shared" ref="AA13" si="20">Z12-AA12</f>
        <v>0</v>
      </c>
      <c r="AB13" s="188">
        <f t="shared" ref="AB13" si="21">AA12-AB12</f>
        <v>0</v>
      </c>
      <c r="AC13" s="188">
        <f t="shared" ref="AC13" si="22">AB12-AC12</f>
        <v>0</v>
      </c>
      <c r="AD13" s="188">
        <f t="shared" ref="AD13" si="23">AC12-AD12</f>
        <v>0</v>
      </c>
      <c r="AE13" s="188">
        <f t="shared" ref="AE13" si="24">AD12-AE12</f>
        <v>0</v>
      </c>
      <c r="AF13" s="188">
        <f t="shared" ref="AF13" si="25">AE12-AF12</f>
        <v>87.593027775945131</v>
      </c>
      <c r="AG13" s="188">
        <f t="shared" ref="AG13" si="26">AF12-AG12</f>
        <v>0</v>
      </c>
      <c r="AH13" s="188">
        <f t="shared" ref="AH13" si="27">AG12-AH12</f>
        <v>0</v>
      </c>
      <c r="AI13" s="188">
        <f t="shared" ref="AI13" si="28">AH12-AI12</f>
        <v>0</v>
      </c>
      <c r="AJ13" s="188">
        <f t="shared" ref="AJ13" si="29">AI12-AJ12</f>
        <v>0</v>
      </c>
      <c r="AK13" s="188">
        <f t="shared" ref="AK13" si="30">AJ12-AK12</f>
        <v>0</v>
      </c>
      <c r="AL13" s="188">
        <f t="shared" ref="AL13" si="31">AK12-AL12</f>
        <v>0</v>
      </c>
      <c r="AM13" s="188">
        <f t="shared" ref="AM13" si="32">AL12-AM12</f>
        <v>0</v>
      </c>
      <c r="AN13" s="188">
        <f t="shared" ref="AN13" si="33">AM12-AN12</f>
        <v>0</v>
      </c>
      <c r="AO13" s="188">
        <f t="shared" ref="AO13" si="34">AN12-AO12</f>
        <v>0</v>
      </c>
      <c r="AP13" s="188">
        <f t="shared" ref="AP13" si="35">AO12-AP12</f>
        <v>0</v>
      </c>
      <c r="AQ13" s="188">
        <f t="shared" ref="AQ13" si="36">AP12-AQ12</f>
        <v>0</v>
      </c>
      <c r="AR13" s="188">
        <f t="shared" ref="AR13" si="37">AQ12-AR12</f>
        <v>0</v>
      </c>
      <c r="AS13" s="188">
        <f t="shared" ref="AS13" si="38">AR12-AS12</f>
        <v>0</v>
      </c>
      <c r="AT13" s="188">
        <f t="shared" ref="AT13" si="39">AS12-AT12</f>
        <v>0</v>
      </c>
      <c r="AU13" s="188">
        <f t="shared" ref="AU13" si="40">AT12-AU12</f>
        <v>0</v>
      </c>
      <c r="AV13" s="84"/>
    </row>
    <row r="14" spans="1:48" ht="15.75" customHeight="1" x14ac:dyDescent="0.3">
      <c r="A14" s="180" t="s">
        <v>424</v>
      </c>
      <c r="B14" s="185"/>
      <c r="C14" s="186"/>
      <c r="D14" s="186"/>
      <c r="E14" s="74"/>
      <c r="F14" s="74"/>
      <c r="G14" s="74"/>
      <c r="H14" s="74"/>
      <c r="I14" s="74"/>
      <c r="J14" s="74"/>
      <c r="K14" s="79"/>
      <c r="L14" s="174">
        <f>$L12-L12</f>
        <v>0</v>
      </c>
      <c r="M14" s="190">
        <f t="shared" ref="M14" si="41">$L12-M12</f>
        <v>0</v>
      </c>
      <c r="N14" s="190">
        <f t="shared" ref="N14:AS14" si="42">$L12-N12</f>
        <v>0</v>
      </c>
      <c r="O14" s="190">
        <f t="shared" si="42"/>
        <v>0</v>
      </c>
      <c r="P14" s="190">
        <f t="shared" si="42"/>
        <v>0</v>
      </c>
      <c r="Q14" s="190">
        <f t="shared" si="42"/>
        <v>0</v>
      </c>
      <c r="R14" s="190">
        <f t="shared" si="42"/>
        <v>0</v>
      </c>
      <c r="S14" s="190">
        <f t="shared" si="42"/>
        <v>388.69831000000045</v>
      </c>
      <c r="T14" s="190">
        <f t="shared" si="42"/>
        <v>1367.6786268574003</v>
      </c>
      <c r="U14" s="190">
        <f t="shared" si="42"/>
        <v>1367.6786268574003</v>
      </c>
      <c r="V14" s="190">
        <f t="shared" si="42"/>
        <v>1932.1648431990047</v>
      </c>
      <c r="W14" s="190">
        <f t="shared" si="42"/>
        <v>1932.1648431990047</v>
      </c>
      <c r="X14" s="190">
        <f t="shared" si="42"/>
        <v>2208.0564591990046</v>
      </c>
      <c r="Y14" s="190">
        <f t="shared" si="42"/>
        <v>2208.0564591990046</v>
      </c>
      <c r="Z14" s="190">
        <f t="shared" si="42"/>
        <v>2208.0564591990046</v>
      </c>
      <c r="AA14" s="190">
        <f t="shared" si="42"/>
        <v>2208.0564591990046</v>
      </c>
      <c r="AB14" s="190">
        <f t="shared" si="42"/>
        <v>2208.0564591990046</v>
      </c>
      <c r="AC14" s="190">
        <f t="shared" si="42"/>
        <v>2208.0564591990046</v>
      </c>
      <c r="AD14" s="190">
        <f t="shared" si="42"/>
        <v>2208.0564591990046</v>
      </c>
      <c r="AE14" s="190">
        <f t="shared" si="42"/>
        <v>2208.0564591990046</v>
      </c>
      <c r="AF14" s="190">
        <f t="shared" si="42"/>
        <v>2295.6494869749499</v>
      </c>
      <c r="AG14" s="190">
        <f t="shared" si="42"/>
        <v>2295.6494869749499</v>
      </c>
      <c r="AH14" s="190">
        <f t="shared" si="42"/>
        <v>2295.6494869749499</v>
      </c>
      <c r="AI14" s="190">
        <f t="shared" si="42"/>
        <v>2295.6494869749499</v>
      </c>
      <c r="AJ14" s="190">
        <f t="shared" si="42"/>
        <v>2295.6494869749499</v>
      </c>
      <c r="AK14" s="190">
        <f t="shared" si="42"/>
        <v>2295.6494869749499</v>
      </c>
      <c r="AL14" s="190">
        <f t="shared" si="42"/>
        <v>2295.6494869749499</v>
      </c>
      <c r="AM14" s="190">
        <f t="shared" si="42"/>
        <v>2295.6494869749499</v>
      </c>
      <c r="AN14" s="190">
        <f t="shared" si="42"/>
        <v>2295.6494869749499</v>
      </c>
      <c r="AO14" s="190">
        <f t="shared" si="42"/>
        <v>2295.6494869749499</v>
      </c>
      <c r="AP14" s="190">
        <f t="shared" si="42"/>
        <v>2295.6494869749499</v>
      </c>
      <c r="AQ14" s="190">
        <f t="shared" si="42"/>
        <v>2295.6494869749499</v>
      </c>
      <c r="AR14" s="190">
        <f t="shared" si="42"/>
        <v>2295.6494869749499</v>
      </c>
      <c r="AS14" s="190">
        <f t="shared" si="42"/>
        <v>2295.6494869749499</v>
      </c>
      <c r="AT14" s="190">
        <f t="shared" ref="AT14:AU14" si="43">$L12-AT12</f>
        <v>2295.6494869749499</v>
      </c>
      <c r="AU14" s="190">
        <f t="shared" si="43"/>
        <v>2295.6494869749499</v>
      </c>
      <c r="AV14" s="80"/>
    </row>
    <row r="15" spans="1:48" ht="15.75" customHeight="1" x14ac:dyDescent="0.3">
      <c r="A15" s="193" t="s">
        <v>66</v>
      </c>
      <c r="B15" s="206">
        <f>SUMPRODUCT(B5:B11,C5:C11)/C12</f>
        <v>9.2610622555490067</v>
      </c>
      <c r="C15" s="56"/>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row>
    <row r="16" spans="1:48" s="82" customFormat="1" ht="15.75" customHeight="1" x14ac:dyDescent="0.25"/>
    <row r="17" spans="1:4" ht="15.75" customHeight="1" x14ac:dyDescent="0.3">
      <c r="A17" s="501" t="s">
        <v>2</v>
      </c>
      <c r="B17" s="502"/>
      <c r="C17" s="502"/>
      <c r="D17" s="502"/>
    </row>
    <row r="18" spans="1:4" ht="15.75" customHeight="1" x14ac:dyDescent="0.3">
      <c r="A18" s="503" t="s">
        <v>341</v>
      </c>
      <c r="B18" s="504"/>
      <c r="C18" s="504"/>
      <c r="D18" s="505"/>
    </row>
    <row r="19" spans="1:4" ht="15.75" customHeight="1" x14ac:dyDescent="0.3"/>
    <row r="20" spans="1:4" ht="15.75" customHeight="1" x14ac:dyDescent="0.3"/>
    <row r="21" spans="1:4" ht="15.75" customHeight="1" x14ac:dyDescent="0.3"/>
  </sheetData>
  <mergeCells count="7">
    <mergeCell ref="A17:D17"/>
    <mergeCell ref="A18:D18"/>
    <mergeCell ref="AV3:AV4"/>
    <mergeCell ref="A3:A4"/>
    <mergeCell ref="B3:B4"/>
    <mergeCell ref="C3:C4"/>
    <mergeCell ref="D3:D4"/>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A07CC-D427-479E-9551-22E66020A8A7}">
  <dimension ref="A1:AV19"/>
  <sheetViews>
    <sheetView workbookViewId="0"/>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s>
  <sheetData>
    <row r="1" spans="1:48" ht="15.75" customHeight="1" x14ac:dyDescent="0.3">
      <c r="A1" s="373" t="s">
        <v>606</v>
      </c>
    </row>
    <row r="2" spans="1:48" ht="15.75" customHeight="1" x14ac:dyDescent="0.3"/>
    <row r="3" spans="1:48" s="82" customFormat="1" ht="15.75" customHeight="1" x14ac:dyDescent="0.25">
      <c r="A3" s="491" t="s">
        <v>230</v>
      </c>
      <c r="B3" s="493" t="s">
        <v>0</v>
      </c>
      <c r="C3" s="493" t="s">
        <v>264</v>
      </c>
      <c r="D3" s="493" t="s">
        <v>57</v>
      </c>
      <c r="E3" s="123"/>
      <c r="F3" s="124"/>
      <c r="G3" s="124"/>
      <c r="H3" s="124"/>
      <c r="I3" s="124"/>
      <c r="J3" s="124"/>
      <c r="K3" s="124"/>
      <c r="L3" s="435" t="s">
        <v>265</v>
      </c>
      <c r="M3" s="89"/>
      <c r="N3" s="89"/>
      <c r="O3" s="89"/>
      <c r="P3" s="89"/>
      <c r="Q3" s="89"/>
      <c r="R3" s="89"/>
      <c r="S3" s="89"/>
      <c r="T3" s="89"/>
      <c r="U3" s="89"/>
      <c r="V3" s="89"/>
      <c r="W3" s="90"/>
      <c r="X3" s="29"/>
      <c r="Y3" s="29"/>
      <c r="Z3" s="29"/>
      <c r="AA3" s="29"/>
      <c r="AB3" s="29"/>
      <c r="AC3" s="29"/>
      <c r="AD3" s="29"/>
      <c r="AE3" s="29"/>
      <c r="AF3" s="29"/>
      <c r="AG3" s="29"/>
      <c r="AH3" s="29"/>
      <c r="AI3" s="29"/>
      <c r="AJ3" s="29"/>
      <c r="AK3" s="29"/>
      <c r="AL3" s="29"/>
      <c r="AM3" s="29"/>
      <c r="AN3" s="29"/>
      <c r="AO3" s="29"/>
      <c r="AP3" s="29"/>
      <c r="AQ3" s="29"/>
      <c r="AR3" s="29"/>
      <c r="AS3" s="29"/>
      <c r="AT3" s="29"/>
      <c r="AU3" s="29"/>
      <c r="AV3" s="522" t="s">
        <v>1</v>
      </c>
    </row>
    <row r="4" spans="1:48" s="82" customFormat="1" ht="15.75" customHeight="1" x14ac:dyDescent="0.25">
      <c r="A4" s="496"/>
      <c r="B4" s="495"/>
      <c r="C4" s="495"/>
      <c r="D4" s="494"/>
      <c r="E4" s="298">
        <v>2018</v>
      </c>
      <c r="F4" s="298">
        <f t="shared" ref="F4" si="0">E4+1</f>
        <v>2019</v>
      </c>
      <c r="G4" s="298">
        <f t="shared" ref="G4" si="1">F4+1</f>
        <v>2020</v>
      </c>
      <c r="H4" s="298">
        <f t="shared" ref="H4" si="2">G4+1</f>
        <v>2021</v>
      </c>
      <c r="I4" s="298">
        <f t="shared" ref="I4" si="3">H4+1</f>
        <v>2022</v>
      </c>
      <c r="J4" s="298">
        <f t="shared" ref="J4" si="4">I4+1</f>
        <v>2023</v>
      </c>
      <c r="K4" s="298">
        <f t="shared" ref="K4" si="5">J4+1</f>
        <v>2024</v>
      </c>
      <c r="L4" s="298">
        <f t="shared" ref="L4" si="6">K4+1</f>
        <v>2025</v>
      </c>
      <c r="M4" s="298">
        <f t="shared" ref="M4" si="7">L4+1</f>
        <v>2026</v>
      </c>
      <c r="N4" s="298">
        <f t="shared" ref="N4" si="8">M4+1</f>
        <v>2027</v>
      </c>
      <c r="O4" s="298">
        <f t="shared" ref="O4" si="9">N4+1</f>
        <v>2028</v>
      </c>
      <c r="P4" s="298">
        <f t="shared" ref="P4" si="10">O4+1</f>
        <v>2029</v>
      </c>
      <c r="Q4" s="298">
        <f t="shared" ref="Q4" si="11">P4+1</f>
        <v>2030</v>
      </c>
      <c r="R4" s="298">
        <f t="shared" ref="R4" si="12">Q4+1</f>
        <v>2031</v>
      </c>
      <c r="S4" s="298">
        <f t="shared" ref="S4" si="13">R4+1</f>
        <v>2032</v>
      </c>
      <c r="T4" s="298">
        <f t="shared" ref="T4" si="14">S4+1</f>
        <v>2033</v>
      </c>
      <c r="U4" s="298">
        <f t="shared" ref="U4" si="15">T4+1</f>
        <v>2034</v>
      </c>
      <c r="V4" s="298">
        <f t="shared" ref="V4" si="16">U4+1</f>
        <v>2035</v>
      </c>
      <c r="W4" s="298">
        <f t="shared" ref="W4" si="17">V4+1</f>
        <v>2036</v>
      </c>
      <c r="X4" s="298">
        <f t="shared" ref="X4" si="18">W4+1</f>
        <v>2037</v>
      </c>
      <c r="Y4" s="298">
        <f t="shared" ref="Y4" si="19">X4+1</f>
        <v>2038</v>
      </c>
      <c r="Z4" s="298">
        <f t="shared" ref="Z4" si="20">Y4+1</f>
        <v>2039</v>
      </c>
      <c r="AA4" s="298">
        <f t="shared" ref="AA4" si="21">Z4+1</f>
        <v>2040</v>
      </c>
      <c r="AB4" s="298">
        <f t="shared" ref="AB4" si="22">AA4+1</f>
        <v>2041</v>
      </c>
      <c r="AC4" s="298">
        <f t="shared" ref="AC4" si="23">AB4+1</f>
        <v>2042</v>
      </c>
      <c r="AD4" s="298">
        <f t="shared" ref="AD4" si="24">AC4+1</f>
        <v>2043</v>
      </c>
      <c r="AE4" s="298">
        <f t="shared" ref="AE4" si="25">AD4+1</f>
        <v>2044</v>
      </c>
      <c r="AF4" s="298">
        <f t="shared" ref="AF4" si="26">AE4+1</f>
        <v>2045</v>
      </c>
      <c r="AG4" s="298">
        <f t="shared" ref="AG4" si="27">AF4+1</f>
        <v>2046</v>
      </c>
      <c r="AH4" s="298">
        <f t="shared" ref="AH4" si="28">AG4+1</f>
        <v>2047</v>
      </c>
      <c r="AI4" s="298">
        <f t="shared" ref="AI4" si="29">AH4+1</f>
        <v>2048</v>
      </c>
      <c r="AJ4" s="298">
        <f t="shared" ref="AJ4" si="30">AI4+1</f>
        <v>2049</v>
      </c>
      <c r="AK4" s="298">
        <f t="shared" ref="AK4" si="31">AJ4+1</f>
        <v>2050</v>
      </c>
      <c r="AL4" s="298">
        <f t="shared" ref="AL4" si="32">AK4+1</f>
        <v>2051</v>
      </c>
      <c r="AM4" s="298">
        <f t="shared" ref="AM4" si="33">AL4+1</f>
        <v>2052</v>
      </c>
      <c r="AN4" s="298">
        <f t="shared" ref="AN4" si="34">AM4+1</f>
        <v>2053</v>
      </c>
      <c r="AO4" s="298">
        <f t="shared" ref="AO4" si="35">AN4+1</f>
        <v>2054</v>
      </c>
      <c r="AP4" s="298">
        <f t="shared" ref="AP4" si="36">AO4+1</f>
        <v>2055</v>
      </c>
      <c r="AQ4" s="298">
        <f t="shared" ref="AQ4" si="37">AP4+1</f>
        <v>2056</v>
      </c>
      <c r="AR4" s="298">
        <f t="shared" ref="AR4" si="38">AQ4+1</f>
        <v>2057</v>
      </c>
      <c r="AS4" s="298">
        <f t="shared" ref="AS4" si="39">AR4+1</f>
        <v>2058</v>
      </c>
      <c r="AT4" s="298">
        <f t="shared" ref="AT4:AU4" si="40">AS4+1</f>
        <v>2059</v>
      </c>
      <c r="AU4" s="298">
        <f t="shared" si="40"/>
        <v>2060</v>
      </c>
      <c r="AV4" s="523"/>
    </row>
    <row r="5" spans="1:48" ht="15.75" customHeight="1" x14ac:dyDescent="0.3">
      <c r="A5" s="199" t="s">
        <v>137</v>
      </c>
      <c r="B5" s="200">
        <v>8</v>
      </c>
      <c r="C5" s="201">
        <v>1539.9601961980002</v>
      </c>
      <c r="D5" s="202">
        <v>1</v>
      </c>
      <c r="E5" s="203"/>
      <c r="F5" s="203"/>
      <c r="G5" s="203"/>
      <c r="H5" s="203"/>
      <c r="I5" s="203"/>
      <c r="J5" s="203"/>
      <c r="K5" s="203"/>
      <c r="L5" s="177">
        <v>1539.9601961980002</v>
      </c>
      <c r="M5" s="177">
        <v>1539.9601961980002</v>
      </c>
      <c r="N5" s="177">
        <v>1539.9601961980002</v>
      </c>
      <c r="O5" s="177">
        <v>1539.9601961980002</v>
      </c>
      <c r="P5" s="177">
        <v>1539.9601961980002</v>
      </c>
      <c r="Q5" s="177">
        <v>1539.9601961980002</v>
      </c>
      <c r="R5" s="177">
        <v>1539.9601961980002</v>
      </c>
      <c r="S5" s="177">
        <v>1539.9601961980002</v>
      </c>
      <c r="T5" s="177">
        <v>0</v>
      </c>
      <c r="U5" s="177">
        <v>0</v>
      </c>
      <c r="V5" s="177">
        <v>0</v>
      </c>
      <c r="W5" s="177">
        <v>0</v>
      </c>
      <c r="X5" s="177">
        <v>0</v>
      </c>
      <c r="Y5" s="177">
        <v>0</v>
      </c>
      <c r="Z5" s="177">
        <v>0</v>
      </c>
      <c r="AA5" s="177">
        <v>0</v>
      </c>
      <c r="AB5" s="177">
        <v>0</v>
      </c>
      <c r="AC5" s="177">
        <v>0</v>
      </c>
      <c r="AD5" s="177">
        <v>0</v>
      </c>
      <c r="AE5" s="177">
        <v>0</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179">
        <f>SUM(E5:AU5)</f>
        <v>12319.681569584003</v>
      </c>
    </row>
    <row r="6" spans="1:48" ht="15.75" customHeight="1" x14ac:dyDescent="0.3">
      <c r="A6" s="199" t="s">
        <v>90</v>
      </c>
      <c r="B6" s="200">
        <v>8</v>
      </c>
      <c r="C6" s="201">
        <v>571.26652358399986</v>
      </c>
      <c r="D6" s="202">
        <v>1</v>
      </c>
      <c r="E6" s="203"/>
      <c r="F6" s="203"/>
      <c r="G6" s="203"/>
      <c r="H6" s="203"/>
      <c r="I6" s="203"/>
      <c r="J6" s="203"/>
      <c r="K6" s="203"/>
      <c r="L6" s="177">
        <v>571.26652358399986</v>
      </c>
      <c r="M6" s="177">
        <v>571.26652358399986</v>
      </c>
      <c r="N6" s="177">
        <v>571.26652358399986</v>
      </c>
      <c r="O6" s="177">
        <v>571.26652358399986</v>
      </c>
      <c r="P6" s="177">
        <v>571.26652358399986</v>
      </c>
      <c r="Q6" s="177">
        <v>571.26652358399986</v>
      </c>
      <c r="R6" s="177">
        <v>571.26652358399986</v>
      </c>
      <c r="S6" s="177">
        <v>571.26652358399986</v>
      </c>
      <c r="T6" s="177">
        <v>0</v>
      </c>
      <c r="U6" s="177">
        <v>0</v>
      </c>
      <c r="V6" s="177">
        <v>0</v>
      </c>
      <c r="W6" s="177">
        <v>0</v>
      </c>
      <c r="X6" s="177">
        <v>0</v>
      </c>
      <c r="Y6" s="177">
        <v>0</v>
      </c>
      <c r="Z6" s="177">
        <v>0</v>
      </c>
      <c r="AA6" s="177">
        <v>0</v>
      </c>
      <c r="AB6" s="177">
        <v>0</v>
      </c>
      <c r="AC6" s="177">
        <v>0</v>
      </c>
      <c r="AD6" s="177">
        <v>0</v>
      </c>
      <c r="AE6" s="177">
        <v>0</v>
      </c>
      <c r="AF6" s="177">
        <v>0</v>
      </c>
      <c r="AG6" s="177">
        <v>0</v>
      </c>
      <c r="AH6" s="177">
        <v>0</v>
      </c>
      <c r="AI6" s="177">
        <v>0</v>
      </c>
      <c r="AJ6" s="177">
        <v>0</v>
      </c>
      <c r="AK6" s="177">
        <v>0</v>
      </c>
      <c r="AL6" s="177">
        <v>0</v>
      </c>
      <c r="AM6" s="177">
        <v>0</v>
      </c>
      <c r="AN6" s="177">
        <v>0</v>
      </c>
      <c r="AO6" s="177">
        <v>0</v>
      </c>
      <c r="AP6" s="177">
        <v>0</v>
      </c>
      <c r="AQ6" s="177">
        <v>0</v>
      </c>
      <c r="AR6" s="177">
        <v>0</v>
      </c>
      <c r="AS6" s="177">
        <v>0</v>
      </c>
      <c r="AT6" s="177">
        <v>0</v>
      </c>
      <c r="AU6" s="177">
        <v>0</v>
      </c>
      <c r="AV6" s="179">
        <f>SUM(E6:AU6)</f>
        <v>4570.1321886719988</v>
      </c>
    </row>
    <row r="7" spans="1:48" ht="15.75" customHeight="1" x14ac:dyDescent="0.3">
      <c r="A7" s="199" t="s">
        <v>167</v>
      </c>
      <c r="B7" s="200">
        <v>7</v>
      </c>
      <c r="C7" s="201">
        <v>183.49173379080003</v>
      </c>
      <c r="D7" s="202">
        <v>1</v>
      </c>
      <c r="E7" s="203"/>
      <c r="F7" s="203"/>
      <c r="G7" s="203"/>
      <c r="H7" s="203"/>
      <c r="I7" s="203"/>
      <c r="J7" s="203"/>
      <c r="K7" s="203"/>
      <c r="L7" s="177">
        <v>183.49173379080003</v>
      </c>
      <c r="M7" s="177">
        <v>183.49173379080003</v>
      </c>
      <c r="N7" s="177">
        <v>183.49173379080003</v>
      </c>
      <c r="O7" s="177">
        <v>183.49173379080003</v>
      </c>
      <c r="P7" s="177">
        <v>183.49173379080003</v>
      </c>
      <c r="Q7" s="177">
        <v>183.49173379080003</v>
      </c>
      <c r="R7" s="177">
        <v>183.49173379080003</v>
      </c>
      <c r="S7" s="177">
        <v>0</v>
      </c>
      <c r="T7" s="177">
        <v>0</v>
      </c>
      <c r="U7" s="177">
        <v>0</v>
      </c>
      <c r="V7" s="177">
        <v>0</v>
      </c>
      <c r="W7" s="177">
        <v>0</v>
      </c>
      <c r="X7" s="177">
        <v>0</v>
      </c>
      <c r="Y7" s="177">
        <v>0</v>
      </c>
      <c r="Z7" s="177">
        <v>0</v>
      </c>
      <c r="AA7" s="177">
        <v>0</v>
      </c>
      <c r="AB7" s="177">
        <v>0</v>
      </c>
      <c r="AC7" s="177">
        <v>0</v>
      </c>
      <c r="AD7" s="177">
        <v>0</v>
      </c>
      <c r="AE7" s="177">
        <v>0</v>
      </c>
      <c r="AF7" s="177">
        <v>0</v>
      </c>
      <c r="AG7" s="177">
        <v>0</v>
      </c>
      <c r="AH7" s="177">
        <v>0</v>
      </c>
      <c r="AI7" s="177">
        <v>0</v>
      </c>
      <c r="AJ7" s="177">
        <v>0</v>
      </c>
      <c r="AK7" s="177">
        <v>0</v>
      </c>
      <c r="AL7" s="177">
        <v>0</v>
      </c>
      <c r="AM7" s="177">
        <v>0</v>
      </c>
      <c r="AN7" s="177">
        <v>0</v>
      </c>
      <c r="AO7" s="177">
        <v>0</v>
      </c>
      <c r="AP7" s="177">
        <v>0</v>
      </c>
      <c r="AQ7" s="177">
        <v>0</v>
      </c>
      <c r="AR7" s="177">
        <v>0</v>
      </c>
      <c r="AS7" s="177">
        <v>0</v>
      </c>
      <c r="AT7" s="177">
        <v>0</v>
      </c>
      <c r="AU7" s="177">
        <v>0</v>
      </c>
      <c r="AV7" s="179">
        <f>SUM(E7:AU7)</f>
        <v>1284.4421365356002</v>
      </c>
    </row>
    <row r="8" spans="1:48" ht="15.75" customHeight="1" x14ac:dyDescent="0.3">
      <c r="A8" s="180" t="s">
        <v>422</v>
      </c>
      <c r="B8" s="196"/>
      <c r="C8" s="182">
        <f>SUM(C5:C7)</f>
        <v>2294.7184535728002</v>
      </c>
      <c r="D8" s="205">
        <v>1</v>
      </c>
      <c r="E8" s="85"/>
      <c r="F8" s="74"/>
      <c r="G8" s="77"/>
      <c r="H8" s="77"/>
      <c r="I8" s="77"/>
      <c r="J8" s="77"/>
      <c r="K8" s="74"/>
      <c r="L8" s="182">
        <f t="shared" ref="L8:AV8" si="41">SUM(L5:L7)</f>
        <v>2294.7184535728002</v>
      </c>
      <c r="M8" s="182">
        <f t="shared" si="41"/>
        <v>2294.7184535728002</v>
      </c>
      <c r="N8" s="182">
        <f t="shared" si="41"/>
        <v>2294.7184535728002</v>
      </c>
      <c r="O8" s="182">
        <f t="shared" si="41"/>
        <v>2294.7184535728002</v>
      </c>
      <c r="P8" s="182">
        <f t="shared" si="41"/>
        <v>2294.7184535728002</v>
      </c>
      <c r="Q8" s="182">
        <f t="shared" si="41"/>
        <v>2294.7184535728002</v>
      </c>
      <c r="R8" s="182">
        <f t="shared" si="41"/>
        <v>2294.7184535728002</v>
      </c>
      <c r="S8" s="182">
        <f t="shared" si="41"/>
        <v>2111.2267197820001</v>
      </c>
      <c r="T8" s="182">
        <f t="shared" si="41"/>
        <v>0</v>
      </c>
      <c r="U8" s="182">
        <f t="shared" si="41"/>
        <v>0</v>
      </c>
      <c r="V8" s="182">
        <f t="shared" si="41"/>
        <v>0</v>
      </c>
      <c r="W8" s="182">
        <f t="shared" si="41"/>
        <v>0</v>
      </c>
      <c r="X8" s="182">
        <f t="shared" si="41"/>
        <v>0</v>
      </c>
      <c r="Y8" s="182">
        <f t="shared" si="41"/>
        <v>0</v>
      </c>
      <c r="Z8" s="182">
        <f t="shared" si="41"/>
        <v>0</v>
      </c>
      <c r="AA8" s="182">
        <f t="shared" si="41"/>
        <v>0</v>
      </c>
      <c r="AB8" s="182">
        <f t="shared" si="41"/>
        <v>0</v>
      </c>
      <c r="AC8" s="182">
        <f t="shared" si="41"/>
        <v>0</v>
      </c>
      <c r="AD8" s="182">
        <f t="shared" si="41"/>
        <v>0</v>
      </c>
      <c r="AE8" s="182">
        <f t="shared" si="41"/>
        <v>0</v>
      </c>
      <c r="AF8" s="182">
        <f t="shared" si="41"/>
        <v>0</v>
      </c>
      <c r="AG8" s="182">
        <f t="shared" si="41"/>
        <v>0</v>
      </c>
      <c r="AH8" s="182">
        <f t="shared" si="41"/>
        <v>0</v>
      </c>
      <c r="AI8" s="182">
        <f t="shared" si="41"/>
        <v>0</v>
      </c>
      <c r="AJ8" s="182">
        <f t="shared" si="41"/>
        <v>0</v>
      </c>
      <c r="AK8" s="182">
        <f t="shared" si="41"/>
        <v>0</v>
      </c>
      <c r="AL8" s="182">
        <f t="shared" si="41"/>
        <v>0</v>
      </c>
      <c r="AM8" s="182">
        <f t="shared" si="41"/>
        <v>0</v>
      </c>
      <c r="AN8" s="182">
        <f t="shared" si="41"/>
        <v>0</v>
      </c>
      <c r="AO8" s="182">
        <f t="shared" si="41"/>
        <v>0</v>
      </c>
      <c r="AP8" s="182">
        <f t="shared" si="41"/>
        <v>0</v>
      </c>
      <c r="AQ8" s="182">
        <f t="shared" si="41"/>
        <v>0</v>
      </c>
      <c r="AR8" s="182">
        <f t="shared" si="41"/>
        <v>0</v>
      </c>
      <c r="AS8" s="182">
        <f t="shared" si="41"/>
        <v>0</v>
      </c>
      <c r="AT8" s="182">
        <f t="shared" si="41"/>
        <v>0</v>
      </c>
      <c r="AU8" s="182">
        <f t="shared" si="41"/>
        <v>0</v>
      </c>
      <c r="AV8" s="174">
        <f t="shared" si="41"/>
        <v>18174.2558947916</v>
      </c>
    </row>
    <row r="9" spans="1:48" ht="15.75" customHeight="1" x14ac:dyDescent="0.3">
      <c r="A9" s="180" t="s">
        <v>423</v>
      </c>
      <c r="B9" s="185"/>
      <c r="C9" s="186"/>
      <c r="D9" s="197"/>
      <c r="E9" s="77"/>
      <c r="F9" s="77"/>
      <c r="G9" s="77"/>
      <c r="H9" s="77"/>
      <c r="I9" s="77"/>
      <c r="J9" s="77"/>
      <c r="K9" s="78"/>
      <c r="L9" s="174">
        <v>0</v>
      </c>
      <c r="M9" s="188">
        <f>L8-M8</f>
        <v>0</v>
      </c>
      <c r="N9" s="188">
        <f t="shared" ref="N9" si="42">M8-N8</f>
        <v>0</v>
      </c>
      <c r="O9" s="188">
        <f t="shared" ref="O9" si="43">N8-O8</f>
        <v>0</v>
      </c>
      <c r="P9" s="188">
        <f t="shared" ref="P9" si="44">O8-P8</f>
        <v>0</v>
      </c>
      <c r="Q9" s="188">
        <f t="shared" ref="Q9" si="45">P8-Q8</f>
        <v>0</v>
      </c>
      <c r="R9" s="188">
        <f t="shared" ref="R9" si="46">Q8-R8</f>
        <v>0</v>
      </c>
      <c r="S9" s="188">
        <f t="shared" ref="S9" si="47">R8-S8</f>
        <v>183.49173379080003</v>
      </c>
      <c r="T9" s="188">
        <f t="shared" ref="T9" si="48">S8-T8</f>
        <v>2111.2267197820001</v>
      </c>
      <c r="U9" s="188">
        <f t="shared" ref="U9" si="49">T8-U8</f>
        <v>0</v>
      </c>
      <c r="V9" s="188">
        <f t="shared" ref="V9" si="50">U8-V8</f>
        <v>0</v>
      </c>
      <c r="W9" s="188">
        <f t="shared" ref="W9" si="51">V8-W8</f>
        <v>0</v>
      </c>
      <c r="X9" s="188">
        <f t="shared" ref="X9" si="52">W8-X8</f>
        <v>0</v>
      </c>
      <c r="Y9" s="188">
        <f t="shared" ref="Y9" si="53">X8-Y8</f>
        <v>0</v>
      </c>
      <c r="Z9" s="188">
        <f t="shared" ref="Z9" si="54">Y8-Z8</f>
        <v>0</v>
      </c>
      <c r="AA9" s="188">
        <f t="shared" ref="AA9" si="55">Z8-AA8</f>
        <v>0</v>
      </c>
      <c r="AB9" s="188">
        <f t="shared" ref="AB9" si="56">AA8-AB8</f>
        <v>0</v>
      </c>
      <c r="AC9" s="188">
        <f t="shared" ref="AC9" si="57">AB8-AC8</f>
        <v>0</v>
      </c>
      <c r="AD9" s="188">
        <f t="shared" ref="AD9" si="58">AC8-AD8</f>
        <v>0</v>
      </c>
      <c r="AE9" s="188">
        <f t="shared" ref="AE9" si="59">AD8-AE8</f>
        <v>0</v>
      </c>
      <c r="AF9" s="188">
        <f t="shared" ref="AF9" si="60">AE8-AF8</f>
        <v>0</v>
      </c>
      <c r="AG9" s="188">
        <f t="shared" ref="AG9" si="61">AF8-AG8</f>
        <v>0</v>
      </c>
      <c r="AH9" s="188">
        <f t="shared" ref="AH9" si="62">AG8-AH8</f>
        <v>0</v>
      </c>
      <c r="AI9" s="188">
        <f t="shared" ref="AI9" si="63">AH8-AI8</f>
        <v>0</v>
      </c>
      <c r="AJ9" s="188">
        <f t="shared" ref="AJ9" si="64">AI8-AJ8</f>
        <v>0</v>
      </c>
      <c r="AK9" s="188">
        <f t="shared" ref="AK9" si="65">AJ8-AK8</f>
        <v>0</v>
      </c>
      <c r="AL9" s="188">
        <f t="shared" ref="AL9" si="66">AK8-AL8</f>
        <v>0</v>
      </c>
      <c r="AM9" s="188">
        <f t="shared" ref="AM9" si="67">AL8-AM8</f>
        <v>0</v>
      </c>
      <c r="AN9" s="188">
        <f t="shared" ref="AN9" si="68">AM8-AN8</f>
        <v>0</v>
      </c>
      <c r="AO9" s="188">
        <f t="shared" ref="AO9" si="69">AN8-AO8</f>
        <v>0</v>
      </c>
      <c r="AP9" s="188">
        <f t="shared" ref="AP9" si="70">AO8-AP8</f>
        <v>0</v>
      </c>
      <c r="AQ9" s="188">
        <f t="shared" ref="AQ9" si="71">AP8-AQ8</f>
        <v>0</v>
      </c>
      <c r="AR9" s="188">
        <f t="shared" ref="AR9" si="72">AQ8-AR8</f>
        <v>0</v>
      </c>
      <c r="AS9" s="188">
        <f t="shared" ref="AS9" si="73">AR8-AS8</f>
        <v>0</v>
      </c>
      <c r="AT9" s="188">
        <f t="shared" ref="AT9" si="74">AS8-AT8</f>
        <v>0</v>
      </c>
      <c r="AU9" s="188">
        <f t="shared" ref="AU9" si="75">AT8-AU8</f>
        <v>0</v>
      </c>
      <c r="AV9" s="84"/>
    </row>
    <row r="10" spans="1:48" ht="15.75" customHeight="1" x14ac:dyDescent="0.3">
      <c r="A10" s="180" t="s">
        <v>424</v>
      </c>
      <c r="B10" s="185"/>
      <c r="C10" s="186"/>
      <c r="D10" s="186"/>
      <c r="E10" s="74"/>
      <c r="F10" s="74"/>
      <c r="G10" s="74"/>
      <c r="H10" s="74"/>
      <c r="I10" s="74"/>
      <c r="J10" s="74"/>
      <c r="K10" s="79"/>
      <c r="L10" s="174">
        <v>0</v>
      </c>
      <c r="M10" s="190">
        <f>$L8-M8</f>
        <v>0</v>
      </c>
      <c r="N10" s="190">
        <f t="shared" ref="N10:AR10" si="76">$L8-N8</f>
        <v>0</v>
      </c>
      <c r="O10" s="190">
        <f t="shared" si="76"/>
        <v>0</v>
      </c>
      <c r="P10" s="190">
        <f t="shared" si="76"/>
        <v>0</v>
      </c>
      <c r="Q10" s="190">
        <f t="shared" si="76"/>
        <v>0</v>
      </c>
      <c r="R10" s="190">
        <f t="shared" si="76"/>
        <v>0</v>
      </c>
      <c r="S10" s="190">
        <f t="shared" si="76"/>
        <v>183.49173379080003</v>
      </c>
      <c r="T10" s="190">
        <f t="shared" si="76"/>
        <v>2294.7184535728002</v>
      </c>
      <c r="U10" s="190">
        <f t="shared" si="76"/>
        <v>2294.7184535728002</v>
      </c>
      <c r="V10" s="190">
        <f t="shared" si="76"/>
        <v>2294.7184535728002</v>
      </c>
      <c r="W10" s="190">
        <f t="shared" si="76"/>
        <v>2294.7184535728002</v>
      </c>
      <c r="X10" s="190">
        <f t="shared" si="76"/>
        <v>2294.7184535728002</v>
      </c>
      <c r="Y10" s="190">
        <f t="shared" si="76"/>
        <v>2294.7184535728002</v>
      </c>
      <c r="Z10" s="190">
        <f t="shared" si="76"/>
        <v>2294.7184535728002</v>
      </c>
      <c r="AA10" s="190">
        <f t="shared" si="76"/>
        <v>2294.7184535728002</v>
      </c>
      <c r="AB10" s="190">
        <f t="shared" si="76"/>
        <v>2294.7184535728002</v>
      </c>
      <c r="AC10" s="190">
        <f t="shared" si="76"/>
        <v>2294.7184535728002</v>
      </c>
      <c r="AD10" s="190">
        <f t="shared" si="76"/>
        <v>2294.7184535728002</v>
      </c>
      <c r="AE10" s="190">
        <f t="shared" si="76"/>
        <v>2294.7184535728002</v>
      </c>
      <c r="AF10" s="190">
        <f t="shared" si="76"/>
        <v>2294.7184535728002</v>
      </c>
      <c r="AG10" s="190">
        <f t="shared" si="76"/>
        <v>2294.7184535728002</v>
      </c>
      <c r="AH10" s="190">
        <f t="shared" si="76"/>
        <v>2294.7184535728002</v>
      </c>
      <c r="AI10" s="190">
        <f t="shared" si="76"/>
        <v>2294.7184535728002</v>
      </c>
      <c r="AJ10" s="190">
        <f t="shared" si="76"/>
        <v>2294.7184535728002</v>
      </c>
      <c r="AK10" s="190">
        <f t="shared" si="76"/>
        <v>2294.7184535728002</v>
      </c>
      <c r="AL10" s="190">
        <f t="shared" si="76"/>
        <v>2294.7184535728002</v>
      </c>
      <c r="AM10" s="190">
        <f t="shared" si="76"/>
        <v>2294.7184535728002</v>
      </c>
      <c r="AN10" s="190">
        <f t="shared" si="76"/>
        <v>2294.7184535728002</v>
      </c>
      <c r="AO10" s="190">
        <f t="shared" si="76"/>
        <v>2294.7184535728002</v>
      </c>
      <c r="AP10" s="190">
        <f t="shared" si="76"/>
        <v>2294.7184535728002</v>
      </c>
      <c r="AQ10" s="190">
        <f t="shared" si="76"/>
        <v>2294.7184535728002</v>
      </c>
      <c r="AR10" s="190">
        <f t="shared" si="76"/>
        <v>2294.7184535728002</v>
      </c>
      <c r="AS10" s="190">
        <f t="shared" ref="AS10:AU10" si="77">$L8-AS8</f>
        <v>2294.7184535728002</v>
      </c>
      <c r="AT10" s="190">
        <f t="shared" si="77"/>
        <v>2294.7184535728002</v>
      </c>
      <c r="AU10" s="190">
        <f t="shared" si="77"/>
        <v>2294.7184535728002</v>
      </c>
      <c r="AV10" s="80"/>
    </row>
    <row r="11" spans="1:48" ht="15.75" customHeight="1" x14ac:dyDescent="0.3">
      <c r="A11" s="193" t="s">
        <v>66</v>
      </c>
      <c r="B11" s="206">
        <f>SUMPRODUCT(B5:B7,C5:C7)/C8</f>
        <v>7.9200373651481684</v>
      </c>
      <c r="C11" s="56"/>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row>
    <row r="12" spans="1:48" s="82" customFormat="1" ht="15.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row>
    <row r="13" spans="1:48" s="82" customFormat="1" ht="15.75" customHeight="1" x14ac:dyDescent="0.25">
      <c r="A13" s="524" t="s">
        <v>2</v>
      </c>
      <c r="B13" s="525"/>
      <c r="C13" s="525"/>
      <c r="D13" s="525"/>
      <c r="E13" s="525"/>
      <c r="F13" s="525"/>
      <c r="G13" s="525"/>
      <c r="H13" s="525"/>
      <c r="I13" s="525"/>
      <c r="J13" s="525"/>
      <c r="K13" s="525"/>
      <c r="L13" s="525"/>
      <c r="M13" s="525"/>
      <c r="N13" s="525"/>
      <c r="O13" s="526"/>
    </row>
    <row r="14" spans="1:48" s="82" customFormat="1" ht="16.5" customHeight="1" x14ac:dyDescent="0.25">
      <c r="A14" s="527" t="s">
        <v>341</v>
      </c>
      <c r="B14" s="527"/>
      <c r="C14" s="527"/>
      <c r="D14" s="527"/>
      <c r="E14" s="527"/>
      <c r="F14" s="527"/>
      <c r="G14" s="527"/>
      <c r="H14" s="527"/>
      <c r="I14" s="527"/>
      <c r="J14" s="527"/>
      <c r="K14" s="527"/>
      <c r="L14" s="527"/>
      <c r="M14" s="527"/>
      <c r="N14" s="527"/>
      <c r="O14" s="527"/>
    </row>
    <row r="15" spans="1:48" ht="15.75" customHeight="1" x14ac:dyDescent="0.3"/>
    <row r="16" spans="1:48" ht="15.75" customHeight="1" x14ac:dyDescent="0.3"/>
    <row r="17" ht="15.75" customHeight="1" x14ac:dyDescent="0.3"/>
    <row r="18" ht="15.75" customHeight="1" x14ac:dyDescent="0.3"/>
    <row r="19" ht="15.75" customHeight="1" x14ac:dyDescent="0.3"/>
  </sheetData>
  <mergeCells count="7">
    <mergeCell ref="AV3:AV4"/>
    <mergeCell ref="A13:O13"/>
    <mergeCell ref="A14:O14"/>
    <mergeCell ref="A3:A4"/>
    <mergeCell ref="B3:B4"/>
    <mergeCell ref="C3:C4"/>
    <mergeCell ref="D3:D4"/>
  </mergeCell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9F7C9-C8B6-41E1-B9C2-1DCACDC7AC68}">
  <dimension ref="A1:AV20"/>
  <sheetViews>
    <sheetView workbookViewId="0"/>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s>
  <sheetData>
    <row r="1" spans="1:48" ht="15.75" customHeight="1" x14ac:dyDescent="0.3">
      <c r="A1" s="373" t="s">
        <v>558</v>
      </c>
    </row>
    <row r="2" spans="1:48" ht="15.75" customHeight="1" x14ac:dyDescent="0.3"/>
    <row r="3" spans="1:48" s="82" customFormat="1" ht="15.75" customHeight="1" x14ac:dyDescent="0.25">
      <c r="A3" s="491" t="s">
        <v>230</v>
      </c>
      <c r="B3" s="493" t="s">
        <v>0</v>
      </c>
      <c r="C3" s="493" t="s">
        <v>264</v>
      </c>
      <c r="D3" s="493" t="s">
        <v>57</v>
      </c>
      <c r="E3" s="123"/>
      <c r="F3" s="124"/>
      <c r="G3" s="124"/>
      <c r="H3" s="124"/>
      <c r="I3" s="124"/>
      <c r="J3" s="124"/>
      <c r="K3" s="124"/>
      <c r="L3" s="435" t="s">
        <v>265</v>
      </c>
      <c r="M3" s="89"/>
      <c r="N3" s="89"/>
      <c r="O3" s="89"/>
      <c r="P3" s="89"/>
      <c r="Q3" s="89"/>
      <c r="R3" s="89"/>
      <c r="S3" s="89"/>
      <c r="T3" s="89"/>
      <c r="U3" s="89"/>
      <c r="V3" s="89"/>
      <c r="W3" s="90"/>
      <c r="X3" s="29"/>
      <c r="Y3" s="29"/>
      <c r="Z3" s="29"/>
      <c r="AA3" s="29"/>
      <c r="AB3" s="29"/>
      <c r="AC3" s="29"/>
      <c r="AD3" s="29"/>
      <c r="AE3" s="29"/>
      <c r="AF3" s="29"/>
      <c r="AG3" s="29"/>
      <c r="AH3" s="29"/>
      <c r="AI3" s="29"/>
      <c r="AJ3" s="29"/>
      <c r="AK3" s="29"/>
      <c r="AL3" s="29"/>
      <c r="AM3" s="29"/>
      <c r="AN3" s="29"/>
      <c r="AO3" s="29"/>
      <c r="AP3" s="29"/>
      <c r="AQ3" s="29"/>
      <c r="AR3" s="29"/>
      <c r="AS3" s="29"/>
      <c r="AT3" s="29"/>
      <c r="AU3" s="29"/>
      <c r="AV3" s="522" t="s">
        <v>1</v>
      </c>
    </row>
    <row r="4" spans="1:48" s="82" customFormat="1" ht="15.75" customHeight="1" x14ac:dyDescent="0.25">
      <c r="A4" s="496"/>
      <c r="B4" s="495"/>
      <c r="C4" s="495"/>
      <c r="D4" s="494"/>
      <c r="E4" s="298">
        <v>2018</v>
      </c>
      <c r="F4" s="298">
        <f>E4+1</f>
        <v>2019</v>
      </c>
      <c r="G4" s="298">
        <f t="shared" ref="G4:AU4" si="0">F4+1</f>
        <v>2020</v>
      </c>
      <c r="H4" s="298">
        <f t="shared" si="0"/>
        <v>2021</v>
      </c>
      <c r="I4" s="298">
        <f t="shared" si="0"/>
        <v>2022</v>
      </c>
      <c r="J4" s="298">
        <f t="shared" si="0"/>
        <v>2023</v>
      </c>
      <c r="K4" s="298">
        <f t="shared" si="0"/>
        <v>2024</v>
      </c>
      <c r="L4" s="298">
        <f t="shared" si="0"/>
        <v>2025</v>
      </c>
      <c r="M4" s="298">
        <f t="shared" si="0"/>
        <v>2026</v>
      </c>
      <c r="N4" s="298">
        <f t="shared" si="0"/>
        <v>2027</v>
      </c>
      <c r="O4" s="298">
        <f t="shared" si="0"/>
        <v>2028</v>
      </c>
      <c r="P4" s="298">
        <f t="shared" si="0"/>
        <v>2029</v>
      </c>
      <c r="Q4" s="298">
        <f t="shared" si="0"/>
        <v>2030</v>
      </c>
      <c r="R4" s="298">
        <f t="shared" si="0"/>
        <v>2031</v>
      </c>
      <c r="S4" s="298">
        <f t="shared" si="0"/>
        <v>2032</v>
      </c>
      <c r="T4" s="298">
        <f t="shared" si="0"/>
        <v>2033</v>
      </c>
      <c r="U4" s="298">
        <f t="shared" si="0"/>
        <v>2034</v>
      </c>
      <c r="V4" s="298">
        <f t="shared" si="0"/>
        <v>2035</v>
      </c>
      <c r="W4" s="298">
        <f t="shared" si="0"/>
        <v>2036</v>
      </c>
      <c r="X4" s="298">
        <f t="shared" si="0"/>
        <v>2037</v>
      </c>
      <c r="Y4" s="298">
        <f t="shared" si="0"/>
        <v>2038</v>
      </c>
      <c r="Z4" s="298">
        <f t="shared" si="0"/>
        <v>2039</v>
      </c>
      <c r="AA4" s="298">
        <f t="shared" si="0"/>
        <v>2040</v>
      </c>
      <c r="AB4" s="298">
        <f t="shared" si="0"/>
        <v>2041</v>
      </c>
      <c r="AC4" s="298">
        <f t="shared" si="0"/>
        <v>2042</v>
      </c>
      <c r="AD4" s="298">
        <f t="shared" si="0"/>
        <v>2043</v>
      </c>
      <c r="AE4" s="298">
        <f t="shared" si="0"/>
        <v>2044</v>
      </c>
      <c r="AF4" s="298">
        <f t="shared" si="0"/>
        <v>2045</v>
      </c>
      <c r="AG4" s="298">
        <f t="shared" si="0"/>
        <v>2046</v>
      </c>
      <c r="AH4" s="298">
        <f t="shared" si="0"/>
        <v>2047</v>
      </c>
      <c r="AI4" s="298">
        <f t="shared" si="0"/>
        <v>2048</v>
      </c>
      <c r="AJ4" s="298">
        <f t="shared" si="0"/>
        <v>2049</v>
      </c>
      <c r="AK4" s="298">
        <f t="shared" si="0"/>
        <v>2050</v>
      </c>
      <c r="AL4" s="298">
        <f t="shared" si="0"/>
        <v>2051</v>
      </c>
      <c r="AM4" s="298">
        <f t="shared" si="0"/>
        <v>2052</v>
      </c>
      <c r="AN4" s="298">
        <f t="shared" si="0"/>
        <v>2053</v>
      </c>
      <c r="AO4" s="298">
        <f t="shared" si="0"/>
        <v>2054</v>
      </c>
      <c r="AP4" s="298">
        <f t="shared" si="0"/>
        <v>2055</v>
      </c>
      <c r="AQ4" s="298">
        <f t="shared" si="0"/>
        <v>2056</v>
      </c>
      <c r="AR4" s="298">
        <f t="shared" si="0"/>
        <v>2057</v>
      </c>
      <c r="AS4" s="298">
        <f t="shared" si="0"/>
        <v>2058</v>
      </c>
      <c r="AT4" s="298">
        <f t="shared" si="0"/>
        <v>2059</v>
      </c>
      <c r="AU4" s="298">
        <f t="shared" si="0"/>
        <v>2060</v>
      </c>
      <c r="AV4" s="523"/>
    </row>
    <row r="5" spans="1:48" ht="15.75" customHeight="1" x14ac:dyDescent="0.3">
      <c r="A5" s="199" t="s">
        <v>137</v>
      </c>
      <c r="B5" s="200">
        <v>8</v>
      </c>
      <c r="C5" s="201">
        <v>67.043744872800005</v>
      </c>
      <c r="D5" s="202">
        <v>1</v>
      </c>
      <c r="E5" s="203"/>
      <c r="F5" s="203"/>
      <c r="G5" s="203"/>
      <c r="H5" s="203"/>
      <c r="I5" s="203"/>
      <c r="J5" s="203"/>
      <c r="K5" s="203"/>
      <c r="L5" s="177">
        <v>67.043744872800005</v>
      </c>
      <c r="M5" s="177">
        <v>67.043744872800005</v>
      </c>
      <c r="N5" s="177">
        <v>67.043744872800005</v>
      </c>
      <c r="O5" s="177">
        <v>67.043744872800005</v>
      </c>
      <c r="P5" s="177">
        <v>67.043744872800005</v>
      </c>
      <c r="Q5" s="177">
        <v>67.043744872800005</v>
      </c>
      <c r="R5" s="177">
        <v>67.043744872800005</v>
      </c>
      <c r="S5" s="177">
        <v>67.043744872800005</v>
      </c>
      <c r="T5" s="177">
        <v>0</v>
      </c>
      <c r="U5" s="177">
        <v>0</v>
      </c>
      <c r="V5" s="177">
        <v>0</v>
      </c>
      <c r="W5" s="177">
        <v>0</v>
      </c>
      <c r="X5" s="177">
        <v>0</v>
      </c>
      <c r="Y5" s="177">
        <v>0</v>
      </c>
      <c r="Z5" s="177">
        <v>0</v>
      </c>
      <c r="AA5" s="177">
        <v>0</v>
      </c>
      <c r="AB5" s="177">
        <v>0</v>
      </c>
      <c r="AC5" s="177">
        <v>0</v>
      </c>
      <c r="AD5" s="177">
        <v>0</v>
      </c>
      <c r="AE5" s="177">
        <v>0</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179">
        <f t="shared" ref="AV5:AV10" si="1">SUM(E5:AU5)</f>
        <v>536.34995898240004</v>
      </c>
    </row>
    <row r="6" spans="1:48" ht="15.75" customHeight="1" x14ac:dyDescent="0.3">
      <c r="A6" s="199" t="s">
        <v>176</v>
      </c>
      <c r="B6" s="200">
        <v>10</v>
      </c>
      <c r="C6" s="201">
        <v>5.2937606191555702</v>
      </c>
      <c r="D6" s="202">
        <v>1</v>
      </c>
      <c r="E6" s="203"/>
      <c r="F6" s="203"/>
      <c r="G6" s="203"/>
      <c r="H6" s="203"/>
      <c r="I6" s="203"/>
      <c r="J6" s="203"/>
      <c r="K6" s="203"/>
      <c r="L6" s="177">
        <v>5.2937606191555702</v>
      </c>
      <c r="M6" s="177">
        <v>5.2937606191555702</v>
      </c>
      <c r="N6" s="177">
        <v>5.2937606191555702</v>
      </c>
      <c r="O6" s="177">
        <v>5.2937606191555702</v>
      </c>
      <c r="P6" s="177">
        <v>5.2937606191555702</v>
      </c>
      <c r="Q6" s="177">
        <v>5.2937606191555702</v>
      </c>
      <c r="R6" s="177">
        <v>5.2937606191555702</v>
      </c>
      <c r="S6" s="177">
        <v>5.2937606191555702</v>
      </c>
      <c r="T6" s="177">
        <v>5.2937606191555702</v>
      </c>
      <c r="U6" s="177">
        <v>5.2937606191555702</v>
      </c>
      <c r="V6" s="177">
        <v>0</v>
      </c>
      <c r="W6" s="177">
        <v>0</v>
      </c>
      <c r="X6" s="177">
        <v>0</v>
      </c>
      <c r="Y6" s="177">
        <v>0</v>
      </c>
      <c r="Z6" s="177">
        <v>0</v>
      </c>
      <c r="AA6" s="177">
        <v>0</v>
      </c>
      <c r="AB6" s="177">
        <v>0</v>
      </c>
      <c r="AC6" s="177">
        <v>0</v>
      </c>
      <c r="AD6" s="177">
        <v>0</v>
      </c>
      <c r="AE6" s="177">
        <v>0</v>
      </c>
      <c r="AF6" s="177">
        <v>0</v>
      </c>
      <c r="AG6" s="177">
        <v>0</v>
      </c>
      <c r="AH6" s="177">
        <v>0</v>
      </c>
      <c r="AI6" s="177">
        <v>0</v>
      </c>
      <c r="AJ6" s="177">
        <v>0</v>
      </c>
      <c r="AK6" s="177">
        <v>0</v>
      </c>
      <c r="AL6" s="177">
        <v>0</v>
      </c>
      <c r="AM6" s="177">
        <v>0</v>
      </c>
      <c r="AN6" s="177">
        <v>0</v>
      </c>
      <c r="AO6" s="177">
        <v>0</v>
      </c>
      <c r="AP6" s="177">
        <v>0</v>
      </c>
      <c r="AQ6" s="177">
        <v>0</v>
      </c>
      <c r="AR6" s="177">
        <v>0</v>
      </c>
      <c r="AS6" s="177">
        <v>0</v>
      </c>
      <c r="AT6" s="177">
        <v>0</v>
      </c>
      <c r="AU6" s="177">
        <v>0</v>
      </c>
      <c r="AV6" s="179">
        <f t="shared" si="1"/>
        <v>52.937606191555702</v>
      </c>
    </row>
    <row r="7" spans="1:48" ht="15.75" customHeight="1" x14ac:dyDescent="0.3">
      <c r="A7" s="199" t="s">
        <v>131</v>
      </c>
      <c r="B7" s="200">
        <v>7</v>
      </c>
      <c r="C7" s="201">
        <v>13.309659999999999</v>
      </c>
      <c r="D7" s="202">
        <v>1</v>
      </c>
      <c r="E7" s="203"/>
      <c r="F7" s="203"/>
      <c r="G7" s="203"/>
      <c r="H7" s="203"/>
      <c r="I7" s="203"/>
      <c r="J7" s="203"/>
      <c r="K7" s="203"/>
      <c r="L7" s="177">
        <v>13.309659999999999</v>
      </c>
      <c r="M7" s="177">
        <v>13.309659999999999</v>
      </c>
      <c r="N7" s="177">
        <v>13.309659999999999</v>
      </c>
      <c r="O7" s="177">
        <v>13.309659999999999</v>
      </c>
      <c r="P7" s="177">
        <v>13.309659999999999</v>
      </c>
      <c r="Q7" s="177">
        <v>13.309659999999999</v>
      </c>
      <c r="R7" s="177">
        <v>13.309659999999999</v>
      </c>
      <c r="S7" s="177">
        <v>0</v>
      </c>
      <c r="T7" s="177">
        <v>0</v>
      </c>
      <c r="U7" s="177">
        <v>0</v>
      </c>
      <c r="V7" s="177">
        <v>0</v>
      </c>
      <c r="W7" s="177">
        <v>0</v>
      </c>
      <c r="X7" s="177">
        <v>0</v>
      </c>
      <c r="Y7" s="177">
        <v>0</v>
      </c>
      <c r="Z7" s="177">
        <v>0</v>
      </c>
      <c r="AA7" s="177">
        <v>0</v>
      </c>
      <c r="AB7" s="177">
        <v>0</v>
      </c>
      <c r="AC7" s="177">
        <v>0</v>
      </c>
      <c r="AD7" s="177">
        <v>0</v>
      </c>
      <c r="AE7" s="177">
        <v>0</v>
      </c>
      <c r="AF7" s="177">
        <v>0</v>
      </c>
      <c r="AG7" s="177">
        <v>0</v>
      </c>
      <c r="AH7" s="177">
        <v>0</v>
      </c>
      <c r="AI7" s="177">
        <v>0</v>
      </c>
      <c r="AJ7" s="177">
        <v>0</v>
      </c>
      <c r="AK7" s="177">
        <v>0</v>
      </c>
      <c r="AL7" s="177">
        <v>0</v>
      </c>
      <c r="AM7" s="177">
        <v>0</v>
      </c>
      <c r="AN7" s="177">
        <v>0</v>
      </c>
      <c r="AO7" s="177">
        <v>0</v>
      </c>
      <c r="AP7" s="177">
        <v>0</v>
      </c>
      <c r="AQ7" s="177">
        <v>0</v>
      </c>
      <c r="AR7" s="177">
        <v>0</v>
      </c>
      <c r="AS7" s="177">
        <v>0</v>
      </c>
      <c r="AT7" s="177">
        <v>0</v>
      </c>
      <c r="AU7" s="177">
        <v>0</v>
      </c>
      <c r="AV7" s="179">
        <f t="shared" si="1"/>
        <v>93.167619999999985</v>
      </c>
    </row>
    <row r="8" spans="1:48" ht="15.75" customHeight="1" x14ac:dyDescent="0.3">
      <c r="A8" s="199" t="s">
        <v>44</v>
      </c>
      <c r="B8" s="200">
        <v>10</v>
      </c>
      <c r="C8" s="201">
        <v>8.412379691840643</v>
      </c>
      <c r="D8" s="202">
        <v>1</v>
      </c>
      <c r="E8" s="203"/>
      <c r="F8" s="203"/>
      <c r="G8" s="203"/>
      <c r="H8" s="203"/>
      <c r="I8" s="203"/>
      <c r="J8" s="203"/>
      <c r="K8" s="203"/>
      <c r="L8" s="177">
        <v>8.412379691840643</v>
      </c>
      <c r="M8" s="177">
        <v>8.412379691840643</v>
      </c>
      <c r="N8" s="177">
        <v>8.412379691840643</v>
      </c>
      <c r="O8" s="177">
        <v>8.412379691840643</v>
      </c>
      <c r="P8" s="177">
        <v>8.412379691840643</v>
      </c>
      <c r="Q8" s="177">
        <v>8.412379691840643</v>
      </c>
      <c r="R8" s="177">
        <v>8.412379691840643</v>
      </c>
      <c r="S8" s="177">
        <v>8.412379691840643</v>
      </c>
      <c r="T8" s="177">
        <v>8.412379691840643</v>
      </c>
      <c r="U8" s="177">
        <v>8.412379691840643</v>
      </c>
      <c r="V8" s="177">
        <v>0</v>
      </c>
      <c r="W8" s="177">
        <v>0</v>
      </c>
      <c r="X8" s="177">
        <v>0</v>
      </c>
      <c r="Y8" s="177">
        <v>0</v>
      </c>
      <c r="Z8" s="177">
        <v>0</v>
      </c>
      <c r="AA8" s="177">
        <v>0</v>
      </c>
      <c r="AB8" s="177">
        <v>0</v>
      </c>
      <c r="AC8" s="177">
        <v>0</v>
      </c>
      <c r="AD8" s="177">
        <v>0</v>
      </c>
      <c r="AE8" s="177">
        <v>0</v>
      </c>
      <c r="AF8" s="177">
        <v>0</v>
      </c>
      <c r="AG8" s="177">
        <v>0</v>
      </c>
      <c r="AH8" s="177">
        <v>0</v>
      </c>
      <c r="AI8" s="177">
        <v>0</v>
      </c>
      <c r="AJ8" s="177">
        <v>0</v>
      </c>
      <c r="AK8" s="177">
        <v>0</v>
      </c>
      <c r="AL8" s="177">
        <v>0</v>
      </c>
      <c r="AM8" s="177">
        <v>0</v>
      </c>
      <c r="AN8" s="177">
        <v>0</v>
      </c>
      <c r="AO8" s="177">
        <v>0</v>
      </c>
      <c r="AP8" s="177">
        <v>0</v>
      </c>
      <c r="AQ8" s="177">
        <v>0</v>
      </c>
      <c r="AR8" s="177">
        <v>0</v>
      </c>
      <c r="AS8" s="177">
        <v>0</v>
      </c>
      <c r="AT8" s="177">
        <v>0</v>
      </c>
      <c r="AU8" s="177">
        <v>0</v>
      </c>
      <c r="AV8" s="179">
        <f t="shared" si="1"/>
        <v>84.123796918406427</v>
      </c>
    </row>
    <row r="9" spans="1:48" ht="15.75" customHeight="1" x14ac:dyDescent="0.3">
      <c r="A9" s="199" t="s">
        <v>175</v>
      </c>
      <c r="B9" s="200">
        <v>10</v>
      </c>
      <c r="C9" s="201">
        <v>1.1047985740212716</v>
      </c>
      <c r="D9" s="202">
        <v>1</v>
      </c>
      <c r="E9" s="203"/>
      <c r="F9" s="203"/>
      <c r="G9" s="203"/>
      <c r="H9" s="203"/>
      <c r="I9" s="203"/>
      <c r="J9" s="203"/>
      <c r="K9" s="203"/>
      <c r="L9" s="177">
        <v>1.1047985740212716</v>
      </c>
      <c r="M9" s="177">
        <v>1.1047985740212716</v>
      </c>
      <c r="N9" s="177">
        <v>1.1047985740212716</v>
      </c>
      <c r="O9" s="177">
        <v>1.1047985740212716</v>
      </c>
      <c r="P9" s="177">
        <v>1.1047985740212716</v>
      </c>
      <c r="Q9" s="177">
        <v>1.1047985740212716</v>
      </c>
      <c r="R9" s="177">
        <v>1.1047985740212716</v>
      </c>
      <c r="S9" s="177">
        <v>1.1047985740212716</v>
      </c>
      <c r="T9" s="177">
        <v>1.1047985740212716</v>
      </c>
      <c r="U9" s="177">
        <v>1.1047985740212716</v>
      </c>
      <c r="V9" s="177">
        <v>0</v>
      </c>
      <c r="W9" s="177">
        <v>0</v>
      </c>
      <c r="X9" s="177">
        <v>0</v>
      </c>
      <c r="Y9" s="177">
        <v>0</v>
      </c>
      <c r="Z9" s="177">
        <v>0</v>
      </c>
      <c r="AA9" s="177">
        <v>0</v>
      </c>
      <c r="AB9" s="177">
        <v>0</v>
      </c>
      <c r="AC9" s="177">
        <v>0</v>
      </c>
      <c r="AD9" s="177">
        <v>0</v>
      </c>
      <c r="AE9" s="177">
        <v>0</v>
      </c>
      <c r="AF9" s="177">
        <v>0</v>
      </c>
      <c r="AG9" s="177">
        <v>0</v>
      </c>
      <c r="AH9" s="177">
        <v>0</v>
      </c>
      <c r="AI9" s="177">
        <v>0</v>
      </c>
      <c r="AJ9" s="177">
        <v>0</v>
      </c>
      <c r="AK9" s="177">
        <v>0</v>
      </c>
      <c r="AL9" s="177">
        <v>0</v>
      </c>
      <c r="AM9" s="177">
        <v>0</v>
      </c>
      <c r="AN9" s="177">
        <v>0</v>
      </c>
      <c r="AO9" s="177">
        <v>0</v>
      </c>
      <c r="AP9" s="177">
        <v>0</v>
      </c>
      <c r="AQ9" s="177">
        <v>0</v>
      </c>
      <c r="AR9" s="177">
        <v>0</v>
      </c>
      <c r="AS9" s="177">
        <v>0</v>
      </c>
      <c r="AT9" s="177">
        <v>0</v>
      </c>
      <c r="AU9" s="177">
        <v>0</v>
      </c>
      <c r="AV9" s="179">
        <f t="shared" si="1"/>
        <v>11.047985740212718</v>
      </c>
    </row>
    <row r="10" spans="1:48" ht="15.75" customHeight="1" x14ac:dyDescent="0.3">
      <c r="A10" s="199" t="s">
        <v>286</v>
      </c>
      <c r="B10" s="200">
        <v>10</v>
      </c>
      <c r="C10" s="201">
        <v>1.6938954583118029</v>
      </c>
      <c r="D10" s="202">
        <v>1</v>
      </c>
      <c r="E10" s="203"/>
      <c r="F10" s="203"/>
      <c r="G10" s="203"/>
      <c r="H10" s="203"/>
      <c r="I10" s="203"/>
      <c r="J10" s="203"/>
      <c r="K10" s="203"/>
      <c r="L10" s="177">
        <v>1.6938954583118029</v>
      </c>
      <c r="M10" s="177">
        <v>1.6938954583118029</v>
      </c>
      <c r="N10" s="177">
        <v>1.6938954583118029</v>
      </c>
      <c r="O10" s="177">
        <v>1.6938954583118029</v>
      </c>
      <c r="P10" s="177">
        <v>1.6938954583118029</v>
      </c>
      <c r="Q10" s="177">
        <v>1.6938954583118029</v>
      </c>
      <c r="R10" s="177">
        <v>1.6938954583118029</v>
      </c>
      <c r="S10" s="177">
        <v>1.6938954583118029</v>
      </c>
      <c r="T10" s="177">
        <v>1.6938954583118029</v>
      </c>
      <c r="U10" s="177">
        <v>1.6938954583118029</v>
      </c>
      <c r="V10" s="177">
        <v>0</v>
      </c>
      <c r="W10" s="177">
        <v>0</v>
      </c>
      <c r="X10" s="177">
        <v>0</v>
      </c>
      <c r="Y10" s="177">
        <v>0</v>
      </c>
      <c r="Z10" s="177">
        <v>0</v>
      </c>
      <c r="AA10" s="177">
        <v>0</v>
      </c>
      <c r="AB10" s="177">
        <v>0</v>
      </c>
      <c r="AC10" s="177">
        <v>0</v>
      </c>
      <c r="AD10" s="177">
        <v>0</v>
      </c>
      <c r="AE10" s="177">
        <v>0</v>
      </c>
      <c r="AF10" s="177">
        <v>0</v>
      </c>
      <c r="AG10" s="177">
        <v>0</v>
      </c>
      <c r="AH10" s="177">
        <v>0</v>
      </c>
      <c r="AI10" s="177">
        <v>0</v>
      </c>
      <c r="AJ10" s="177">
        <v>0</v>
      </c>
      <c r="AK10" s="177">
        <v>0</v>
      </c>
      <c r="AL10" s="177">
        <v>0</v>
      </c>
      <c r="AM10" s="177">
        <v>0</v>
      </c>
      <c r="AN10" s="177">
        <v>0</v>
      </c>
      <c r="AO10" s="177">
        <v>0</v>
      </c>
      <c r="AP10" s="177">
        <v>0</v>
      </c>
      <c r="AQ10" s="177">
        <v>0</v>
      </c>
      <c r="AR10" s="177">
        <v>0</v>
      </c>
      <c r="AS10" s="177">
        <v>0</v>
      </c>
      <c r="AT10" s="177">
        <v>0</v>
      </c>
      <c r="AU10" s="177">
        <v>0</v>
      </c>
      <c r="AV10" s="179">
        <f t="shared" si="1"/>
        <v>16.938954583118026</v>
      </c>
    </row>
    <row r="11" spans="1:48" ht="15.75" customHeight="1" x14ac:dyDescent="0.3">
      <c r="A11" s="180" t="s">
        <v>422</v>
      </c>
      <c r="B11" s="196"/>
      <c r="C11" s="182">
        <f>SUM(C5:C10)</f>
        <v>96.858239216129277</v>
      </c>
      <c r="D11" s="205">
        <v>1</v>
      </c>
      <c r="E11" s="85"/>
      <c r="F11" s="74"/>
      <c r="G11" s="77"/>
      <c r="H11" s="77"/>
      <c r="I11" s="77"/>
      <c r="J11" s="77"/>
      <c r="K11" s="74"/>
      <c r="L11" s="182">
        <f>SUM(L5:L10)</f>
        <v>96.858239216129277</v>
      </c>
      <c r="M11" s="182">
        <f t="shared" ref="M11:Z11" si="2">SUM(M5:M10)</f>
        <v>96.858239216129277</v>
      </c>
      <c r="N11" s="182">
        <f t="shared" si="2"/>
        <v>96.858239216129277</v>
      </c>
      <c r="O11" s="182">
        <f t="shared" si="2"/>
        <v>96.858239216129277</v>
      </c>
      <c r="P11" s="182">
        <f t="shared" si="2"/>
        <v>96.858239216129277</v>
      </c>
      <c r="Q11" s="182">
        <f t="shared" si="2"/>
        <v>96.858239216129277</v>
      </c>
      <c r="R11" s="182">
        <f t="shared" si="2"/>
        <v>96.858239216129277</v>
      </c>
      <c r="S11" s="182">
        <f t="shared" si="2"/>
        <v>83.548579216129284</v>
      </c>
      <c r="T11" s="182">
        <f t="shared" si="2"/>
        <v>16.504834343329289</v>
      </c>
      <c r="U11" s="182">
        <f t="shared" si="2"/>
        <v>16.504834343329289</v>
      </c>
      <c r="V11" s="182">
        <f t="shared" si="2"/>
        <v>0</v>
      </c>
      <c r="W11" s="182">
        <f t="shared" si="2"/>
        <v>0</v>
      </c>
      <c r="X11" s="182">
        <f t="shared" si="2"/>
        <v>0</v>
      </c>
      <c r="Y11" s="182">
        <f t="shared" si="2"/>
        <v>0</v>
      </c>
      <c r="Z11" s="182">
        <f t="shared" si="2"/>
        <v>0</v>
      </c>
      <c r="AA11" s="182">
        <f t="shared" ref="AA11:AB11" si="3">SUM(AA5:AA10)</f>
        <v>0</v>
      </c>
      <c r="AB11" s="182">
        <f t="shared" si="3"/>
        <v>0</v>
      </c>
      <c r="AC11" s="182">
        <f t="shared" ref="AC11:AT11" si="4">SUM(AC5:AC10)</f>
        <v>0</v>
      </c>
      <c r="AD11" s="182">
        <f t="shared" si="4"/>
        <v>0</v>
      </c>
      <c r="AE11" s="182">
        <f t="shared" si="4"/>
        <v>0</v>
      </c>
      <c r="AF11" s="182">
        <f t="shared" si="4"/>
        <v>0</v>
      </c>
      <c r="AG11" s="182">
        <f t="shared" si="4"/>
        <v>0</v>
      </c>
      <c r="AH11" s="182">
        <f t="shared" si="4"/>
        <v>0</v>
      </c>
      <c r="AI11" s="182">
        <f t="shared" si="4"/>
        <v>0</v>
      </c>
      <c r="AJ11" s="182">
        <f t="shared" si="4"/>
        <v>0</v>
      </c>
      <c r="AK11" s="182">
        <f t="shared" si="4"/>
        <v>0</v>
      </c>
      <c r="AL11" s="182">
        <f t="shared" si="4"/>
        <v>0</v>
      </c>
      <c r="AM11" s="182">
        <f t="shared" si="4"/>
        <v>0</v>
      </c>
      <c r="AN11" s="182">
        <f t="shared" si="4"/>
        <v>0</v>
      </c>
      <c r="AO11" s="182">
        <f t="shared" si="4"/>
        <v>0</v>
      </c>
      <c r="AP11" s="182">
        <f t="shared" si="4"/>
        <v>0</v>
      </c>
      <c r="AQ11" s="182">
        <f t="shared" si="4"/>
        <v>0</v>
      </c>
      <c r="AR11" s="182">
        <f t="shared" si="4"/>
        <v>0</v>
      </c>
      <c r="AS11" s="182">
        <f t="shared" si="4"/>
        <v>0</v>
      </c>
      <c r="AT11" s="182">
        <f t="shared" si="4"/>
        <v>0</v>
      </c>
      <c r="AU11" s="182">
        <f t="shared" ref="AU11" si="5">SUM(AU5:AU10)</f>
        <v>0</v>
      </c>
      <c r="AV11" s="174">
        <f>SUM(AV5:AV10)</f>
        <v>794.56592241569297</v>
      </c>
    </row>
    <row r="12" spans="1:48" ht="15.75" customHeight="1" x14ac:dyDescent="0.3">
      <c r="A12" s="180" t="s">
        <v>423</v>
      </c>
      <c r="B12" s="185"/>
      <c r="C12" s="186"/>
      <c r="D12" s="197"/>
      <c r="E12" s="77"/>
      <c r="F12" s="77"/>
      <c r="G12" s="77"/>
      <c r="H12" s="77"/>
      <c r="I12" s="77"/>
      <c r="J12" s="77"/>
      <c r="K12" s="78"/>
      <c r="L12" s="174">
        <v>0</v>
      </c>
      <c r="M12" s="188">
        <f t="shared" ref="M12" si="6">L11-M11</f>
        <v>0</v>
      </c>
      <c r="N12" s="188">
        <f t="shared" ref="N12" si="7">M11-N11</f>
        <v>0</v>
      </c>
      <c r="O12" s="188">
        <f t="shared" ref="O12" si="8">N11-O11</f>
        <v>0</v>
      </c>
      <c r="P12" s="188">
        <f t="shared" ref="P12" si="9">O11-P11</f>
        <v>0</v>
      </c>
      <c r="Q12" s="188">
        <f t="shared" ref="Q12" si="10">P11-Q11</f>
        <v>0</v>
      </c>
      <c r="R12" s="188">
        <f t="shared" ref="R12" si="11">Q11-R11</f>
        <v>0</v>
      </c>
      <c r="S12" s="188">
        <f t="shared" ref="S12" si="12">R11-S11</f>
        <v>13.309659999999994</v>
      </c>
      <c r="T12" s="188">
        <f t="shared" ref="T12" si="13">S11-T11</f>
        <v>67.043744872799991</v>
      </c>
      <c r="U12" s="188">
        <f t="shared" ref="U12" si="14">T11-U11</f>
        <v>0</v>
      </c>
      <c r="V12" s="188">
        <f t="shared" ref="V12" si="15">U11-V11</f>
        <v>16.504834343329289</v>
      </c>
      <c r="W12" s="188">
        <f t="shared" ref="W12:Z12" si="16">V11-W11</f>
        <v>0</v>
      </c>
      <c r="X12" s="188">
        <f t="shared" si="16"/>
        <v>0</v>
      </c>
      <c r="Y12" s="188">
        <f t="shared" si="16"/>
        <v>0</v>
      </c>
      <c r="Z12" s="188">
        <f t="shared" si="16"/>
        <v>0</v>
      </c>
      <c r="AA12" s="188">
        <f>O11-AA11</f>
        <v>96.858239216129277</v>
      </c>
      <c r="AB12" s="188">
        <f t="shared" ref="AB12" si="17">AA11-AB11</f>
        <v>0</v>
      </c>
      <c r="AC12" s="188">
        <f t="shared" ref="AC12" si="18">AB11-AC11</f>
        <v>0</v>
      </c>
      <c r="AD12" s="188">
        <f t="shared" ref="AD12" si="19">AC11-AD11</f>
        <v>0</v>
      </c>
      <c r="AE12" s="188">
        <f t="shared" ref="AE12" si="20">AD11-AE11</f>
        <v>0</v>
      </c>
      <c r="AF12" s="188">
        <f t="shared" ref="AF12" si="21">AE11-AF11</f>
        <v>0</v>
      </c>
      <c r="AG12" s="188">
        <f t="shared" ref="AG12" si="22">AF11-AG11</f>
        <v>0</v>
      </c>
      <c r="AH12" s="188">
        <f t="shared" ref="AH12" si="23">AG11-AH11</f>
        <v>0</v>
      </c>
      <c r="AI12" s="188">
        <f t="shared" ref="AI12" si="24">AH11-AI11</f>
        <v>0</v>
      </c>
      <c r="AJ12" s="188">
        <f t="shared" ref="AJ12" si="25">AI11-AJ11</f>
        <v>0</v>
      </c>
      <c r="AK12" s="188">
        <f t="shared" ref="AK12" si="26">AJ11-AK11</f>
        <v>0</v>
      </c>
      <c r="AL12" s="188">
        <f t="shared" ref="AL12" si="27">AK11-AL11</f>
        <v>0</v>
      </c>
      <c r="AM12" s="188">
        <f t="shared" ref="AM12" si="28">AL11-AM11</f>
        <v>0</v>
      </c>
      <c r="AN12" s="188">
        <f t="shared" ref="AN12" si="29">AM11-AN11</f>
        <v>0</v>
      </c>
      <c r="AO12" s="188">
        <f t="shared" ref="AO12" si="30">AN11-AO11</f>
        <v>0</v>
      </c>
      <c r="AP12" s="188">
        <f t="shared" ref="AP12" si="31">AO11-AP11</f>
        <v>0</v>
      </c>
      <c r="AQ12" s="188">
        <f t="shared" ref="AQ12" si="32">AP11-AQ11</f>
        <v>0</v>
      </c>
      <c r="AR12" s="188">
        <f t="shared" ref="AR12" si="33">AQ11-AR11</f>
        <v>0</v>
      </c>
      <c r="AS12" s="188">
        <f t="shared" ref="AS12" si="34">AR11-AS11</f>
        <v>0</v>
      </c>
      <c r="AT12" s="188">
        <f t="shared" ref="AT12:AU12" si="35">AS11-AT11</f>
        <v>0</v>
      </c>
      <c r="AU12" s="188">
        <f t="shared" si="35"/>
        <v>0</v>
      </c>
      <c r="AV12" s="84"/>
    </row>
    <row r="13" spans="1:48" ht="15.75" customHeight="1" x14ac:dyDescent="0.3">
      <c r="A13" s="180" t="s">
        <v>424</v>
      </c>
      <c r="B13" s="185"/>
      <c r="C13" s="186"/>
      <c r="D13" s="186"/>
      <c r="E13" s="74"/>
      <c r="F13" s="74"/>
      <c r="G13" s="74"/>
      <c r="H13" s="74"/>
      <c r="I13" s="74"/>
      <c r="J13" s="74"/>
      <c r="K13" s="79"/>
      <c r="L13" s="174">
        <v>0</v>
      </c>
      <c r="M13" s="190">
        <f t="shared" ref="M13:V13" si="36">$L11-M11</f>
        <v>0</v>
      </c>
      <c r="N13" s="190">
        <f t="shared" si="36"/>
        <v>0</v>
      </c>
      <c r="O13" s="190">
        <f t="shared" si="36"/>
        <v>0</v>
      </c>
      <c r="P13" s="190">
        <f t="shared" si="36"/>
        <v>0</v>
      </c>
      <c r="Q13" s="190">
        <f t="shared" si="36"/>
        <v>0</v>
      </c>
      <c r="R13" s="190">
        <f t="shared" si="36"/>
        <v>0</v>
      </c>
      <c r="S13" s="190">
        <f t="shared" si="36"/>
        <v>13.309659999999994</v>
      </c>
      <c r="T13" s="190">
        <f t="shared" si="36"/>
        <v>80.353404872799985</v>
      </c>
      <c r="U13" s="190">
        <f t="shared" si="36"/>
        <v>80.353404872799985</v>
      </c>
      <c r="V13" s="190">
        <f t="shared" si="36"/>
        <v>96.858239216129277</v>
      </c>
      <c r="W13" s="190">
        <f t="shared" ref="W13:Z13" si="37">$L11-W11</f>
        <v>96.858239216129277</v>
      </c>
      <c r="X13" s="190">
        <f t="shared" si="37"/>
        <v>96.858239216129277</v>
      </c>
      <c r="Y13" s="190">
        <f t="shared" si="37"/>
        <v>96.858239216129277</v>
      </c>
      <c r="Z13" s="190">
        <f t="shared" si="37"/>
        <v>96.858239216129277</v>
      </c>
      <c r="AA13" s="190">
        <f t="shared" ref="AA13:AB13" si="38">$L11-AA11</f>
        <v>96.858239216129277</v>
      </c>
      <c r="AB13" s="190">
        <f t="shared" si="38"/>
        <v>96.858239216129277</v>
      </c>
      <c r="AC13" s="190">
        <f t="shared" ref="AC13:AT13" si="39">$L11-AC11</f>
        <v>96.858239216129277</v>
      </c>
      <c r="AD13" s="190">
        <f t="shared" si="39"/>
        <v>96.858239216129277</v>
      </c>
      <c r="AE13" s="190">
        <f t="shared" si="39"/>
        <v>96.858239216129277</v>
      </c>
      <c r="AF13" s="190">
        <f t="shared" si="39"/>
        <v>96.858239216129277</v>
      </c>
      <c r="AG13" s="190">
        <f t="shared" si="39"/>
        <v>96.858239216129277</v>
      </c>
      <c r="AH13" s="190">
        <f t="shared" si="39"/>
        <v>96.858239216129277</v>
      </c>
      <c r="AI13" s="190">
        <f t="shared" si="39"/>
        <v>96.858239216129277</v>
      </c>
      <c r="AJ13" s="190">
        <f t="shared" si="39"/>
        <v>96.858239216129277</v>
      </c>
      <c r="AK13" s="190">
        <f t="shared" si="39"/>
        <v>96.858239216129277</v>
      </c>
      <c r="AL13" s="190">
        <f t="shared" si="39"/>
        <v>96.858239216129277</v>
      </c>
      <c r="AM13" s="190">
        <f t="shared" si="39"/>
        <v>96.858239216129277</v>
      </c>
      <c r="AN13" s="190">
        <f t="shared" si="39"/>
        <v>96.858239216129277</v>
      </c>
      <c r="AO13" s="190">
        <f t="shared" si="39"/>
        <v>96.858239216129277</v>
      </c>
      <c r="AP13" s="190">
        <f t="shared" si="39"/>
        <v>96.858239216129277</v>
      </c>
      <c r="AQ13" s="190">
        <f t="shared" si="39"/>
        <v>96.858239216129277</v>
      </c>
      <c r="AR13" s="190">
        <f t="shared" si="39"/>
        <v>96.858239216129277</v>
      </c>
      <c r="AS13" s="190">
        <f t="shared" si="39"/>
        <v>96.858239216129277</v>
      </c>
      <c r="AT13" s="190">
        <f t="shared" si="39"/>
        <v>96.858239216129277</v>
      </c>
      <c r="AU13" s="190">
        <f t="shared" ref="AU13" si="40">$L11-AU11</f>
        <v>96.858239216129277</v>
      </c>
      <c r="AV13" s="80"/>
    </row>
    <row r="14" spans="1:48" ht="15.75" customHeight="1" x14ac:dyDescent="0.3">
      <c r="A14" s="193" t="s">
        <v>66</v>
      </c>
      <c r="B14" s="206">
        <f>SUMPRODUCT(B5:B10,C5:C10)/C11</f>
        <v>8.2033901178267357</v>
      </c>
      <c r="C14" s="56"/>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row>
    <row r="15" spans="1:48" s="82" customFormat="1" ht="15.75" customHeight="1" x14ac:dyDescent="0.25"/>
    <row r="16" spans="1:48" ht="15.75" customHeight="1" x14ac:dyDescent="0.3">
      <c r="A16" s="501" t="s">
        <v>2</v>
      </c>
      <c r="B16" s="502"/>
      <c r="C16" s="502"/>
      <c r="D16" s="502"/>
    </row>
    <row r="17" spans="1:4" ht="15.75" customHeight="1" x14ac:dyDescent="0.3">
      <c r="A17" s="503" t="s">
        <v>341</v>
      </c>
      <c r="B17" s="504"/>
      <c r="C17" s="504"/>
      <c r="D17" s="505"/>
    </row>
    <row r="18" spans="1:4" ht="15.75" customHeight="1" x14ac:dyDescent="0.3"/>
    <row r="19" spans="1:4" ht="15.75" customHeight="1" x14ac:dyDescent="0.3"/>
    <row r="20" spans="1:4" ht="15.75" customHeight="1" x14ac:dyDescent="0.3"/>
  </sheetData>
  <mergeCells count="7">
    <mergeCell ref="A16:D16"/>
    <mergeCell ref="A17:D17"/>
    <mergeCell ref="AV3:AV4"/>
    <mergeCell ref="A3:A4"/>
    <mergeCell ref="B3:B4"/>
    <mergeCell ref="C3:C4"/>
    <mergeCell ref="D3:D4"/>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07888-AD3E-487D-9E26-9CA0497A9F52}">
  <dimension ref="A1:AV21"/>
  <sheetViews>
    <sheetView workbookViewId="0"/>
  </sheetViews>
  <sheetFormatPr defaultColWidth="8.88671875" defaultRowHeight="15.75" x14ac:dyDescent="0.3"/>
  <cols>
    <col min="1" max="1" width="32.77734375" customWidth="1"/>
    <col min="2" max="2" width="8.77734375" customWidth="1"/>
    <col min="3" max="3" width="14.77734375" customWidth="1"/>
    <col min="4" max="4" width="5.77734375" customWidth="1"/>
    <col min="5" max="10" width="6.44140625" hidden="1" customWidth="1"/>
    <col min="11" max="11" width="7.44140625" hidden="1" customWidth="1"/>
    <col min="12" max="47" width="7.77734375" customWidth="1"/>
  </cols>
  <sheetData>
    <row r="1" spans="1:48" ht="15.75" customHeight="1" x14ac:dyDescent="0.3">
      <c r="A1" s="292" t="s">
        <v>590</v>
      </c>
    </row>
    <row r="2" spans="1:48" x14ac:dyDescent="0.3">
      <c r="A2" s="37"/>
    </row>
    <row r="3" spans="1:48" x14ac:dyDescent="0.3">
      <c r="A3" s="292" t="s">
        <v>204</v>
      </c>
    </row>
    <row r="4" spans="1:48" ht="15" customHeight="1" x14ac:dyDescent="0.3">
      <c r="A4" s="491" t="s">
        <v>230</v>
      </c>
      <c r="B4" s="493" t="s">
        <v>0</v>
      </c>
      <c r="C4" s="493" t="s">
        <v>264</v>
      </c>
      <c r="D4" s="497" t="s">
        <v>57</v>
      </c>
      <c r="E4" s="96"/>
      <c r="F4" s="96"/>
      <c r="G4" s="96"/>
      <c r="H4" s="96"/>
      <c r="I4" s="96"/>
      <c r="J4" s="96"/>
      <c r="K4" s="88"/>
      <c r="L4" s="435" t="s">
        <v>265</v>
      </c>
      <c r="M4" s="89"/>
      <c r="N4" s="89"/>
      <c r="O4" s="89"/>
      <c r="P4" s="89"/>
      <c r="Q4" s="89"/>
      <c r="R4" s="89"/>
      <c r="S4" s="89"/>
      <c r="T4" s="89"/>
      <c r="U4" s="89"/>
      <c r="V4" s="89"/>
      <c r="W4" s="90"/>
      <c r="X4" s="29"/>
      <c r="Y4" s="29"/>
      <c r="Z4" s="29"/>
      <c r="AA4" s="29"/>
      <c r="AB4" s="29"/>
      <c r="AC4" s="29"/>
      <c r="AD4" s="29"/>
      <c r="AE4" s="29"/>
      <c r="AF4" s="29"/>
      <c r="AG4" s="29"/>
      <c r="AH4" s="29"/>
      <c r="AI4" s="29"/>
      <c r="AJ4" s="29"/>
      <c r="AK4" s="29"/>
      <c r="AL4" s="29"/>
      <c r="AM4" s="29"/>
      <c r="AN4" s="29"/>
      <c r="AO4" s="29"/>
      <c r="AP4" s="29"/>
      <c r="AQ4" s="29"/>
      <c r="AR4" s="29"/>
      <c r="AS4" s="29"/>
      <c r="AT4" s="29"/>
      <c r="AU4" s="29"/>
      <c r="AV4" s="478" t="s">
        <v>1</v>
      </c>
    </row>
    <row r="5" spans="1:48" x14ac:dyDescent="0.3">
      <c r="A5" s="496"/>
      <c r="B5" s="495"/>
      <c r="C5" s="495"/>
      <c r="D5" s="494"/>
      <c r="E5" s="98">
        <v>2018</v>
      </c>
      <c r="F5" s="98">
        <f>E5+1</f>
        <v>2019</v>
      </c>
      <c r="G5" s="98">
        <f t="shared" ref="G5:AU5" si="0">F5+1</f>
        <v>2020</v>
      </c>
      <c r="H5" s="98">
        <f t="shared" si="0"/>
        <v>2021</v>
      </c>
      <c r="I5" s="98">
        <f t="shared" si="0"/>
        <v>2022</v>
      </c>
      <c r="J5" s="98">
        <f t="shared" si="0"/>
        <v>2023</v>
      </c>
      <c r="K5" s="98">
        <f t="shared" si="0"/>
        <v>2024</v>
      </c>
      <c r="L5" s="98">
        <f t="shared" si="0"/>
        <v>2025</v>
      </c>
      <c r="M5" s="98">
        <f t="shared" si="0"/>
        <v>2026</v>
      </c>
      <c r="N5" s="98">
        <f t="shared" si="0"/>
        <v>2027</v>
      </c>
      <c r="O5" s="98">
        <f t="shared" si="0"/>
        <v>2028</v>
      </c>
      <c r="P5" s="98">
        <f t="shared" si="0"/>
        <v>2029</v>
      </c>
      <c r="Q5" s="98">
        <f t="shared" si="0"/>
        <v>2030</v>
      </c>
      <c r="R5" s="98">
        <f t="shared" si="0"/>
        <v>2031</v>
      </c>
      <c r="S5" s="98">
        <f t="shared" si="0"/>
        <v>2032</v>
      </c>
      <c r="T5" s="98">
        <f t="shared" si="0"/>
        <v>2033</v>
      </c>
      <c r="U5" s="98">
        <f t="shared" si="0"/>
        <v>2034</v>
      </c>
      <c r="V5" s="98">
        <f t="shared" si="0"/>
        <v>2035</v>
      </c>
      <c r="W5" s="98">
        <f t="shared" si="0"/>
        <v>2036</v>
      </c>
      <c r="X5" s="98">
        <f t="shared" si="0"/>
        <v>2037</v>
      </c>
      <c r="Y5" s="98">
        <f t="shared" si="0"/>
        <v>2038</v>
      </c>
      <c r="Z5" s="98">
        <f t="shared" si="0"/>
        <v>2039</v>
      </c>
      <c r="AA5" s="98">
        <f t="shared" si="0"/>
        <v>2040</v>
      </c>
      <c r="AB5" s="98">
        <f t="shared" si="0"/>
        <v>2041</v>
      </c>
      <c r="AC5" s="98">
        <f t="shared" si="0"/>
        <v>2042</v>
      </c>
      <c r="AD5" s="98">
        <f t="shared" si="0"/>
        <v>2043</v>
      </c>
      <c r="AE5" s="98">
        <f t="shared" si="0"/>
        <v>2044</v>
      </c>
      <c r="AF5" s="98">
        <f t="shared" si="0"/>
        <v>2045</v>
      </c>
      <c r="AG5" s="98">
        <f t="shared" si="0"/>
        <v>2046</v>
      </c>
      <c r="AH5" s="98">
        <f t="shared" si="0"/>
        <v>2047</v>
      </c>
      <c r="AI5" s="98">
        <f t="shared" si="0"/>
        <v>2048</v>
      </c>
      <c r="AJ5" s="98">
        <f t="shared" si="0"/>
        <v>2049</v>
      </c>
      <c r="AK5" s="98">
        <f t="shared" si="0"/>
        <v>2050</v>
      </c>
      <c r="AL5" s="98">
        <f t="shared" si="0"/>
        <v>2051</v>
      </c>
      <c r="AM5" s="98">
        <f t="shared" si="0"/>
        <v>2052</v>
      </c>
      <c r="AN5" s="98">
        <f t="shared" si="0"/>
        <v>2053</v>
      </c>
      <c r="AO5" s="98">
        <f t="shared" si="0"/>
        <v>2054</v>
      </c>
      <c r="AP5" s="98">
        <f t="shared" si="0"/>
        <v>2055</v>
      </c>
      <c r="AQ5" s="98">
        <f t="shared" si="0"/>
        <v>2056</v>
      </c>
      <c r="AR5" s="98">
        <f t="shared" si="0"/>
        <v>2057</v>
      </c>
      <c r="AS5" s="98">
        <f t="shared" si="0"/>
        <v>2058</v>
      </c>
      <c r="AT5" s="98">
        <f t="shared" si="0"/>
        <v>2059</v>
      </c>
      <c r="AU5" s="98">
        <f t="shared" si="0"/>
        <v>2060</v>
      </c>
      <c r="AV5" s="476"/>
    </row>
    <row r="6" spans="1:48" x14ac:dyDescent="0.3">
      <c r="A6" s="219" t="str">
        <f>A15</f>
        <v>Advanced Thermostats (IQ)</v>
      </c>
      <c r="B6" s="220">
        <f>B15</f>
        <v>11</v>
      </c>
      <c r="C6" s="177">
        <f>C15*29.3/1000</f>
        <v>341.95531900000003</v>
      </c>
      <c r="D6" s="221">
        <v>1</v>
      </c>
      <c r="E6" s="92"/>
      <c r="F6" s="135"/>
      <c r="G6" s="115"/>
      <c r="H6" s="115"/>
      <c r="I6" s="115"/>
      <c r="J6" s="115"/>
      <c r="K6" s="217"/>
      <c r="L6" s="177">
        <f>L15*29.3/1000</f>
        <v>341.95531900000003</v>
      </c>
      <c r="M6" s="177">
        <f t="shared" ref="M6:AU6" si="1">M15*29.3/1000</f>
        <v>341.95531900000003</v>
      </c>
      <c r="N6" s="177">
        <f t="shared" si="1"/>
        <v>341.95531900000003</v>
      </c>
      <c r="O6" s="177">
        <f t="shared" si="1"/>
        <v>341.95531900000003</v>
      </c>
      <c r="P6" s="177">
        <f t="shared" si="1"/>
        <v>341.95531900000003</v>
      </c>
      <c r="Q6" s="177">
        <f t="shared" si="1"/>
        <v>341.95531900000003</v>
      </c>
      <c r="R6" s="177">
        <f t="shared" si="1"/>
        <v>341.95531900000003</v>
      </c>
      <c r="S6" s="177">
        <f t="shared" si="1"/>
        <v>341.95531900000003</v>
      </c>
      <c r="T6" s="177">
        <f t="shared" si="1"/>
        <v>341.95531900000003</v>
      </c>
      <c r="U6" s="177">
        <f t="shared" si="1"/>
        <v>341.95531900000003</v>
      </c>
      <c r="V6" s="177">
        <f t="shared" si="1"/>
        <v>341.95531900000003</v>
      </c>
      <c r="W6" s="177">
        <f t="shared" si="1"/>
        <v>0</v>
      </c>
      <c r="X6" s="177">
        <f t="shared" si="1"/>
        <v>0</v>
      </c>
      <c r="Y6" s="177">
        <f t="shared" si="1"/>
        <v>0</v>
      </c>
      <c r="Z6" s="177">
        <f t="shared" si="1"/>
        <v>0</v>
      </c>
      <c r="AA6" s="177">
        <f t="shared" ref="AA6:AK6" si="2">AA15*29.3/1000</f>
        <v>0</v>
      </c>
      <c r="AB6" s="177">
        <f t="shared" si="2"/>
        <v>0</v>
      </c>
      <c r="AC6" s="177">
        <f t="shared" si="2"/>
        <v>0</v>
      </c>
      <c r="AD6" s="177">
        <f t="shared" si="2"/>
        <v>0</v>
      </c>
      <c r="AE6" s="177">
        <f t="shared" si="2"/>
        <v>0</v>
      </c>
      <c r="AF6" s="177">
        <f t="shared" si="2"/>
        <v>0</v>
      </c>
      <c r="AG6" s="177">
        <f t="shared" si="2"/>
        <v>0</v>
      </c>
      <c r="AH6" s="177">
        <f t="shared" si="2"/>
        <v>0</v>
      </c>
      <c r="AI6" s="177">
        <f t="shared" si="2"/>
        <v>0</v>
      </c>
      <c r="AJ6" s="177">
        <f t="shared" si="2"/>
        <v>0</v>
      </c>
      <c r="AK6" s="177">
        <f t="shared" si="2"/>
        <v>0</v>
      </c>
      <c r="AL6" s="177">
        <f t="shared" si="1"/>
        <v>0</v>
      </c>
      <c r="AM6" s="177">
        <f t="shared" si="1"/>
        <v>0</v>
      </c>
      <c r="AN6" s="177">
        <f t="shared" si="1"/>
        <v>0</v>
      </c>
      <c r="AO6" s="177">
        <f t="shared" si="1"/>
        <v>0</v>
      </c>
      <c r="AP6" s="177">
        <f t="shared" si="1"/>
        <v>0</v>
      </c>
      <c r="AQ6" s="177">
        <f t="shared" si="1"/>
        <v>0</v>
      </c>
      <c r="AR6" s="177">
        <f t="shared" si="1"/>
        <v>0</v>
      </c>
      <c r="AS6" s="177">
        <f t="shared" si="1"/>
        <v>0</v>
      </c>
      <c r="AT6" s="177">
        <f t="shared" si="1"/>
        <v>0</v>
      </c>
      <c r="AU6" s="177">
        <f t="shared" si="1"/>
        <v>0</v>
      </c>
      <c r="AV6" s="208">
        <f>SUM(E6:AU6)</f>
        <v>3761.5085090000011</v>
      </c>
    </row>
    <row r="7" spans="1:48" x14ac:dyDescent="0.3">
      <c r="A7" s="180" t="s">
        <v>422</v>
      </c>
      <c r="B7" s="196"/>
      <c r="C7" s="182">
        <f>SUM(C6:C6)</f>
        <v>341.95531900000003</v>
      </c>
      <c r="D7" s="205">
        <f>L7/C7</f>
        <v>1</v>
      </c>
      <c r="E7" s="94"/>
      <c r="F7" s="94"/>
      <c r="G7" s="218"/>
      <c r="H7" s="218"/>
      <c r="I7" s="218"/>
      <c r="J7" s="218"/>
      <c r="K7" s="94"/>
      <c r="L7" s="182">
        <f t="shared" ref="L7:AV7" si="3">SUM(L6:L6)</f>
        <v>341.95531900000003</v>
      </c>
      <c r="M7" s="182">
        <f t="shared" si="3"/>
        <v>341.95531900000003</v>
      </c>
      <c r="N7" s="182">
        <f t="shared" ref="N7:AU7" si="4">SUM(N6:N6)</f>
        <v>341.95531900000003</v>
      </c>
      <c r="O7" s="182">
        <f t="shared" si="4"/>
        <v>341.95531900000003</v>
      </c>
      <c r="P7" s="182">
        <f t="shared" si="4"/>
        <v>341.95531900000003</v>
      </c>
      <c r="Q7" s="182">
        <f t="shared" si="4"/>
        <v>341.95531900000003</v>
      </c>
      <c r="R7" s="182">
        <f t="shared" si="4"/>
        <v>341.95531900000003</v>
      </c>
      <c r="S7" s="182">
        <f t="shared" si="4"/>
        <v>341.95531900000003</v>
      </c>
      <c r="T7" s="182">
        <f t="shared" si="4"/>
        <v>341.95531900000003</v>
      </c>
      <c r="U7" s="182">
        <f t="shared" si="4"/>
        <v>341.95531900000003</v>
      </c>
      <c r="V7" s="182">
        <f t="shared" si="4"/>
        <v>341.95531900000003</v>
      </c>
      <c r="W7" s="182">
        <f t="shared" si="4"/>
        <v>0</v>
      </c>
      <c r="X7" s="182">
        <f t="shared" si="4"/>
        <v>0</v>
      </c>
      <c r="Y7" s="182">
        <f t="shared" si="4"/>
        <v>0</v>
      </c>
      <c r="Z7" s="182">
        <f t="shared" si="4"/>
        <v>0</v>
      </c>
      <c r="AA7" s="182">
        <f t="shared" si="4"/>
        <v>0</v>
      </c>
      <c r="AB7" s="182">
        <f t="shared" si="4"/>
        <v>0</v>
      </c>
      <c r="AC7" s="182">
        <f t="shared" si="4"/>
        <v>0</v>
      </c>
      <c r="AD7" s="182">
        <f t="shared" si="4"/>
        <v>0</v>
      </c>
      <c r="AE7" s="182">
        <f t="shared" si="4"/>
        <v>0</v>
      </c>
      <c r="AF7" s="182">
        <f t="shared" si="4"/>
        <v>0</v>
      </c>
      <c r="AG7" s="182">
        <f t="shared" si="4"/>
        <v>0</v>
      </c>
      <c r="AH7" s="182">
        <f t="shared" si="4"/>
        <v>0</v>
      </c>
      <c r="AI7" s="182">
        <f t="shared" si="4"/>
        <v>0</v>
      </c>
      <c r="AJ7" s="182">
        <f t="shared" si="4"/>
        <v>0</v>
      </c>
      <c r="AK7" s="182">
        <f t="shared" si="4"/>
        <v>0</v>
      </c>
      <c r="AL7" s="182">
        <f t="shared" si="4"/>
        <v>0</v>
      </c>
      <c r="AM7" s="182">
        <f t="shared" si="4"/>
        <v>0</v>
      </c>
      <c r="AN7" s="182">
        <f t="shared" si="4"/>
        <v>0</v>
      </c>
      <c r="AO7" s="182">
        <f t="shared" si="4"/>
        <v>0</v>
      </c>
      <c r="AP7" s="182">
        <f t="shared" si="4"/>
        <v>0</v>
      </c>
      <c r="AQ7" s="182">
        <f t="shared" si="4"/>
        <v>0</v>
      </c>
      <c r="AR7" s="182">
        <f t="shared" si="4"/>
        <v>0</v>
      </c>
      <c r="AS7" s="182">
        <f t="shared" si="4"/>
        <v>0</v>
      </c>
      <c r="AT7" s="182">
        <f t="shared" si="4"/>
        <v>0</v>
      </c>
      <c r="AU7" s="182">
        <f t="shared" si="4"/>
        <v>0</v>
      </c>
      <c r="AV7" s="174">
        <f t="shared" si="3"/>
        <v>3761.5085090000011</v>
      </c>
    </row>
    <row r="8" spans="1:48" x14ac:dyDescent="0.3">
      <c r="A8" s="180" t="s">
        <v>423</v>
      </c>
      <c r="B8" s="185"/>
      <c r="C8" s="186"/>
      <c r="D8" s="197"/>
      <c r="E8" s="94"/>
      <c r="F8" s="94"/>
      <c r="G8" s="95"/>
      <c r="H8" s="95"/>
      <c r="I8" s="95"/>
      <c r="J8" s="95"/>
      <c r="K8" s="94"/>
      <c r="L8" s="174">
        <v>0</v>
      </c>
      <c r="M8" s="174">
        <f t="shared" ref="M8" si="5">L7-M7</f>
        <v>0</v>
      </c>
      <c r="N8" s="174">
        <f t="shared" ref="N8" si="6">M7-N7</f>
        <v>0</v>
      </c>
      <c r="O8" s="174">
        <f t="shared" ref="O8" si="7">N7-O7</f>
        <v>0</v>
      </c>
      <c r="P8" s="174">
        <f t="shared" ref="P8" si="8">O7-P7</f>
        <v>0</v>
      </c>
      <c r="Q8" s="174">
        <f t="shared" ref="Q8" si="9">P7-Q7</f>
        <v>0</v>
      </c>
      <c r="R8" s="174">
        <f t="shared" ref="R8" si="10">Q7-R7</f>
        <v>0</v>
      </c>
      <c r="S8" s="174">
        <f t="shared" ref="S8" si="11">R7-S7</f>
        <v>0</v>
      </c>
      <c r="T8" s="174">
        <f t="shared" ref="T8" si="12">S7-T7</f>
        <v>0</v>
      </c>
      <c r="U8" s="174">
        <f t="shared" ref="U8" si="13">T7-U7</f>
        <v>0</v>
      </c>
      <c r="V8" s="174">
        <f t="shared" ref="V8" si="14">U7-V7</f>
        <v>0</v>
      </c>
      <c r="W8" s="174">
        <f t="shared" ref="W8" si="15">V7-W7</f>
        <v>341.95531900000003</v>
      </c>
      <c r="X8" s="174">
        <f t="shared" ref="X8" si="16">W7-X7</f>
        <v>0</v>
      </c>
      <c r="Y8" s="174">
        <f t="shared" ref="Y8" si="17">X7-Y7</f>
        <v>0</v>
      </c>
      <c r="Z8" s="174">
        <f t="shared" ref="Z8" si="18">Y7-Z7</f>
        <v>0</v>
      </c>
      <c r="AA8" s="174">
        <f t="shared" ref="AA8" si="19">Z7-AA7</f>
        <v>0</v>
      </c>
      <c r="AB8" s="174">
        <f t="shared" ref="AB8" si="20">AA7-AB7</f>
        <v>0</v>
      </c>
      <c r="AC8" s="174">
        <f t="shared" ref="AC8" si="21">AB7-AC7</f>
        <v>0</v>
      </c>
      <c r="AD8" s="174">
        <f t="shared" ref="AD8" si="22">AC7-AD7</f>
        <v>0</v>
      </c>
      <c r="AE8" s="174">
        <f t="shared" ref="AE8" si="23">AD7-AE7</f>
        <v>0</v>
      </c>
      <c r="AF8" s="174">
        <f t="shared" ref="AF8" si="24">AE7-AF7</f>
        <v>0</v>
      </c>
      <c r="AG8" s="174">
        <f t="shared" ref="AG8" si="25">AF7-AG7</f>
        <v>0</v>
      </c>
      <c r="AH8" s="174">
        <f t="shared" ref="AH8" si="26">AG7-AH7</f>
        <v>0</v>
      </c>
      <c r="AI8" s="174">
        <f t="shared" ref="AI8" si="27">AH7-AI7</f>
        <v>0</v>
      </c>
      <c r="AJ8" s="174">
        <f t="shared" ref="AJ8" si="28">AI7-AJ7</f>
        <v>0</v>
      </c>
      <c r="AK8" s="174">
        <f t="shared" ref="AK8" si="29">AJ7-AK7</f>
        <v>0</v>
      </c>
      <c r="AL8" s="174">
        <f t="shared" ref="AL8" si="30">AK7-AL7</f>
        <v>0</v>
      </c>
      <c r="AM8" s="174">
        <f t="shared" ref="AM8" si="31">AL7-AM7</f>
        <v>0</v>
      </c>
      <c r="AN8" s="174">
        <f t="shared" ref="AN8" si="32">AM7-AN7</f>
        <v>0</v>
      </c>
      <c r="AO8" s="174">
        <f t="shared" ref="AO8" si="33">AN7-AO7</f>
        <v>0</v>
      </c>
      <c r="AP8" s="174">
        <f t="shared" ref="AP8" si="34">AO7-AP7</f>
        <v>0</v>
      </c>
      <c r="AQ8" s="174">
        <f t="shared" ref="AQ8" si="35">AP7-AQ7</f>
        <v>0</v>
      </c>
      <c r="AR8" s="174">
        <f t="shared" ref="AR8" si="36">AQ7-AR7</f>
        <v>0</v>
      </c>
      <c r="AS8" s="174">
        <f t="shared" ref="AS8" si="37">AR7-AS7</f>
        <v>0</v>
      </c>
      <c r="AT8" s="174">
        <f t="shared" ref="AT8" si="38">AS7-AT7</f>
        <v>0</v>
      </c>
      <c r="AU8" s="174">
        <f t="shared" ref="AU8" si="39">AT7-AU7</f>
        <v>0</v>
      </c>
      <c r="AV8" s="84"/>
    </row>
    <row r="9" spans="1:48" x14ac:dyDescent="0.3">
      <c r="A9" s="180" t="s">
        <v>424</v>
      </c>
      <c r="B9" s="185"/>
      <c r="C9" s="186"/>
      <c r="D9" s="186"/>
      <c r="E9" s="94"/>
      <c r="F9" s="94"/>
      <c r="G9" s="95"/>
      <c r="H9" s="95"/>
      <c r="I9" s="95"/>
      <c r="J9" s="95"/>
      <c r="K9" s="94"/>
      <c r="L9" s="174">
        <f>$L7-L7</f>
        <v>0</v>
      </c>
      <c r="M9" s="174">
        <f t="shared" ref="M9:AU9" si="40">$L7-M7</f>
        <v>0</v>
      </c>
      <c r="N9" s="174">
        <f t="shared" si="40"/>
        <v>0</v>
      </c>
      <c r="O9" s="174">
        <f t="shared" si="40"/>
        <v>0</v>
      </c>
      <c r="P9" s="174">
        <f t="shared" si="40"/>
        <v>0</v>
      </c>
      <c r="Q9" s="174">
        <f t="shared" si="40"/>
        <v>0</v>
      </c>
      <c r="R9" s="174">
        <f t="shared" si="40"/>
        <v>0</v>
      </c>
      <c r="S9" s="174">
        <f t="shared" si="40"/>
        <v>0</v>
      </c>
      <c r="T9" s="174">
        <f t="shared" si="40"/>
        <v>0</v>
      </c>
      <c r="U9" s="174">
        <f t="shared" si="40"/>
        <v>0</v>
      </c>
      <c r="V9" s="174">
        <f t="shared" si="40"/>
        <v>0</v>
      </c>
      <c r="W9" s="174">
        <f t="shared" si="40"/>
        <v>341.95531900000003</v>
      </c>
      <c r="X9" s="174">
        <f t="shared" si="40"/>
        <v>341.95531900000003</v>
      </c>
      <c r="Y9" s="174">
        <f t="shared" si="40"/>
        <v>341.95531900000003</v>
      </c>
      <c r="Z9" s="174">
        <f t="shared" si="40"/>
        <v>341.95531900000003</v>
      </c>
      <c r="AA9" s="174">
        <f t="shared" si="40"/>
        <v>341.95531900000003</v>
      </c>
      <c r="AB9" s="174">
        <f t="shared" si="40"/>
        <v>341.95531900000003</v>
      </c>
      <c r="AC9" s="174">
        <f t="shared" si="40"/>
        <v>341.95531900000003</v>
      </c>
      <c r="AD9" s="174">
        <f t="shared" si="40"/>
        <v>341.95531900000003</v>
      </c>
      <c r="AE9" s="174">
        <f t="shared" si="40"/>
        <v>341.95531900000003</v>
      </c>
      <c r="AF9" s="174">
        <f t="shared" si="40"/>
        <v>341.95531900000003</v>
      </c>
      <c r="AG9" s="174">
        <f t="shared" si="40"/>
        <v>341.95531900000003</v>
      </c>
      <c r="AH9" s="174">
        <f t="shared" si="40"/>
        <v>341.95531900000003</v>
      </c>
      <c r="AI9" s="174">
        <f t="shared" si="40"/>
        <v>341.95531900000003</v>
      </c>
      <c r="AJ9" s="174">
        <f t="shared" si="40"/>
        <v>341.95531900000003</v>
      </c>
      <c r="AK9" s="174">
        <f t="shared" si="40"/>
        <v>341.95531900000003</v>
      </c>
      <c r="AL9" s="174">
        <f t="shared" si="40"/>
        <v>341.95531900000003</v>
      </c>
      <c r="AM9" s="174">
        <f t="shared" si="40"/>
        <v>341.95531900000003</v>
      </c>
      <c r="AN9" s="174">
        <f t="shared" si="40"/>
        <v>341.95531900000003</v>
      </c>
      <c r="AO9" s="174">
        <f t="shared" si="40"/>
        <v>341.95531900000003</v>
      </c>
      <c r="AP9" s="174">
        <f t="shared" si="40"/>
        <v>341.95531900000003</v>
      </c>
      <c r="AQ9" s="174">
        <f t="shared" si="40"/>
        <v>341.95531900000003</v>
      </c>
      <c r="AR9" s="174">
        <f t="shared" si="40"/>
        <v>341.95531900000003</v>
      </c>
      <c r="AS9" s="174">
        <f t="shared" si="40"/>
        <v>341.95531900000003</v>
      </c>
      <c r="AT9" s="174">
        <f t="shared" si="40"/>
        <v>341.95531900000003</v>
      </c>
      <c r="AU9" s="174">
        <f t="shared" si="40"/>
        <v>341.95531900000003</v>
      </c>
      <c r="AV9" s="80"/>
    </row>
    <row r="10" spans="1:48" x14ac:dyDescent="0.3">
      <c r="A10" s="193" t="s">
        <v>66</v>
      </c>
      <c r="B10" s="206">
        <f>SUMPRODUCT(B6:B6,C6:C6)/C7</f>
        <v>11</v>
      </c>
      <c r="C10" s="56"/>
      <c r="D10" s="30"/>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row>
    <row r="11" spans="1:48" x14ac:dyDescent="0.3">
      <c r="A11" s="30"/>
      <c r="B11" s="99"/>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row>
    <row r="12" spans="1:48" x14ac:dyDescent="0.3">
      <c r="A12" s="292" t="s">
        <v>185</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row>
    <row r="13" spans="1:48" ht="15.75" customHeight="1" x14ac:dyDescent="0.3">
      <c r="A13" s="491" t="s">
        <v>230</v>
      </c>
      <c r="B13" s="493" t="s">
        <v>0</v>
      </c>
      <c r="C13" s="493" t="s">
        <v>270</v>
      </c>
      <c r="D13" s="493" t="s">
        <v>57</v>
      </c>
      <c r="E13" s="110"/>
      <c r="F13" s="107"/>
      <c r="G13" s="107"/>
      <c r="H13" s="107"/>
      <c r="I13" s="107"/>
      <c r="J13" s="107"/>
      <c r="K13" s="107"/>
      <c r="L13" s="110" t="s">
        <v>72</v>
      </c>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474" t="s">
        <v>1</v>
      </c>
    </row>
    <row r="14" spans="1:48" x14ac:dyDescent="0.3">
      <c r="A14" s="496"/>
      <c r="B14" s="495"/>
      <c r="C14" s="495"/>
      <c r="D14" s="494"/>
      <c r="E14" s="1">
        <f t="shared" ref="E14:AU14" si="41">E5</f>
        <v>2018</v>
      </c>
      <c r="F14" s="1">
        <f t="shared" si="41"/>
        <v>2019</v>
      </c>
      <c r="G14" s="1">
        <f t="shared" si="41"/>
        <v>2020</v>
      </c>
      <c r="H14" s="1">
        <f t="shared" ref="H14" si="42">H5</f>
        <v>2021</v>
      </c>
      <c r="I14" s="1">
        <f t="shared" si="41"/>
        <v>2022</v>
      </c>
      <c r="J14" s="1">
        <f t="shared" si="41"/>
        <v>2023</v>
      </c>
      <c r="K14" s="1">
        <f t="shared" si="41"/>
        <v>2024</v>
      </c>
      <c r="L14" s="98">
        <f t="shared" si="41"/>
        <v>2025</v>
      </c>
      <c r="M14" s="98">
        <f t="shared" si="41"/>
        <v>2026</v>
      </c>
      <c r="N14" s="98">
        <f t="shared" si="41"/>
        <v>2027</v>
      </c>
      <c r="O14" s="98">
        <f t="shared" si="41"/>
        <v>2028</v>
      </c>
      <c r="P14" s="98">
        <f t="shared" si="41"/>
        <v>2029</v>
      </c>
      <c r="Q14" s="98">
        <f t="shared" si="41"/>
        <v>2030</v>
      </c>
      <c r="R14" s="98">
        <f t="shared" si="41"/>
        <v>2031</v>
      </c>
      <c r="S14" s="98">
        <f t="shared" si="41"/>
        <v>2032</v>
      </c>
      <c r="T14" s="98">
        <f t="shared" si="41"/>
        <v>2033</v>
      </c>
      <c r="U14" s="98">
        <f t="shared" si="41"/>
        <v>2034</v>
      </c>
      <c r="V14" s="98">
        <f t="shared" si="41"/>
        <v>2035</v>
      </c>
      <c r="W14" s="98">
        <f t="shared" si="41"/>
        <v>2036</v>
      </c>
      <c r="X14" s="98">
        <f t="shared" si="41"/>
        <v>2037</v>
      </c>
      <c r="Y14" s="98">
        <f t="shared" si="41"/>
        <v>2038</v>
      </c>
      <c r="Z14" s="98">
        <f t="shared" si="41"/>
        <v>2039</v>
      </c>
      <c r="AA14" s="98">
        <f t="shared" si="41"/>
        <v>2040</v>
      </c>
      <c r="AB14" s="98">
        <f t="shared" si="41"/>
        <v>2041</v>
      </c>
      <c r="AC14" s="98">
        <f t="shared" si="41"/>
        <v>2042</v>
      </c>
      <c r="AD14" s="98">
        <f t="shared" si="41"/>
        <v>2043</v>
      </c>
      <c r="AE14" s="98">
        <f t="shared" si="41"/>
        <v>2044</v>
      </c>
      <c r="AF14" s="98">
        <f t="shared" si="41"/>
        <v>2045</v>
      </c>
      <c r="AG14" s="98">
        <f t="shared" si="41"/>
        <v>2046</v>
      </c>
      <c r="AH14" s="98">
        <f t="shared" si="41"/>
        <v>2047</v>
      </c>
      <c r="AI14" s="98">
        <f t="shared" si="41"/>
        <v>2048</v>
      </c>
      <c r="AJ14" s="98">
        <f t="shared" si="41"/>
        <v>2049</v>
      </c>
      <c r="AK14" s="98">
        <f t="shared" si="41"/>
        <v>2050</v>
      </c>
      <c r="AL14" s="98">
        <f t="shared" si="41"/>
        <v>2051</v>
      </c>
      <c r="AM14" s="98">
        <f t="shared" si="41"/>
        <v>2052</v>
      </c>
      <c r="AN14" s="98">
        <f t="shared" si="41"/>
        <v>2053</v>
      </c>
      <c r="AO14" s="98">
        <f t="shared" si="41"/>
        <v>2054</v>
      </c>
      <c r="AP14" s="98">
        <f t="shared" si="41"/>
        <v>2055</v>
      </c>
      <c r="AQ14" s="98">
        <f t="shared" si="41"/>
        <v>2056</v>
      </c>
      <c r="AR14" s="98">
        <f t="shared" si="41"/>
        <v>2057</v>
      </c>
      <c r="AS14" s="98">
        <f t="shared" si="41"/>
        <v>2058</v>
      </c>
      <c r="AT14" s="98">
        <f t="shared" si="41"/>
        <v>2059</v>
      </c>
      <c r="AU14" s="98">
        <f t="shared" si="41"/>
        <v>2060</v>
      </c>
      <c r="AV14" s="476"/>
    </row>
    <row r="15" spans="1:48" x14ac:dyDescent="0.3">
      <c r="A15" s="219" t="s">
        <v>282</v>
      </c>
      <c r="B15" s="220">
        <v>11</v>
      </c>
      <c r="C15" s="177">
        <v>11670.83</v>
      </c>
      <c r="D15" s="221">
        <f>L15/C15</f>
        <v>1</v>
      </c>
      <c r="E15" s="51"/>
      <c r="F15" s="136"/>
      <c r="G15" s="27"/>
      <c r="H15" s="27"/>
      <c r="I15" s="27"/>
      <c r="J15" s="27"/>
      <c r="K15" s="217"/>
      <c r="L15" s="177">
        <f>C15</f>
        <v>11670.83</v>
      </c>
      <c r="M15" s="177">
        <f>L15</f>
        <v>11670.83</v>
      </c>
      <c r="N15" s="177">
        <f t="shared" ref="N15:V15" si="43">M15</f>
        <v>11670.83</v>
      </c>
      <c r="O15" s="177">
        <f t="shared" si="43"/>
        <v>11670.83</v>
      </c>
      <c r="P15" s="177">
        <f t="shared" si="43"/>
        <v>11670.83</v>
      </c>
      <c r="Q15" s="177">
        <f t="shared" si="43"/>
        <v>11670.83</v>
      </c>
      <c r="R15" s="177">
        <f t="shared" si="43"/>
        <v>11670.83</v>
      </c>
      <c r="S15" s="177">
        <f t="shared" si="43"/>
        <v>11670.83</v>
      </c>
      <c r="T15" s="177">
        <f t="shared" si="43"/>
        <v>11670.83</v>
      </c>
      <c r="U15" s="177">
        <f t="shared" si="43"/>
        <v>11670.83</v>
      </c>
      <c r="V15" s="177">
        <f t="shared" si="43"/>
        <v>11670.83</v>
      </c>
      <c r="W15" s="177">
        <v>0</v>
      </c>
      <c r="X15" s="177">
        <v>0</v>
      </c>
      <c r="Y15" s="177">
        <v>0</v>
      </c>
      <c r="Z15" s="177">
        <v>0</v>
      </c>
      <c r="AA15" s="177">
        <v>0</v>
      </c>
      <c r="AB15" s="177">
        <v>0</v>
      </c>
      <c r="AC15" s="177">
        <v>0</v>
      </c>
      <c r="AD15" s="177">
        <v>0</v>
      </c>
      <c r="AE15" s="177">
        <v>0</v>
      </c>
      <c r="AF15" s="177">
        <v>0</v>
      </c>
      <c r="AG15" s="177">
        <v>0</v>
      </c>
      <c r="AH15" s="177">
        <v>0</v>
      </c>
      <c r="AI15" s="177">
        <v>0</v>
      </c>
      <c r="AJ15" s="177">
        <v>0</v>
      </c>
      <c r="AK15" s="177">
        <v>0</v>
      </c>
      <c r="AL15" s="177">
        <v>0</v>
      </c>
      <c r="AM15" s="177">
        <v>0</v>
      </c>
      <c r="AN15" s="177">
        <v>0</v>
      </c>
      <c r="AO15" s="177">
        <v>0</v>
      </c>
      <c r="AP15" s="177">
        <v>0</v>
      </c>
      <c r="AQ15" s="177">
        <v>0</v>
      </c>
      <c r="AR15" s="177">
        <v>0</v>
      </c>
      <c r="AS15" s="177">
        <v>0</v>
      </c>
      <c r="AT15" s="177">
        <v>0</v>
      </c>
      <c r="AU15" s="177">
        <v>0</v>
      </c>
      <c r="AV15" s="208">
        <f>SUM(E15:AU15)</f>
        <v>128379.13</v>
      </c>
    </row>
    <row r="16" spans="1:48" x14ac:dyDescent="0.3">
      <c r="A16" s="180" t="s">
        <v>467</v>
      </c>
      <c r="B16" s="196"/>
      <c r="C16" s="182">
        <f>SUM(C15:C15)</f>
        <v>11670.83</v>
      </c>
      <c r="D16" s="205">
        <f>L16/C16</f>
        <v>1</v>
      </c>
      <c r="E16" s="85"/>
      <c r="F16" s="74"/>
      <c r="G16" s="77"/>
      <c r="H16" s="77"/>
      <c r="I16" s="77"/>
      <c r="J16" s="77"/>
      <c r="K16" s="94"/>
      <c r="L16" s="182">
        <f t="shared" ref="L16:AV16" si="44">SUM(L15:L15)</f>
        <v>11670.83</v>
      </c>
      <c r="M16" s="182">
        <f t="shared" si="44"/>
        <v>11670.83</v>
      </c>
      <c r="N16" s="182">
        <f t="shared" ref="N16:AU16" si="45">SUM(N15:N15)</f>
        <v>11670.83</v>
      </c>
      <c r="O16" s="182">
        <f t="shared" si="45"/>
        <v>11670.83</v>
      </c>
      <c r="P16" s="182">
        <f t="shared" si="45"/>
        <v>11670.83</v>
      </c>
      <c r="Q16" s="182">
        <f t="shared" si="45"/>
        <v>11670.83</v>
      </c>
      <c r="R16" s="182">
        <f t="shared" si="45"/>
        <v>11670.83</v>
      </c>
      <c r="S16" s="182">
        <f t="shared" si="45"/>
        <v>11670.83</v>
      </c>
      <c r="T16" s="182">
        <f t="shared" si="45"/>
        <v>11670.83</v>
      </c>
      <c r="U16" s="182">
        <f t="shared" si="45"/>
        <v>11670.83</v>
      </c>
      <c r="V16" s="182">
        <f t="shared" si="45"/>
        <v>11670.83</v>
      </c>
      <c r="W16" s="182">
        <f t="shared" si="45"/>
        <v>0</v>
      </c>
      <c r="X16" s="182">
        <f t="shared" si="45"/>
        <v>0</v>
      </c>
      <c r="Y16" s="182">
        <f t="shared" si="45"/>
        <v>0</v>
      </c>
      <c r="Z16" s="182">
        <f t="shared" si="45"/>
        <v>0</v>
      </c>
      <c r="AA16" s="182">
        <f t="shared" si="45"/>
        <v>0</v>
      </c>
      <c r="AB16" s="182">
        <f t="shared" si="45"/>
        <v>0</v>
      </c>
      <c r="AC16" s="182">
        <f t="shared" si="45"/>
        <v>0</v>
      </c>
      <c r="AD16" s="182">
        <f t="shared" si="45"/>
        <v>0</v>
      </c>
      <c r="AE16" s="182">
        <f t="shared" si="45"/>
        <v>0</v>
      </c>
      <c r="AF16" s="182">
        <f t="shared" si="45"/>
        <v>0</v>
      </c>
      <c r="AG16" s="182">
        <f t="shared" si="45"/>
        <v>0</v>
      </c>
      <c r="AH16" s="182">
        <f t="shared" si="45"/>
        <v>0</v>
      </c>
      <c r="AI16" s="182">
        <f t="shared" si="45"/>
        <v>0</v>
      </c>
      <c r="AJ16" s="182">
        <f t="shared" si="45"/>
        <v>0</v>
      </c>
      <c r="AK16" s="182">
        <f t="shared" si="45"/>
        <v>0</v>
      </c>
      <c r="AL16" s="182">
        <f t="shared" si="45"/>
        <v>0</v>
      </c>
      <c r="AM16" s="182">
        <f t="shared" si="45"/>
        <v>0</v>
      </c>
      <c r="AN16" s="182">
        <f t="shared" si="45"/>
        <v>0</v>
      </c>
      <c r="AO16" s="182">
        <f t="shared" si="45"/>
        <v>0</v>
      </c>
      <c r="AP16" s="182">
        <f t="shared" si="45"/>
        <v>0</v>
      </c>
      <c r="AQ16" s="182">
        <f t="shared" si="45"/>
        <v>0</v>
      </c>
      <c r="AR16" s="182">
        <f t="shared" si="45"/>
        <v>0</v>
      </c>
      <c r="AS16" s="182">
        <f t="shared" si="45"/>
        <v>0</v>
      </c>
      <c r="AT16" s="182">
        <f t="shared" si="45"/>
        <v>0</v>
      </c>
      <c r="AU16" s="182">
        <f t="shared" si="45"/>
        <v>0</v>
      </c>
      <c r="AV16" s="174">
        <f t="shared" si="44"/>
        <v>128379.13</v>
      </c>
    </row>
    <row r="17" spans="1:48" x14ac:dyDescent="0.3">
      <c r="A17" s="180" t="s">
        <v>468</v>
      </c>
      <c r="B17" s="185"/>
      <c r="C17" s="186"/>
      <c r="D17" s="197"/>
      <c r="E17" s="77"/>
      <c r="F17" s="77"/>
      <c r="G17" s="78"/>
      <c r="H17" s="78"/>
      <c r="I17" s="78"/>
      <c r="J17" s="78"/>
      <c r="K17" s="137"/>
      <c r="L17" s="174">
        <v>0</v>
      </c>
      <c r="M17" s="174">
        <f t="shared" ref="M17" si="46">L16-M16</f>
        <v>0</v>
      </c>
      <c r="N17" s="174">
        <f t="shared" ref="N17" si="47">M16-N16</f>
        <v>0</v>
      </c>
      <c r="O17" s="174">
        <f t="shared" ref="O17" si="48">N16-O16</f>
        <v>0</v>
      </c>
      <c r="P17" s="174">
        <f t="shared" ref="P17" si="49">O16-P16</f>
        <v>0</v>
      </c>
      <c r="Q17" s="174">
        <f t="shared" ref="Q17" si="50">P16-Q16</f>
        <v>0</v>
      </c>
      <c r="R17" s="174">
        <f t="shared" ref="R17" si="51">Q16-R16</f>
        <v>0</v>
      </c>
      <c r="S17" s="174">
        <f t="shared" ref="S17" si="52">R16-S16</f>
        <v>0</v>
      </c>
      <c r="T17" s="174">
        <f t="shared" ref="T17" si="53">S16-T16</f>
        <v>0</v>
      </c>
      <c r="U17" s="174">
        <f t="shared" ref="U17" si="54">T16-U16</f>
        <v>0</v>
      </c>
      <c r="V17" s="174">
        <f t="shared" ref="V17" si="55">U16-V16</f>
        <v>0</v>
      </c>
      <c r="W17" s="174">
        <f t="shared" ref="W17" si="56">V16-W16</f>
        <v>11670.83</v>
      </c>
      <c r="X17" s="174">
        <f t="shared" ref="X17" si="57">W16-X16</f>
        <v>0</v>
      </c>
      <c r="Y17" s="174">
        <f t="shared" ref="Y17" si="58">X16-Y16</f>
        <v>0</v>
      </c>
      <c r="Z17" s="174">
        <f t="shared" ref="Z17" si="59">Y16-Z16</f>
        <v>0</v>
      </c>
      <c r="AA17" s="174">
        <f t="shared" ref="AA17" si="60">Z16-AA16</f>
        <v>0</v>
      </c>
      <c r="AB17" s="174">
        <f t="shared" ref="AB17" si="61">AA16-AB16</f>
        <v>0</v>
      </c>
      <c r="AC17" s="174">
        <f t="shared" ref="AC17" si="62">AB16-AC16</f>
        <v>0</v>
      </c>
      <c r="AD17" s="174">
        <f t="shared" ref="AD17" si="63">AC16-AD16</f>
        <v>0</v>
      </c>
      <c r="AE17" s="174">
        <f t="shared" ref="AE17" si="64">AD16-AE16</f>
        <v>0</v>
      </c>
      <c r="AF17" s="174">
        <f t="shared" ref="AF17" si="65">AE16-AF16</f>
        <v>0</v>
      </c>
      <c r="AG17" s="174">
        <f t="shared" ref="AG17" si="66">AF16-AG16</f>
        <v>0</v>
      </c>
      <c r="AH17" s="174">
        <f t="shared" ref="AH17" si="67">AG16-AH16</f>
        <v>0</v>
      </c>
      <c r="AI17" s="174">
        <f t="shared" ref="AI17" si="68">AH16-AI16</f>
        <v>0</v>
      </c>
      <c r="AJ17" s="174">
        <f t="shared" ref="AJ17" si="69">AI16-AJ16</f>
        <v>0</v>
      </c>
      <c r="AK17" s="174">
        <f t="shared" ref="AK17" si="70">AJ16-AK16</f>
        <v>0</v>
      </c>
      <c r="AL17" s="174">
        <f t="shared" ref="AL17" si="71">AK16-AL16</f>
        <v>0</v>
      </c>
      <c r="AM17" s="174">
        <f t="shared" ref="AM17" si="72">AL16-AM16</f>
        <v>0</v>
      </c>
      <c r="AN17" s="174">
        <f t="shared" ref="AN17" si="73">AM16-AN16</f>
        <v>0</v>
      </c>
      <c r="AO17" s="174">
        <f t="shared" ref="AO17" si="74">AN16-AO16</f>
        <v>0</v>
      </c>
      <c r="AP17" s="174">
        <f t="shared" ref="AP17" si="75">AO16-AP16</f>
        <v>0</v>
      </c>
      <c r="AQ17" s="174">
        <f t="shared" ref="AQ17" si="76">AP16-AQ16</f>
        <v>0</v>
      </c>
      <c r="AR17" s="174">
        <f t="shared" ref="AR17" si="77">AQ16-AR16</f>
        <v>0</v>
      </c>
      <c r="AS17" s="174">
        <f t="shared" ref="AS17" si="78">AR16-AS16</f>
        <v>0</v>
      </c>
      <c r="AT17" s="174">
        <f t="shared" ref="AT17" si="79">AS16-AT16</f>
        <v>0</v>
      </c>
      <c r="AU17" s="174">
        <f t="shared" ref="AU17" si="80">AT16-AU16</f>
        <v>0</v>
      </c>
      <c r="AV17" s="62"/>
    </row>
    <row r="18" spans="1:48" x14ac:dyDescent="0.3">
      <c r="A18" s="180" t="s">
        <v>469</v>
      </c>
      <c r="B18" s="185"/>
      <c r="C18" s="186"/>
      <c r="D18" s="186"/>
      <c r="E18" s="74"/>
      <c r="F18" s="74"/>
      <c r="G18" s="79"/>
      <c r="H18" s="79"/>
      <c r="I18" s="79"/>
      <c r="J18" s="79"/>
      <c r="K18" s="94"/>
      <c r="L18" s="174">
        <f>$L16-L16</f>
        <v>0</v>
      </c>
      <c r="M18" s="174">
        <f t="shared" ref="M18:AU18" si="81">$L16-M16</f>
        <v>0</v>
      </c>
      <c r="N18" s="174">
        <f t="shared" si="81"/>
        <v>0</v>
      </c>
      <c r="O18" s="174">
        <f t="shared" si="81"/>
        <v>0</v>
      </c>
      <c r="P18" s="174">
        <f t="shared" si="81"/>
        <v>0</v>
      </c>
      <c r="Q18" s="174">
        <f t="shared" si="81"/>
        <v>0</v>
      </c>
      <c r="R18" s="174">
        <f t="shared" si="81"/>
        <v>0</v>
      </c>
      <c r="S18" s="174">
        <f t="shared" si="81"/>
        <v>0</v>
      </c>
      <c r="T18" s="174">
        <f t="shared" si="81"/>
        <v>0</v>
      </c>
      <c r="U18" s="174">
        <f t="shared" si="81"/>
        <v>0</v>
      </c>
      <c r="V18" s="174">
        <f t="shared" si="81"/>
        <v>0</v>
      </c>
      <c r="W18" s="174">
        <f t="shared" si="81"/>
        <v>11670.83</v>
      </c>
      <c r="X18" s="174">
        <f t="shared" si="81"/>
        <v>11670.83</v>
      </c>
      <c r="Y18" s="174">
        <f t="shared" si="81"/>
        <v>11670.83</v>
      </c>
      <c r="Z18" s="174">
        <f t="shared" si="81"/>
        <v>11670.83</v>
      </c>
      <c r="AA18" s="174">
        <f t="shared" si="81"/>
        <v>11670.83</v>
      </c>
      <c r="AB18" s="174">
        <f t="shared" si="81"/>
        <v>11670.83</v>
      </c>
      <c r="AC18" s="174">
        <f t="shared" si="81"/>
        <v>11670.83</v>
      </c>
      <c r="AD18" s="174">
        <f t="shared" si="81"/>
        <v>11670.83</v>
      </c>
      <c r="AE18" s="174">
        <f t="shared" si="81"/>
        <v>11670.83</v>
      </c>
      <c r="AF18" s="174">
        <f t="shared" si="81"/>
        <v>11670.83</v>
      </c>
      <c r="AG18" s="174">
        <f t="shared" si="81"/>
        <v>11670.83</v>
      </c>
      <c r="AH18" s="174">
        <f t="shared" si="81"/>
        <v>11670.83</v>
      </c>
      <c r="AI18" s="174">
        <f t="shared" si="81"/>
        <v>11670.83</v>
      </c>
      <c r="AJ18" s="174">
        <f t="shared" si="81"/>
        <v>11670.83</v>
      </c>
      <c r="AK18" s="174">
        <f t="shared" si="81"/>
        <v>11670.83</v>
      </c>
      <c r="AL18" s="174">
        <f t="shared" si="81"/>
        <v>11670.83</v>
      </c>
      <c r="AM18" s="174">
        <f t="shared" si="81"/>
        <v>11670.83</v>
      </c>
      <c r="AN18" s="174">
        <f t="shared" si="81"/>
        <v>11670.83</v>
      </c>
      <c r="AO18" s="174">
        <f t="shared" si="81"/>
        <v>11670.83</v>
      </c>
      <c r="AP18" s="174">
        <f t="shared" si="81"/>
        <v>11670.83</v>
      </c>
      <c r="AQ18" s="174">
        <f t="shared" si="81"/>
        <v>11670.83</v>
      </c>
      <c r="AR18" s="174">
        <f t="shared" si="81"/>
        <v>11670.83</v>
      </c>
      <c r="AS18" s="174">
        <f t="shared" si="81"/>
        <v>11670.83</v>
      </c>
      <c r="AT18" s="174">
        <f t="shared" si="81"/>
        <v>11670.83</v>
      </c>
      <c r="AU18" s="174">
        <f t="shared" si="81"/>
        <v>11670.83</v>
      </c>
      <c r="AV18" s="63"/>
    </row>
    <row r="19" spans="1:48" collapsed="1" x14ac:dyDescent="0.3">
      <c r="A19" s="30"/>
      <c r="B19" s="30"/>
      <c r="C19" s="30"/>
      <c r="D19" s="30"/>
      <c r="E19" s="30"/>
      <c r="F19" s="30"/>
      <c r="G19" s="30"/>
      <c r="H19" s="30"/>
      <c r="I19" s="30"/>
      <c r="J19" s="30"/>
      <c r="K19" s="30"/>
      <c r="L19" s="30"/>
      <c r="M19" s="30"/>
      <c r="N19" s="30"/>
      <c r="O19" s="30"/>
      <c r="P19" s="30"/>
      <c r="Q19" s="30"/>
      <c r="R19" s="30"/>
      <c r="S19" s="30"/>
      <c r="T19" s="30"/>
      <c r="U19" s="30"/>
      <c r="V19" s="30"/>
      <c r="W19" s="30"/>
    </row>
    <row r="20" spans="1:48" x14ac:dyDescent="0.3">
      <c r="A20" s="501" t="s">
        <v>2</v>
      </c>
      <c r="B20" s="502"/>
      <c r="C20" s="502"/>
      <c r="D20" s="502"/>
    </row>
    <row r="21" spans="1:48" x14ac:dyDescent="0.3">
      <c r="A21" s="503" t="s">
        <v>415</v>
      </c>
      <c r="B21" s="504"/>
      <c r="C21" s="504"/>
      <c r="D21" s="505"/>
    </row>
  </sheetData>
  <mergeCells count="12">
    <mergeCell ref="A20:D20"/>
    <mergeCell ref="A21:D21"/>
    <mergeCell ref="AV4:AV5"/>
    <mergeCell ref="A13:A14"/>
    <mergeCell ref="B13:B14"/>
    <mergeCell ref="C13:C14"/>
    <mergeCell ref="D13:D14"/>
    <mergeCell ref="AV13:AV14"/>
    <mergeCell ref="A4:A5"/>
    <mergeCell ref="B4:B5"/>
    <mergeCell ref="C4:C5"/>
    <mergeCell ref="D4:D5"/>
  </mergeCells>
  <pageMargins left="0.7" right="0.7" top="0.75" bottom="0.75" header="0.3" footer="0.3"/>
  <pageSetup orientation="portrait" horizontalDpi="1200"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58C05-B2F8-4344-A346-876AED01A63D}">
  <dimension ref="A1:AV41"/>
  <sheetViews>
    <sheetView workbookViewId="0"/>
  </sheetViews>
  <sheetFormatPr defaultColWidth="8.88671875" defaultRowHeight="15.75" x14ac:dyDescent="0.3"/>
  <cols>
    <col min="1" max="1" width="32.77734375" customWidth="1"/>
    <col min="2" max="2" width="8.77734375" customWidth="1"/>
    <col min="3" max="3" width="14.77734375" customWidth="1"/>
    <col min="4" max="4" width="5.77734375" customWidth="1"/>
    <col min="5" max="10" width="6.44140625" hidden="1" customWidth="1"/>
    <col min="11" max="11" width="7.44140625" hidden="1" customWidth="1"/>
    <col min="12" max="47" width="7.77734375" customWidth="1"/>
  </cols>
  <sheetData>
    <row r="1" spans="1:48" ht="15.75" customHeight="1" x14ac:dyDescent="0.3">
      <c r="A1" s="292" t="s">
        <v>592</v>
      </c>
    </row>
    <row r="2" spans="1:48" x14ac:dyDescent="0.3">
      <c r="A2" s="37"/>
    </row>
    <row r="3" spans="1:48" x14ac:dyDescent="0.3">
      <c r="A3" s="292" t="s">
        <v>392</v>
      </c>
    </row>
    <row r="4" spans="1:48" ht="15" customHeight="1" x14ac:dyDescent="0.3">
      <c r="A4" s="491" t="s">
        <v>230</v>
      </c>
      <c r="B4" s="493" t="s">
        <v>0</v>
      </c>
      <c r="C4" s="493" t="s">
        <v>264</v>
      </c>
      <c r="D4" s="497" t="s">
        <v>57</v>
      </c>
      <c r="E4" s="96"/>
      <c r="F4" s="96"/>
      <c r="G4" s="96"/>
      <c r="H4" s="96"/>
      <c r="I4" s="96"/>
      <c r="J4" s="96"/>
      <c r="K4" s="88"/>
      <c r="L4" s="435" t="s">
        <v>265</v>
      </c>
      <c r="M4" s="89"/>
      <c r="N4" s="89"/>
      <c r="O4" s="89"/>
      <c r="P4" s="89"/>
      <c r="Q4" s="89"/>
      <c r="R4" s="89"/>
      <c r="S4" s="89"/>
      <c r="T4" s="89"/>
      <c r="U4" s="89"/>
      <c r="V4" s="89"/>
      <c r="W4" s="90"/>
      <c r="X4" s="29"/>
      <c r="Y4" s="29"/>
      <c r="Z4" s="29"/>
      <c r="AA4" s="29"/>
      <c r="AB4" s="29"/>
      <c r="AC4" s="29"/>
      <c r="AD4" s="29"/>
      <c r="AE4" s="29"/>
      <c r="AF4" s="29"/>
      <c r="AG4" s="29"/>
      <c r="AH4" s="29"/>
      <c r="AI4" s="29"/>
      <c r="AJ4" s="29"/>
      <c r="AK4" s="29"/>
      <c r="AL4" s="29"/>
      <c r="AM4" s="29"/>
      <c r="AN4" s="29"/>
      <c r="AO4" s="29"/>
      <c r="AP4" s="29"/>
      <c r="AQ4" s="29"/>
      <c r="AR4" s="29"/>
      <c r="AS4" s="29"/>
      <c r="AT4" s="29"/>
      <c r="AU4" s="29"/>
      <c r="AV4" s="474" t="s">
        <v>1</v>
      </c>
    </row>
    <row r="5" spans="1:48" x14ac:dyDescent="0.3">
      <c r="A5" s="496"/>
      <c r="B5" s="495"/>
      <c r="C5" s="495"/>
      <c r="D5" s="494"/>
      <c r="E5" s="98">
        <v>2018</v>
      </c>
      <c r="F5" s="98">
        <f>E5+1</f>
        <v>2019</v>
      </c>
      <c r="G5" s="98">
        <f t="shared" ref="G5:AU5" si="0">F5+1</f>
        <v>2020</v>
      </c>
      <c r="H5" s="98">
        <f t="shared" si="0"/>
        <v>2021</v>
      </c>
      <c r="I5" s="98">
        <f t="shared" si="0"/>
        <v>2022</v>
      </c>
      <c r="J5" s="98">
        <f t="shared" si="0"/>
        <v>2023</v>
      </c>
      <c r="K5" s="98">
        <f t="shared" si="0"/>
        <v>2024</v>
      </c>
      <c r="L5" s="98">
        <f t="shared" si="0"/>
        <v>2025</v>
      </c>
      <c r="M5" s="98">
        <f t="shared" si="0"/>
        <v>2026</v>
      </c>
      <c r="N5" s="98">
        <f t="shared" si="0"/>
        <v>2027</v>
      </c>
      <c r="O5" s="98">
        <f t="shared" si="0"/>
        <v>2028</v>
      </c>
      <c r="P5" s="98">
        <f t="shared" si="0"/>
        <v>2029</v>
      </c>
      <c r="Q5" s="98">
        <f t="shared" si="0"/>
        <v>2030</v>
      </c>
      <c r="R5" s="98">
        <f t="shared" si="0"/>
        <v>2031</v>
      </c>
      <c r="S5" s="98">
        <f t="shared" si="0"/>
        <v>2032</v>
      </c>
      <c r="T5" s="98">
        <f t="shared" si="0"/>
        <v>2033</v>
      </c>
      <c r="U5" s="98">
        <f t="shared" si="0"/>
        <v>2034</v>
      </c>
      <c r="V5" s="98">
        <f t="shared" si="0"/>
        <v>2035</v>
      </c>
      <c r="W5" s="98">
        <f t="shared" si="0"/>
        <v>2036</v>
      </c>
      <c r="X5" s="98">
        <f t="shared" si="0"/>
        <v>2037</v>
      </c>
      <c r="Y5" s="98">
        <f t="shared" si="0"/>
        <v>2038</v>
      </c>
      <c r="Z5" s="98">
        <f t="shared" si="0"/>
        <v>2039</v>
      </c>
      <c r="AA5" s="98">
        <f t="shared" si="0"/>
        <v>2040</v>
      </c>
      <c r="AB5" s="98">
        <f t="shared" si="0"/>
        <v>2041</v>
      </c>
      <c r="AC5" s="98">
        <f t="shared" si="0"/>
        <v>2042</v>
      </c>
      <c r="AD5" s="98">
        <f t="shared" si="0"/>
        <v>2043</v>
      </c>
      <c r="AE5" s="98">
        <f t="shared" si="0"/>
        <v>2044</v>
      </c>
      <c r="AF5" s="98">
        <f t="shared" si="0"/>
        <v>2045</v>
      </c>
      <c r="AG5" s="98">
        <f t="shared" si="0"/>
        <v>2046</v>
      </c>
      <c r="AH5" s="98">
        <f t="shared" si="0"/>
        <v>2047</v>
      </c>
      <c r="AI5" s="98">
        <f t="shared" si="0"/>
        <v>2048</v>
      </c>
      <c r="AJ5" s="98">
        <f t="shared" si="0"/>
        <v>2049</v>
      </c>
      <c r="AK5" s="98">
        <f t="shared" si="0"/>
        <v>2050</v>
      </c>
      <c r="AL5" s="98">
        <f t="shared" si="0"/>
        <v>2051</v>
      </c>
      <c r="AM5" s="98">
        <f t="shared" si="0"/>
        <v>2052</v>
      </c>
      <c r="AN5" s="98">
        <f t="shared" si="0"/>
        <v>2053</v>
      </c>
      <c r="AO5" s="98">
        <f t="shared" si="0"/>
        <v>2054</v>
      </c>
      <c r="AP5" s="98">
        <f t="shared" si="0"/>
        <v>2055</v>
      </c>
      <c r="AQ5" s="98">
        <f t="shared" si="0"/>
        <v>2056</v>
      </c>
      <c r="AR5" s="98">
        <f t="shared" si="0"/>
        <v>2057</v>
      </c>
      <c r="AS5" s="98">
        <f t="shared" si="0"/>
        <v>2058</v>
      </c>
      <c r="AT5" s="98">
        <f t="shared" si="0"/>
        <v>2059</v>
      </c>
      <c r="AU5" s="98">
        <f t="shared" si="0"/>
        <v>2060</v>
      </c>
      <c r="AV5" s="476"/>
    </row>
    <row r="6" spans="1:48" x14ac:dyDescent="0.3">
      <c r="A6" s="219" t="s">
        <v>47</v>
      </c>
      <c r="B6" s="220">
        <v>20</v>
      </c>
      <c r="C6" s="418">
        <f>C31*29.3/1000</f>
        <v>2.8075458904607657</v>
      </c>
      <c r="D6" s="221">
        <f>L6/C6</f>
        <v>1</v>
      </c>
      <c r="E6" s="92"/>
      <c r="F6" s="135"/>
      <c r="G6" s="115"/>
      <c r="H6" s="115"/>
      <c r="I6" s="115"/>
      <c r="J6" s="115"/>
      <c r="K6" s="217"/>
      <c r="L6" s="418">
        <f t="shared" ref="L6:AA9" si="1">L31*29.3/1000</f>
        <v>2.8075458904607657</v>
      </c>
      <c r="M6" s="418">
        <f t="shared" si="1"/>
        <v>2.8075458904607657</v>
      </c>
      <c r="N6" s="418">
        <f t="shared" si="1"/>
        <v>2.8075458904607657</v>
      </c>
      <c r="O6" s="418">
        <f t="shared" si="1"/>
        <v>2.8075458904607657</v>
      </c>
      <c r="P6" s="418">
        <f t="shared" si="1"/>
        <v>2.8075458904607657</v>
      </c>
      <c r="Q6" s="418">
        <f t="shared" si="1"/>
        <v>2.8075458904607657</v>
      </c>
      <c r="R6" s="418">
        <f t="shared" si="1"/>
        <v>2.8075458904607657</v>
      </c>
      <c r="S6" s="418">
        <f t="shared" si="1"/>
        <v>2.8075458904607657</v>
      </c>
      <c r="T6" s="418">
        <f t="shared" si="1"/>
        <v>2.8075458904607657</v>
      </c>
      <c r="U6" s="418">
        <f t="shared" si="1"/>
        <v>2.8075458904607657</v>
      </c>
      <c r="V6" s="418">
        <f t="shared" si="1"/>
        <v>2.8075458904607657</v>
      </c>
      <c r="W6" s="418">
        <f t="shared" si="1"/>
        <v>2.8075458904607657</v>
      </c>
      <c r="X6" s="418">
        <f t="shared" si="1"/>
        <v>2.8075458904607657</v>
      </c>
      <c r="Y6" s="418">
        <f t="shared" si="1"/>
        <v>2.8075458904607657</v>
      </c>
      <c r="Z6" s="418">
        <f t="shared" si="1"/>
        <v>2.8075458904607657</v>
      </c>
      <c r="AA6" s="418">
        <f t="shared" si="1"/>
        <v>2.8075458904607657</v>
      </c>
      <c r="AB6" s="418">
        <f t="shared" ref="M6:AU9" si="2">AB31*29.3/1000</f>
        <v>2.8075458904607657</v>
      </c>
      <c r="AC6" s="418">
        <f t="shared" si="2"/>
        <v>2.8075458904607657</v>
      </c>
      <c r="AD6" s="418">
        <f t="shared" si="2"/>
        <v>2.8075458904607657</v>
      </c>
      <c r="AE6" s="418">
        <f t="shared" si="2"/>
        <v>2.8075458904607657</v>
      </c>
      <c r="AF6" s="418">
        <f t="shared" si="2"/>
        <v>0</v>
      </c>
      <c r="AG6" s="418">
        <f t="shared" si="2"/>
        <v>0</v>
      </c>
      <c r="AH6" s="418">
        <f t="shared" si="2"/>
        <v>0</v>
      </c>
      <c r="AI6" s="418">
        <f t="shared" si="2"/>
        <v>0</v>
      </c>
      <c r="AJ6" s="418">
        <f t="shared" si="2"/>
        <v>0</v>
      </c>
      <c r="AK6" s="418">
        <f t="shared" si="2"/>
        <v>0</v>
      </c>
      <c r="AL6" s="418">
        <f t="shared" si="2"/>
        <v>0</v>
      </c>
      <c r="AM6" s="418">
        <f t="shared" si="2"/>
        <v>0</v>
      </c>
      <c r="AN6" s="418">
        <f t="shared" si="2"/>
        <v>0</v>
      </c>
      <c r="AO6" s="418">
        <f t="shared" si="2"/>
        <v>0</v>
      </c>
      <c r="AP6" s="418">
        <f t="shared" si="2"/>
        <v>0</v>
      </c>
      <c r="AQ6" s="418">
        <f t="shared" si="2"/>
        <v>0</v>
      </c>
      <c r="AR6" s="418">
        <f t="shared" si="2"/>
        <v>0</v>
      </c>
      <c r="AS6" s="418">
        <f t="shared" si="2"/>
        <v>0</v>
      </c>
      <c r="AT6" s="418">
        <f t="shared" si="2"/>
        <v>0</v>
      </c>
      <c r="AU6" s="418">
        <f t="shared" si="2"/>
        <v>0</v>
      </c>
      <c r="AV6" s="208">
        <f>SUM(E6:AU6)</f>
        <v>56.150917809215315</v>
      </c>
    </row>
    <row r="7" spans="1:48" x14ac:dyDescent="0.3">
      <c r="A7" s="219" t="s">
        <v>46</v>
      </c>
      <c r="B7" s="220">
        <v>30</v>
      </c>
      <c r="C7" s="418">
        <f t="shared" ref="C7:C10" si="3">C32*29.3/1000</f>
        <v>0.66502855480280365</v>
      </c>
      <c r="D7" s="221">
        <f t="shared" ref="D7:D10" si="4">L7/C7</f>
        <v>1</v>
      </c>
      <c r="E7" s="92"/>
      <c r="F7" s="135"/>
      <c r="G7" s="115"/>
      <c r="H7" s="115"/>
      <c r="I7" s="115"/>
      <c r="J7" s="115"/>
      <c r="K7" s="217"/>
      <c r="L7" s="418">
        <f t="shared" si="1"/>
        <v>0.66502855480280365</v>
      </c>
      <c r="M7" s="418">
        <f t="shared" si="2"/>
        <v>0.66502855480280365</v>
      </c>
      <c r="N7" s="418">
        <f t="shared" si="2"/>
        <v>0.66502855480280365</v>
      </c>
      <c r="O7" s="418">
        <f t="shared" si="2"/>
        <v>0.66502855480280365</v>
      </c>
      <c r="P7" s="418">
        <f t="shared" si="2"/>
        <v>0.66502855480280365</v>
      </c>
      <c r="Q7" s="418">
        <f t="shared" si="2"/>
        <v>0.66502855480280365</v>
      </c>
      <c r="R7" s="418">
        <f t="shared" si="2"/>
        <v>0.66502855480280365</v>
      </c>
      <c r="S7" s="418">
        <f t="shared" si="2"/>
        <v>0.66502855480280365</v>
      </c>
      <c r="T7" s="418">
        <f t="shared" si="2"/>
        <v>0.66502855480280365</v>
      </c>
      <c r="U7" s="418">
        <f t="shared" si="2"/>
        <v>0.66502855480280365</v>
      </c>
      <c r="V7" s="418">
        <f t="shared" si="2"/>
        <v>0.66502855480280365</v>
      </c>
      <c r="W7" s="418">
        <f t="shared" si="2"/>
        <v>0.66502855480280365</v>
      </c>
      <c r="X7" s="418">
        <f t="shared" si="2"/>
        <v>0.66502855480280365</v>
      </c>
      <c r="Y7" s="418">
        <f t="shared" si="2"/>
        <v>0.66502855480280365</v>
      </c>
      <c r="Z7" s="418">
        <f t="shared" si="2"/>
        <v>0.66502855480280365</v>
      </c>
      <c r="AA7" s="418">
        <f t="shared" si="2"/>
        <v>0.66502855480280365</v>
      </c>
      <c r="AB7" s="418">
        <f t="shared" si="2"/>
        <v>0.66502855480280365</v>
      </c>
      <c r="AC7" s="418">
        <f t="shared" si="2"/>
        <v>0.66502855480280365</v>
      </c>
      <c r="AD7" s="418">
        <f t="shared" si="2"/>
        <v>0.66502855480280365</v>
      </c>
      <c r="AE7" s="418">
        <f t="shared" si="2"/>
        <v>0.66502855480280365</v>
      </c>
      <c r="AF7" s="418">
        <f t="shared" si="2"/>
        <v>0.66502855480280365</v>
      </c>
      <c r="AG7" s="418">
        <f t="shared" si="2"/>
        <v>0.66502855480280365</v>
      </c>
      <c r="AH7" s="418">
        <f t="shared" si="2"/>
        <v>0.66502855480280365</v>
      </c>
      <c r="AI7" s="418">
        <f t="shared" si="2"/>
        <v>0.66502855480280365</v>
      </c>
      <c r="AJ7" s="418">
        <f t="shared" si="2"/>
        <v>0.66502855480280365</v>
      </c>
      <c r="AK7" s="418">
        <f t="shared" si="2"/>
        <v>0.66502855480280365</v>
      </c>
      <c r="AL7" s="418">
        <f t="shared" si="2"/>
        <v>0.66502855480280365</v>
      </c>
      <c r="AM7" s="418">
        <f t="shared" si="2"/>
        <v>0.66502855480280365</v>
      </c>
      <c r="AN7" s="418">
        <f t="shared" si="2"/>
        <v>0.66502855480280365</v>
      </c>
      <c r="AO7" s="418">
        <f t="shared" si="2"/>
        <v>0.66502855480280365</v>
      </c>
      <c r="AP7" s="418">
        <f t="shared" si="2"/>
        <v>0</v>
      </c>
      <c r="AQ7" s="418">
        <f t="shared" si="2"/>
        <v>0</v>
      </c>
      <c r="AR7" s="418">
        <f t="shared" si="2"/>
        <v>0</v>
      </c>
      <c r="AS7" s="418">
        <f t="shared" si="2"/>
        <v>0</v>
      </c>
      <c r="AT7" s="418">
        <f t="shared" si="2"/>
        <v>0</v>
      </c>
      <c r="AU7" s="418">
        <f t="shared" si="2"/>
        <v>0</v>
      </c>
      <c r="AV7" s="208">
        <f>SUM(E7:AU7)</f>
        <v>19.950856644084109</v>
      </c>
    </row>
    <row r="8" spans="1:48" x14ac:dyDescent="0.3">
      <c r="A8" s="219" t="s">
        <v>88</v>
      </c>
      <c r="B8" s="220">
        <v>30</v>
      </c>
      <c r="C8" s="418">
        <f t="shared" si="3"/>
        <v>0.27409564000667003</v>
      </c>
      <c r="D8" s="221">
        <f t="shared" si="4"/>
        <v>1</v>
      </c>
      <c r="E8" s="92"/>
      <c r="F8" s="135"/>
      <c r="G8" s="115"/>
      <c r="H8" s="115"/>
      <c r="I8" s="115"/>
      <c r="J8" s="115"/>
      <c r="K8" s="217"/>
      <c r="L8" s="418">
        <f t="shared" si="1"/>
        <v>0.27409564000667003</v>
      </c>
      <c r="M8" s="418">
        <f t="shared" si="2"/>
        <v>0.27409564000667003</v>
      </c>
      <c r="N8" s="418">
        <f t="shared" si="2"/>
        <v>0.27409564000667003</v>
      </c>
      <c r="O8" s="418">
        <f t="shared" si="2"/>
        <v>0.27409564000667003</v>
      </c>
      <c r="P8" s="418">
        <f t="shared" si="2"/>
        <v>0.27409564000667003</v>
      </c>
      <c r="Q8" s="418">
        <f t="shared" si="2"/>
        <v>0.27409564000667003</v>
      </c>
      <c r="R8" s="418">
        <f t="shared" si="2"/>
        <v>0.27409564000667003</v>
      </c>
      <c r="S8" s="418">
        <f t="shared" si="2"/>
        <v>0.27409564000667003</v>
      </c>
      <c r="T8" s="418">
        <f t="shared" si="2"/>
        <v>0.27409564000667003</v>
      </c>
      <c r="U8" s="418">
        <f t="shared" si="2"/>
        <v>0.27409564000667003</v>
      </c>
      <c r="V8" s="418">
        <f t="shared" si="2"/>
        <v>0.27409564000667003</v>
      </c>
      <c r="W8" s="418">
        <f t="shared" si="2"/>
        <v>0.27409564000667003</v>
      </c>
      <c r="X8" s="418">
        <f t="shared" si="2"/>
        <v>0.27409564000667003</v>
      </c>
      <c r="Y8" s="418">
        <f t="shared" si="2"/>
        <v>0.27409564000667003</v>
      </c>
      <c r="Z8" s="418">
        <f t="shared" si="2"/>
        <v>0.27409564000667003</v>
      </c>
      <c r="AA8" s="418">
        <f t="shared" si="2"/>
        <v>0.27409564000667003</v>
      </c>
      <c r="AB8" s="418">
        <f t="shared" si="2"/>
        <v>0.27409564000667003</v>
      </c>
      <c r="AC8" s="418">
        <f t="shared" si="2"/>
        <v>0.27409564000667003</v>
      </c>
      <c r="AD8" s="418">
        <f t="shared" si="2"/>
        <v>0.27409564000667003</v>
      </c>
      <c r="AE8" s="418">
        <f t="shared" si="2"/>
        <v>0.27409564000667003</v>
      </c>
      <c r="AF8" s="418">
        <f t="shared" si="2"/>
        <v>0.27409564000667003</v>
      </c>
      <c r="AG8" s="418">
        <f t="shared" si="2"/>
        <v>0.27409564000667003</v>
      </c>
      <c r="AH8" s="418">
        <f t="shared" si="2"/>
        <v>0.27409564000667003</v>
      </c>
      <c r="AI8" s="418">
        <f t="shared" si="2"/>
        <v>0.27409564000667003</v>
      </c>
      <c r="AJ8" s="418">
        <f t="shared" si="2"/>
        <v>0.27409564000667003</v>
      </c>
      <c r="AK8" s="418">
        <f t="shared" si="2"/>
        <v>0.27409564000667003</v>
      </c>
      <c r="AL8" s="418">
        <f t="shared" si="2"/>
        <v>0.27409564000667003</v>
      </c>
      <c r="AM8" s="418">
        <f t="shared" si="2"/>
        <v>0.27409564000667003</v>
      </c>
      <c r="AN8" s="418">
        <f t="shared" si="2"/>
        <v>0.27409564000667003</v>
      </c>
      <c r="AO8" s="418">
        <f t="shared" si="2"/>
        <v>0.27409564000667003</v>
      </c>
      <c r="AP8" s="418">
        <f t="shared" si="2"/>
        <v>0</v>
      </c>
      <c r="AQ8" s="418">
        <f t="shared" si="2"/>
        <v>0</v>
      </c>
      <c r="AR8" s="418">
        <f t="shared" si="2"/>
        <v>0</v>
      </c>
      <c r="AS8" s="418">
        <f t="shared" si="2"/>
        <v>0</v>
      </c>
      <c r="AT8" s="418">
        <f t="shared" si="2"/>
        <v>0</v>
      </c>
      <c r="AU8" s="418">
        <f t="shared" si="2"/>
        <v>0</v>
      </c>
      <c r="AV8" s="208">
        <f>SUM(E8:AU8)</f>
        <v>8.2228692002000976</v>
      </c>
    </row>
    <row r="9" spans="1:48" x14ac:dyDescent="0.3">
      <c r="A9" s="219" t="s">
        <v>267</v>
      </c>
      <c r="B9" s="220">
        <v>30</v>
      </c>
      <c r="C9" s="418">
        <f t="shared" si="3"/>
        <v>1.2673337033332139</v>
      </c>
      <c r="D9" s="221">
        <f t="shared" si="4"/>
        <v>1</v>
      </c>
      <c r="E9" s="92"/>
      <c r="F9" s="135"/>
      <c r="G9" s="115"/>
      <c r="H9" s="115"/>
      <c r="I9" s="115"/>
      <c r="J9" s="115"/>
      <c r="K9" s="217"/>
      <c r="L9" s="418">
        <f t="shared" si="1"/>
        <v>1.2673337033332139</v>
      </c>
      <c r="M9" s="418">
        <f t="shared" si="2"/>
        <v>1.2673337033332139</v>
      </c>
      <c r="N9" s="418">
        <f t="shared" si="2"/>
        <v>1.2673337033332139</v>
      </c>
      <c r="O9" s="418">
        <f t="shared" si="2"/>
        <v>1.2673337033332139</v>
      </c>
      <c r="P9" s="418">
        <f t="shared" si="2"/>
        <v>1.2673337033332139</v>
      </c>
      <c r="Q9" s="418">
        <f t="shared" si="2"/>
        <v>1.2673337033332139</v>
      </c>
      <c r="R9" s="418">
        <f t="shared" si="2"/>
        <v>1.2673337033332139</v>
      </c>
      <c r="S9" s="418">
        <f t="shared" si="2"/>
        <v>1.2673337033332139</v>
      </c>
      <c r="T9" s="418">
        <f t="shared" si="2"/>
        <v>1.2673337033332139</v>
      </c>
      <c r="U9" s="418">
        <f t="shared" si="2"/>
        <v>1.2673337033332139</v>
      </c>
      <c r="V9" s="418">
        <f t="shared" si="2"/>
        <v>1.2673337033332139</v>
      </c>
      <c r="W9" s="418">
        <f t="shared" si="2"/>
        <v>1.2673337033332139</v>
      </c>
      <c r="X9" s="418">
        <f t="shared" si="2"/>
        <v>1.2673337033332139</v>
      </c>
      <c r="Y9" s="418">
        <f t="shared" si="2"/>
        <v>1.2673337033332139</v>
      </c>
      <c r="Z9" s="418">
        <f t="shared" si="2"/>
        <v>1.2673337033332139</v>
      </c>
      <c r="AA9" s="418">
        <f t="shared" si="2"/>
        <v>1.2673337033332139</v>
      </c>
      <c r="AB9" s="418">
        <f t="shared" si="2"/>
        <v>1.2673337033332139</v>
      </c>
      <c r="AC9" s="418">
        <f t="shared" si="2"/>
        <v>1.2673337033332139</v>
      </c>
      <c r="AD9" s="418">
        <f t="shared" si="2"/>
        <v>1.2673337033332139</v>
      </c>
      <c r="AE9" s="418">
        <f t="shared" si="2"/>
        <v>1.2673337033332139</v>
      </c>
      <c r="AF9" s="418">
        <f t="shared" si="2"/>
        <v>1.2673337033332139</v>
      </c>
      <c r="AG9" s="418">
        <f t="shared" si="2"/>
        <v>1.2673337033332139</v>
      </c>
      <c r="AH9" s="418">
        <f t="shared" si="2"/>
        <v>1.2673337033332139</v>
      </c>
      <c r="AI9" s="418">
        <f t="shared" si="2"/>
        <v>1.2673337033332139</v>
      </c>
      <c r="AJ9" s="418">
        <f t="shared" si="2"/>
        <v>1.2673337033332139</v>
      </c>
      <c r="AK9" s="418">
        <f t="shared" si="2"/>
        <v>1.2673337033332139</v>
      </c>
      <c r="AL9" s="418">
        <f t="shared" si="2"/>
        <v>1.2673337033332139</v>
      </c>
      <c r="AM9" s="418">
        <f t="shared" si="2"/>
        <v>1.2673337033332139</v>
      </c>
      <c r="AN9" s="418">
        <f t="shared" si="2"/>
        <v>1.2673337033332139</v>
      </c>
      <c r="AO9" s="418">
        <f t="shared" si="2"/>
        <v>1.2673337033332139</v>
      </c>
      <c r="AP9" s="418">
        <f t="shared" si="2"/>
        <v>0</v>
      </c>
      <c r="AQ9" s="418">
        <f t="shared" si="2"/>
        <v>0</v>
      </c>
      <c r="AR9" s="418">
        <f t="shared" si="2"/>
        <v>0</v>
      </c>
      <c r="AS9" s="418">
        <f t="shared" si="2"/>
        <v>0</v>
      </c>
      <c r="AT9" s="418">
        <f t="shared" si="2"/>
        <v>0</v>
      </c>
      <c r="AU9" s="418">
        <f t="shared" si="2"/>
        <v>0</v>
      </c>
      <c r="AV9" s="208">
        <f>SUM(E9:AU9)</f>
        <v>38.020011099996431</v>
      </c>
    </row>
    <row r="10" spans="1:48" x14ac:dyDescent="0.3">
      <c r="A10" s="219" t="s">
        <v>129</v>
      </c>
      <c r="B10" s="220">
        <v>30</v>
      </c>
      <c r="C10" s="418">
        <f t="shared" si="3"/>
        <v>3.6003984808162608</v>
      </c>
      <c r="D10" s="221">
        <f t="shared" si="4"/>
        <v>1</v>
      </c>
      <c r="E10" s="92"/>
      <c r="F10" s="135"/>
      <c r="G10" s="115"/>
      <c r="H10" s="115"/>
      <c r="I10" s="115"/>
      <c r="J10" s="115"/>
      <c r="K10" s="217"/>
      <c r="L10" s="418">
        <f>L35*29.3/1000</f>
        <v>3.6003984808162608</v>
      </c>
      <c r="M10" s="418">
        <f t="shared" ref="M10:AU10" si="5">M35*29.3/1000</f>
        <v>3.6003984808162608</v>
      </c>
      <c r="N10" s="418">
        <f t="shared" si="5"/>
        <v>3.6003984808162608</v>
      </c>
      <c r="O10" s="418">
        <f t="shared" si="5"/>
        <v>3.6003984808162608</v>
      </c>
      <c r="P10" s="418">
        <f t="shared" si="5"/>
        <v>3.6003984808162608</v>
      </c>
      <c r="Q10" s="418">
        <f t="shared" si="5"/>
        <v>3.6003984808162608</v>
      </c>
      <c r="R10" s="418">
        <f t="shared" si="5"/>
        <v>3.6003984808162608</v>
      </c>
      <c r="S10" s="418">
        <f t="shared" si="5"/>
        <v>3.6003984808162608</v>
      </c>
      <c r="T10" s="418">
        <f t="shared" si="5"/>
        <v>3.6003984808162608</v>
      </c>
      <c r="U10" s="418">
        <f t="shared" si="5"/>
        <v>3.6003984808162608</v>
      </c>
      <c r="V10" s="418">
        <f t="shared" si="5"/>
        <v>3.6003984808162608</v>
      </c>
      <c r="W10" s="418">
        <f t="shared" si="5"/>
        <v>3.6003984808162608</v>
      </c>
      <c r="X10" s="418">
        <f t="shared" si="5"/>
        <v>3.6003984808162608</v>
      </c>
      <c r="Y10" s="418">
        <f t="shared" si="5"/>
        <v>3.6003984808162608</v>
      </c>
      <c r="Z10" s="418">
        <f t="shared" si="5"/>
        <v>3.6003984808162608</v>
      </c>
      <c r="AA10" s="418">
        <f t="shared" si="5"/>
        <v>3.6003984808162608</v>
      </c>
      <c r="AB10" s="418">
        <f t="shared" si="5"/>
        <v>3.6003984808162608</v>
      </c>
      <c r="AC10" s="418">
        <f t="shared" si="5"/>
        <v>3.6003984808162608</v>
      </c>
      <c r="AD10" s="418">
        <f t="shared" si="5"/>
        <v>3.6003984808162608</v>
      </c>
      <c r="AE10" s="418">
        <f t="shared" si="5"/>
        <v>3.6003984808162608</v>
      </c>
      <c r="AF10" s="418">
        <f t="shared" si="5"/>
        <v>3.6003984808162608</v>
      </c>
      <c r="AG10" s="418">
        <f t="shared" si="5"/>
        <v>3.6003984808162608</v>
      </c>
      <c r="AH10" s="418">
        <f t="shared" si="5"/>
        <v>3.6003984808162608</v>
      </c>
      <c r="AI10" s="418">
        <f t="shared" si="5"/>
        <v>3.6003984808162608</v>
      </c>
      <c r="AJ10" s="418">
        <f t="shared" si="5"/>
        <v>3.6003984808162608</v>
      </c>
      <c r="AK10" s="418">
        <f t="shared" si="5"/>
        <v>3.6003984808162608</v>
      </c>
      <c r="AL10" s="418">
        <f t="shared" si="5"/>
        <v>3.6003984808162608</v>
      </c>
      <c r="AM10" s="418">
        <f t="shared" si="5"/>
        <v>3.6003984808162608</v>
      </c>
      <c r="AN10" s="418">
        <f t="shared" si="5"/>
        <v>3.6003984808162608</v>
      </c>
      <c r="AO10" s="418">
        <f t="shared" si="5"/>
        <v>3.6003984808162608</v>
      </c>
      <c r="AP10" s="418">
        <f t="shared" si="5"/>
        <v>0</v>
      </c>
      <c r="AQ10" s="418">
        <f t="shared" si="5"/>
        <v>0</v>
      </c>
      <c r="AR10" s="418">
        <f t="shared" si="5"/>
        <v>0</v>
      </c>
      <c r="AS10" s="418">
        <f t="shared" si="5"/>
        <v>0</v>
      </c>
      <c r="AT10" s="418">
        <f t="shared" si="5"/>
        <v>0</v>
      </c>
      <c r="AU10" s="418">
        <f t="shared" si="5"/>
        <v>0</v>
      </c>
      <c r="AV10" s="208">
        <f>SUM(E10:AU10)</f>
        <v>108.0119544244879</v>
      </c>
    </row>
    <row r="11" spans="1:48" x14ac:dyDescent="0.3">
      <c r="A11" s="180" t="s">
        <v>422</v>
      </c>
      <c r="B11" s="196"/>
      <c r="C11" s="182">
        <f>SUM(C6:C10)</f>
        <v>8.6144022694197133</v>
      </c>
      <c r="D11" s="205">
        <f>L11/C11</f>
        <v>1</v>
      </c>
      <c r="E11" s="94"/>
      <c r="F11" s="94"/>
      <c r="G11" s="218"/>
      <c r="H11" s="218"/>
      <c r="I11" s="218"/>
      <c r="J11" s="218"/>
      <c r="K11" s="94"/>
      <c r="L11" s="182">
        <f t="shared" ref="L11:AV11" si="6">SUM(L6:L10)</f>
        <v>8.6144022694197133</v>
      </c>
      <c r="M11" s="182">
        <f t="shared" si="6"/>
        <v>8.6144022694197133</v>
      </c>
      <c r="N11" s="182">
        <f t="shared" si="6"/>
        <v>8.6144022694197133</v>
      </c>
      <c r="O11" s="182">
        <f t="shared" si="6"/>
        <v>8.6144022694197133</v>
      </c>
      <c r="P11" s="182">
        <f t="shared" si="6"/>
        <v>8.6144022694197133</v>
      </c>
      <c r="Q11" s="182">
        <f t="shared" si="6"/>
        <v>8.6144022694197133</v>
      </c>
      <c r="R11" s="182">
        <f t="shared" si="6"/>
        <v>8.6144022694197133</v>
      </c>
      <c r="S11" s="182">
        <f t="shared" si="6"/>
        <v>8.6144022694197133</v>
      </c>
      <c r="T11" s="182">
        <f t="shared" si="6"/>
        <v>8.6144022694197133</v>
      </c>
      <c r="U11" s="182">
        <f t="shared" si="6"/>
        <v>8.6144022694197133</v>
      </c>
      <c r="V11" s="182">
        <f t="shared" si="6"/>
        <v>8.6144022694197133</v>
      </c>
      <c r="W11" s="182">
        <f t="shared" si="6"/>
        <v>8.6144022694197133</v>
      </c>
      <c r="X11" s="182">
        <f t="shared" si="6"/>
        <v>8.6144022694197133</v>
      </c>
      <c r="Y11" s="182">
        <f t="shared" si="6"/>
        <v>8.6144022694197133</v>
      </c>
      <c r="Z11" s="182">
        <f t="shared" si="6"/>
        <v>8.6144022694197133</v>
      </c>
      <c r="AA11" s="182">
        <f t="shared" si="6"/>
        <v>8.6144022694197133</v>
      </c>
      <c r="AB11" s="182">
        <f t="shared" si="6"/>
        <v>8.6144022694197133</v>
      </c>
      <c r="AC11" s="182">
        <f t="shared" si="6"/>
        <v>8.6144022694197133</v>
      </c>
      <c r="AD11" s="182">
        <f t="shared" si="6"/>
        <v>8.6144022694197133</v>
      </c>
      <c r="AE11" s="182">
        <f t="shared" si="6"/>
        <v>8.6144022694197133</v>
      </c>
      <c r="AF11" s="182">
        <f t="shared" si="6"/>
        <v>5.8068563789589485</v>
      </c>
      <c r="AG11" s="182">
        <f t="shared" si="6"/>
        <v>5.8068563789589485</v>
      </c>
      <c r="AH11" s="182">
        <f t="shared" si="6"/>
        <v>5.8068563789589485</v>
      </c>
      <c r="AI11" s="182">
        <f t="shared" si="6"/>
        <v>5.8068563789589485</v>
      </c>
      <c r="AJ11" s="182">
        <f t="shared" si="6"/>
        <v>5.8068563789589485</v>
      </c>
      <c r="AK11" s="182">
        <f t="shared" si="6"/>
        <v>5.8068563789589485</v>
      </c>
      <c r="AL11" s="182">
        <f t="shared" si="6"/>
        <v>5.8068563789589485</v>
      </c>
      <c r="AM11" s="182">
        <f t="shared" si="6"/>
        <v>5.8068563789589485</v>
      </c>
      <c r="AN11" s="182">
        <f t="shared" si="6"/>
        <v>5.8068563789589485</v>
      </c>
      <c r="AO11" s="182">
        <f t="shared" si="6"/>
        <v>5.8068563789589485</v>
      </c>
      <c r="AP11" s="182">
        <f t="shared" si="6"/>
        <v>0</v>
      </c>
      <c r="AQ11" s="182">
        <f t="shared" si="6"/>
        <v>0</v>
      </c>
      <c r="AR11" s="182">
        <f t="shared" si="6"/>
        <v>0</v>
      </c>
      <c r="AS11" s="182">
        <f t="shared" si="6"/>
        <v>0</v>
      </c>
      <c r="AT11" s="182">
        <f t="shared" si="6"/>
        <v>0</v>
      </c>
      <c r="AU11" s="182">
        <f t="shared" si="6"/>
        <v>0</v>
      </c>
      <c r="AV11" s="174">
        <f t="shared" si="6"/>
        <v>230.35660917798384</v>
      </c>
    </row>
    <row r="12" spans="1:48" x14ac:dyDescent="0.3">
      <c r="A12" s="180" t="s">
        <v>423</v>
      </c>
      <c r="B12" s="185"/>
      <c r="C12" s="186"/>
      <c r="D12" s="197"/>
      <c r="E12" s="94"/>
      <c r="F12" s="94"/>
      <c r="G12" s="95"/>
      <c r="H12" s="95"/>
      <c r="I12" s="95"/>
      <c r="J12" s="95"/>
      <c r="K12" s="94"/>
      <c r="L12" s="174">
        <v>0</v>
      </c>
      <c r="M12" s="174">
        <f t="shared" ref="M12" si="7">L11-M11</f>
        <v>0</v>
      </c>
      <c r="N12" s="174">
        <f t="shared" ref="N12" si="8">M11-N11</f>
        <v>0</v>
      </c>
      <c r="O12" s="174">
        <f t="shared" ref="O12" si="9">N11-O11</f>
        <v>0</v>
      </c>
      <c r="P12" s="174">
        <f t="shared" ref="P12" si="10">O11-P11</f>
        <v>0</v>
      </c>
      <c r="Q12" s="174">
        <f t="shared" ref="Q12" si="11">P11-Q11</f>
        <v>0</v>
      </c>
      <c r="R12" s="174">
        <f t="shared" ref="R12" si="12">Q11-R11</f>
        <v>0</v>
      </c>
      <c r="S12" s="174">
        <f t="shared" ref="S12" si="13">R11-S11</f>
        <v>0</v>
      </c>
      <c r="T12" s="174">
        <f t="shared" ref="T12" si="14">S11-T11</f>
        <v>0</v>
      </c>
      <c r="U12" s="174">
        <f t="shared" ref="U12" si="15">T11-U11</f>
        <v>0</v>
      </c>
      <c r="V12" s="174">
        <f t="shared" ref="V12" si="16">U11-V11</f>
        <v>0</v>
      </c>
      <c r="W12" s="174">
        <f t="shared" ref="W12" si="17">V11-W11</f>
        <v>0</v>
      </c>
      <c r="X12" s="174">
        <f t="shared" ref="X12" si="18">W11-X11</f>
        <v>0</v>
      </c>
      <c r="Y12" s="174">
        <f t="shared" ref="Y12" si="19">X11-Y11</f>
        <v>0</v>
      </c>
      <c r="Z12" s="174">
        <f t="shared" ref="Z12" si="20">Y11-Z11</f>
        <v>0</v>
      </c>
      <c r="AA12" s="174">
        <f t="shared" ref="AA12" si="21">Z11-AA11</f>
        <v>0</v>
      </c>
      <c r="AB12" s="174">
        <f t="shared" ref="AB12" si="22">AA11-AB11</f>
        <v>0</v>
      </c>
      <c r="AC12" s="174">
        <f t="shared" ref="AC12" si="23">AB11-AC11</f>
        <v>0</v>
      </c>
      <c r="AD12" s="174">
        <f t="shared" ref="AD12" si="24">AC11-AD11</f>
        <v>0</v>
      </c>
      <c r="AE12" s="174">
        <f t="shared" ref="AE12" si="25">AD11-AE11</f>
        <v>0</v>
      </c>
      <c r="AF12" s="174">
        <f t="shared" ref="AF12" si="26">AE11-AF11</f>
        <v>2.8075458904607649</v>
      </c>
      <c r="AG12" s="174">
        <f t="shared" ref="AG12" si="27">AF11-AG11</f>
        <v>0</v>
      </c>
      <c r="AH12" s="174">
        <f t="shared" ref="AH12" si="28">AG11-AH11</f>
        <v>0</v>
      </c>
      <c r="AI12" s="174">
        <f t="shared" ref="AI12" si="29">AH11-AI11</f>
        <v>0</v>
      </c>
      <c r="AJ12" s="174">
        <f t="shared" ref="AJ12" si="30">AI11-AJ11</f>
        <v>0</v>
      </c>
      <c r="AK12" s="174">
        <f t="shared" ref="AK12" si="31">AJ11-AK11</f>
        <v>0</v>
      </c>
      <c r="AL12" s="174">
        <f t="shared" ref="AL12" si="32">AK11-AL11</f>
        <v>0</v>
      </c>
      <c r="AM12" s="174">
        <f t="shared" ref="AM12" si="33">AL11-AM11</f>
        <v>0</v>
      </c>
      <c r="AN12" s="174">
        <f t="shared" ref="AN12" si="34">AM11-AN11</f>
        <v>0</v>
      </c>
      <c r="AO12" s="174">
        <f t="shared" ref="AO12" si="35">AN11-AO11</f>
        <v>0</v>
      </c>
      <c r="AP12" s="174">
        <f t="shared" ref="AP12" si="36">AO11-AP11</f>
        <v>5.8068563789589485</v>
      </c>
      <c r="AQ12" s="174">
        <f t="shared" ref="AQ12" si="37">AP11-AQ11</f>
        <v>0</v>
      </c>
      <c r="AR12" s="174">
        <f t="shared" ref="AR12" si="38">AQ11-AR11</f>
        <v>0</v>
      </c>
      <c r="AS12" s="174">
        <f t="shared" ref="AS12" si="39">AR11-AS11</f>
        <v>0</v>
      </c>
      <c r="AT12" s="174">
        <f t="shared" ref="AT12" si="40">AS11-AT11</f>
        <v>0</v>
      </c>
      <c r="AU12" s="174">
        <f t="shared" ref="AU12" si="41">AT11-AU11</f>
        <v>0</v>
      </c>
      <c r="AV12" s="84"/>
    </row>
    <row r="13" spans="1:48" x14ac:dyDescent="0.3">
      <c r="A13" s="180" t="s">
        <v>424</v>
      </c>
      <c r="B13" s="185"/>
      <c r="C13" s="186"/>
      <c r="D13" s="186"/>
      <c r="E13" s="94"/>
      <c r="F13" s="94"/>
      <c r="G13" s="95"/>
      <c r="H13" s="95"/>
      <c r="I13" s="95"/>
      <c r="J13" s="95"/>
      <c r="K13" s="94"/>
      <c r="L13" s="174">
        <f>$L11-L11</f>
        <v>0</v>
      </c>
      <c r="M13" s="174">
        <f t="shared" ref="M13:AP13" si="42">$L11-M11</f>
        <v>0</v>
      </c>
      <c r="N13" s="174">
        <f t="shared" si="42"/>
        <v>0</v>
      </c>
      <c r="O13" s="174">
        <f t="shared" si="42"/>
        <v>0</v>
      </c>
      <c r="P13" s="174">
        <f t="shared" si="42"/>
        <v>0</v>
      </c>
      <c r="Q13" s="174">
        <f t="shared" si="42"/>
        <v>0</v>
      </c>
      <c r="R13" s="174">
        <f t="shared" si="42"/>
        <v>0</v>
      </c>
      <c r="S13" s="174">
        <f t="shared" si="42"/>
        <v>0</v>
      </c>
      <c r="T13" s="174">
        <f t="shared" si="42"/>
        <v>0</v>
      </c>
      <c r="U13" s="174">
        <f t="shared" si="42"/>
        <v>0</v>
      </c>
      <c r="V13" s="174">
        <f t="shared" si="42"/>
        <v>0</v>
      </c>
      <c r="W13" s="174">
        <f t="shared" si="42"/>
        <v>0</v>
      </c>
      <c r="X13" s="174">
        <f t="shared" si="42"/>
        <v>0</v>
      </c>
      <c r="Y13" s="174">
        <f t="shared" si="42"/>
        <v>0</v>
      </c>
      <c r="Z13" s="174">
        <f t="shared" si="42"/>
        <v>0</v>
      </c>
      <c r="AA13" s="174">
        <f t="shared" si="42"/>
        <v>0</v>
      </c>
      <c r="AB13" s="174">
        <f t="shared" si="42"/>
        <v>0</v>
      </c>
      <c r="AC13" s="174">
        <f t="shared" si="42"/>
        <v>0</v>
      </c>
      <c r="AD13" s="174">
        <f t="shared" si="42"/>
        <v>0</v>
      </c>
      <c r="AE13" s="174">
        <f t="shared" si="42"/>
        <v>0</v>
      </c>
      <c r="AF13" s="174">
        <f t="shared" si="42"/>
        <v>2.8075458904607649</v>
      </c>
      <c r="AG13" s="174">
        <f t="shared" si="42"/>
        <v>2.8075458904607649</v>
      </c>
      <c r="AH13" s="174">
        <f t="shared" si="42"/>
        <v>2.8075458904607649</v>
      </c>
      <c r="AI13" s="174">
        <f t="shared" si="42"/>
        <v>2.8075458904607649</v>
      </c>
      <c r="AJ13" s="174">
        <f t="shared" si="42"/>
        <v>2.8075458904607649</v>
      </c>
      <c r="AK13" s="174">
        <f t="shared" si="42"/>
        <v>2.8075458904607649</v>
      </c>
      <c r="AL13" s="174">
        <f t="shared" si="42"/>
        <v>2.8075458904607649</v>
      </c>
      <c r="AM13" s="174">
        <f t="shared" si="42"/>
        <v>2.8075458904607649</v>
      </c>
      <c r="AN13" s="174">
        <f t="shared" si="42"/>
        <v>2.8075458904607649</v>
      </c>
      <c r="AO13" s="174">
        <f t="shared" si="42"/>
        <v>2.8075458904607649</v>
      </c>
      <c r="AP13" s="174">
        <f t="shared" si="42"/>
        <v>8.6144022694197133</v>
      </c>
      <c r="AQ13" s="174">
        <f t="shared" ref="AQ13:AU13" si="43">$L11-AQ11</f>
        <v>8.6144022694197133</v>
      </c>
      <c r="AR13" s="174">
        <f t="shared" si="43"/>
        <v>8.6144022694197133</v>
      </c>
      <c r="AS13" s="174">
        <f t="shared" si="43"/>
        <v>8.6144022694197133</v>
      </c>
      <c r="AT13" s="174">
        <f t="shared" si="43"/>
        <v>8.6144022694197133</v>
      </c>
      <c r="AU13" s="174">
        <f t="shared" si="43"/>
        <v>8.6144022694197133</v>
      </c>
      <c r="AV13" s="80"/>
    </row>
    <row r="14" spans="1:48" x14ac:dyDescent="0.3">
      <c r="A14" s="193" t="s">
        <v>66</v>
      </c>
      <c r="B14" s="206">
        <f>SUMPRODUCT(B6:B10,C6:C10)/C11</f>
        <v>26.740869763619845</v>
      </c>
      <c r="C14" s="56"/>
      <c r="D14" s="30"/>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row>
    <row r="15" spans="1:48" hidden="1" x14ac:dyDescent="0.3">
      <c r="A15" s="30"/>
      <c r="B15" s="9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row>
    <row r="16" spans="1:48" ht="15" hidden="1" customHeight="1" x14ac:dyDescent="0.3">
      <c r="A16" s="491" t="str">
        <f>A4</f>
        <v>Measure Category</v>
      </c>
      <c r="B16" s="493" t="str">
        <f>B4</f>
        <v>Measure Life</v>
      </c>
      <c r="C16" s="493" t="str">
        <f>C4</f>
        <v>Annual Verified Gross Savings (MWh)</v>
      </c>
      <c r="D16" s="497" t="str">
        <f>D4</f>
        <v>NTGR</v>
      </c>
      <c r="E16" s="96"/>
      <c r="F16" s="96"/>
      <c r="G16" s="96"/>
      <c r="H16" s="96"/>
      <c r="I16" s="96"/>
      <c r="J16" s="96"/>
      <c r="K16" s="88"/>
      <c r="L16" s="120" t="s">
        <v>265</v>
      </c>
      <c r="M16" s="89"/>
      <c r="N16" s="89"/>
      <c r="O16" s="89"/>
      <c r="P16" s="89"/>
      <c r="Q16" s="89"/>
      <c r="R16" s="89"/>
      <c r="S16" s="89"/>
      <c r="T16" s="89"/>
      <c r="U16" s="89"/>
      <c r="V16" s="89"/>
      <c r="W16" s="89"/>
      <c r="X16" s="89"/>
      <c r="Y16" s="89"/>
      <c r="Z16" s="89"/>
      <c r="AA16" s="90"/>
      <c r="AB16" s="30"/>
      <c r="AC16" s="30"/>
      <c r="AD16" s="30"/>
      <c r="AE16" s="30"/>
      <c r="AF16" s="30"/>
      <c r="AG16" s="30"/>
      <c r="AH16" s="30"/>
      <c r="AI16" s="30"/>
      <c r="AJ16" s="30"/>
      <c r="AK16" s="30"/>
      <c r="AL16" s="30"/>
      <c r="AM16" s="30"/>
      <c r="AN16" s="30"/>
      <c r="AO16" s="30"/>
      <c r="AP16" s="30"/>
      <c r="AQ16" s="30"/>
      <c r="AR16" s="30"/>
      <c r="AS16" s="30"/>
      <c r="AT16" s="30"/>
      <c r="AU16" s="30"/>
      <c r="AV16" s="30"/>
    </row>
    <row r="17" spans="1:48" hidden="1" x14ac:dyDescent="0.3">
      <c r="A17" s="496"/>
      <c r="B17" s="495"/>
      <c r="C17" s="495"/>
      <c r="D17" s="494"/>
      <c r="E17" s="98"/>
      <c r="F17" s="98"/>
      <c r="G17" s="98"/>
      <c r="H17" s="98"/>
      <c r="I17" s="98"/>
      <c r="J17" s="98"/>
      <c r="K17" s="98"/>
      <c r="L17" s="98">
        <f t="shared" ref="L17:L25" si="44">AB5</f>
        <v>2041</v>
      </c>
      <c r="M17" s="98">
        <f t="shared" ref="M17:M25" si="45">AC5</f>
        <v>2042</v>
      </c>
      <c r="N17" s="98">
        <f t="shared" ref="N17:N25" si="46">AD5</f>
        <v>2043</v>
      </c>
      <c r="O17" s="98">
        <f t="shared" ref="O17:O25" si="47">AE5</f>
        <v>2044</v>
      </c>
      <c r="P17" s="98">
        <f t="shared" ref="P17:P25" si="48">AF5</f>
        <v>2045</v>
      </c>
      <c r="Q17" s="98">
        <f t="shared" ref="Q17:Q25" si="49">AG5</f>
        <v>2046</v>
      </c>
      <c r="R17" s="98">
        <f t="shared" ref="R17:R25" si="50">AH5</f>
        <v>2047</v>
      </c>
      <c r="S17" s="98">
        <f t="shared" ref="S17:S25" si="51">AI5</f>
        <v>2048</v>
      </c>
      <c r="T17" s="98">
        <f t="shared" ref="T17:T25" si="52">AJ5</f>
        <v>2049</v>
      </c>
      <c r="U17" s="98">
        <f t="shared" ref="U17:U25" si="53">AK5</f>
        <v>2050</v>
      </c>
      <c r="V17" s="98">
        <f t="shared" ref="V17:V25" si="54">AL5</f>
        <v>2051</v>
      </c>
      <c r="W17" s="98">
        <f t="shared" ref="W17:W25" si="55">AM5</f>
        <v>2052</v>
      </c>
      <c r="X17" s="98">
        <f t="shared" ref="X17:X25" si="56">AN5</f>
        <v>2053</v>
      </c>
      <c r="Y17" s="98">
        <f t="shared" ref="Y17:Y25" si="57">AO5</f>
        <v>2054</v>
      </c>
      <c r="Z17" s="98">
        <f t="shared" ref="Z17:Z25" si="58">AP5</f>
        <v>2055</v>
      </c>
      <c r="AA17" s="98">
        <f t="shared" ref="AA17:AA25" si="59">AQ5</f>
        <v>2056</v>
      </c>
      <c r="AB17" s="30"/>
      <c r="AC17" s="30"/>
      <c r="AD17" s="30"/>
      <c r="AE17" s="30"/>
      <c r="AF17" s="30"/>
      <c r="AG17" s="30"/>
      <c r="AH17" s="30"/>
      <c r="AI17" s="30"/>
      <c r="AJ17" s="30"/>
      <c r="AK17" s="30"/>
      <c r="AL17" s="30"/>
      <c r="AM17" s="30"/>
      <c r="AN17" s="30"/>
      <c r="AO17" s="30"/>
      <c r="AP17" s="30"/>
      <c r="AQ17" s="30"/>
      <c r="AR17" s="30"/>
      <c r="AS17" s="30"/>
      <c r="AT17" s="30"/>
      <c r="AU17" s="30"/>
      <c r="AV17" s="30"/>
    </row>
    <row r="18" spans="1:48" hidden="1" x14ac:dyDescent="0.3">
      <c r="A18" s="219" t="str">
        <f>A31</f>
        <v>Air Sealing</v>
      </c>
      <c r="B18" s="220">
        <f t="shared" ref="B18:C18" si="60">B31</f>
        <v>20</v>
      </c>
      <c r="C18" s="177">
        <f t="shared" si="60"/>
        <v>95.820678855316231</v>
      </c>
      <c r="D18" s="221">
        <f>L18/C18</f>
        <v>2.9300000000000003E-2</v>
      </c>
      <c r="E18" s="92"/>
      <c r="F18" s="135"/>
      <c r="G18" s="115"/>
      <c r="H18" s="115"/>
      <c r="I18" s="115"/>
      <c r="J18" s="115"/>
      <c r="K18" s="217"/>
      <c r="L18" s="177">
        <f t="shared" si="44"/>
        <v>2.8075458904607657</v>
      </c>
      <c r="M18" s="177">
        <f t="shared" si="45"/>
        <v>2.8075458904607657</v>
      </c>
      <c r="N18" s="177">
        <f t="shared" si="46"/>
        <v>2.8075458904607657</v>
      </c>
      <c r="O18" s="177">
        <f t="shared" si="47"/>
        <v>2.8075458904607657</v>
      </c>
      <c r="P18" s="177">
        <f t="shared" si="48"/>
        <v>0</v>
      </c>
      <c r="Q18" s="177">
        <f t="shared" si="49"/>
        <v>0</v>
      </c>
      <c r="R18" s="177">
        <f t="shared" si="50"/>
        <v>0</v>
      </c>
      <c r="S18" s="177">
        <f t="shared" si="51"/>
        <v>0</v>
      </c>
      <c r="T18" s="177">
        <f t="shared" si="52"/>
        <v>0</v>
      </c>
      <c r="U18" s="177">
        <f t="shared" si="53"/>
        <v>0</v>
      </c>
      <c r="V18" s="177">
        <f t="shared" si="54"/>
        <v>0</v>
      </c>
      <c r="W18" s="177">
        <f t="shared" si="55"/>
        <v>0</v>
      </c>
      <c r="X18" s="177">
        <f t="shared" si="56"/>
        <v>0</v>
      </c>
      <c r="Y18" s="177">
        <f t="shared" si="57"/>
        <v>0</v>
      </c>
      <c r="Z18" s="177">
        <f t="shared" si="58"/>
        <v>0</v>
      </c>
      <c r="AA18" s="177">
        <f t="shared" si="59"/>
        <v>0</v>
      </c>
      <c r="AB18" s="30"/>
      <c r="AC18" s="30"/>
      <c r="AD18" s="30"/>
      <c r="AE18" s="30"/>
      <c r="AF18" s="30"/>
      <c r="AG18" s="30"/>
      <c r="AH18" s="30"/>
      <c r="AI18" s="30"/>
      <c r="AJ18" s="30"/>
      <c r="AK18" s="30"/>
      <c r="AL18" s="30"/>
      <c r="AM18" s="30"/>
      <c r="AN18" s="30"/>
      <c r="AO18" s="30"/>
      <c r="AP18" s="30"/>
      <c r="AQ18" s="30"/>
      <c r="AR18" s="30"/>
      <c r="AS18" s="30"/>
      <c r="AT18" s="30"/>
      <c r="AU18" s="30"/>
      <c r="AV18" s="30"/>
    </row>
    <row r="19" spans="1:48" hidden="1" x14ac:dyDescent="0.3">
      <c r="A19" s="219" t="str">
        <f t="shared" ref="A19:C19" si="61">A32</f>
        <v>Attic Insulation</v>
      </c>
      <c r="B19" s="220">
        <f t="shared" si="61"/>
        <v>30</v>
      </c>
      <c r="C19" s="177">
        <f t="shared" si="61"/>
        <v>22.697220300436985</v>
      </c>
      <c r="D19" s="221">
        <f t="shared" ref="D19:D22" si="62">L19/C19</f>
        <v>2.93E-2</v>
      </c>
      <c r="E19" s="92"/>
      <c r="F19" s="135"/>
      <c r="G19" s="115"/>
      <c r="H19" s="115"/>
      <c r="I19" s="115"/>
      <c r="J19" s="115"/>
      <c r="K19" s="217"/>
      <c r="L19" s="177">
        <f t="shared" si="44"/>
        <v>0.66502855480280365</v>
      </c>
      <c r="M19" s="177">
        <f t="shared" si="45"/>
        <v>0.66502855480280365</v>
      </c>
      <c r="N19" s="177">
        <f t="shared" si="46"/>
        <v>0.66502855480280365</v>
      </c>
      <c r="O19" s="177">
        <f t="shared" si="47"/>
        <v>0.66502855480280365</v>
      </c>
      <c r="P19" s="177">
        <f t="shared" si="48"/>
        <v>0.66502855480280365</v>
      </c>
      <c r="Q19" s="177">
        <f t="shared" si="49"/>
        <v>0.66502855480280365</v>
      </c>
      <c r="R19" s="177">
        <f t="shared" si="50"/>
        <v>0.66502855480280365</v>
      </c>
      <c r="S19" s="177">
        <f t="shared" si="51"/>
        <v>0.66502855480280365</v>
      </c>
      <c r="T19" s="177">
        <f t="shared" si="52"/>
        <v>0.66502855480280365</v>
      </c>
      <c r="U19" s="177">
        <f t="shared" si="53"/>
        <v>0.66502855480280365</v>
      </c>
      <c r="V19" s="177">
        <f t="shared" si="54"/>
        <v>0.66502855480280365</v>
      </c>
      <c r="W19" s="177">
        <f t="shared" si="55"/>
        <v>0.66502855480280365</v>
      </c>
      <c r="X19" s="177">
        <f t="shared" si="56"/>
        <v>0.66502855480280365</v>
      </c>
      <c r="Y19" s="177">
        <f t="shared" si="57"/>
        <v>0.66502855480280365</v>
      </c>
      <c r="Z19" s="177">
        <f t="shared" si="58"/>
        <v>0</v>
      </c>
      <c r="AA19" s="177">
        <f t="shared" si="59"/>
        <v>0</v>
      </c>
      <c r="AB19" s="30"/>
      <c r="AC19" s="30"/>
      <c r="AD19" s="30"/>
      <c r="AE19" s="30"/>
      <c r="AF19" s="30"/>
      <c r="AG19" s="30"/>
      <c r="AH19" s="30"/>
      <c r="AI19" s="30"/>
      <c r="AJ19" s="30"/>
      <c r="AK19" s="30"/>
      <c r="AL19" s="30"/>
      <c r="AM19" s="30"/>
      <c r="AN19" s="30"/>
      <c r="AO19" s="30"/>
      <c r="AP19" s="30"/>
      <c r="AQ19" s="30"/>
      <c r="AR19" s="30"/>
      <c r="AS19" s="30"/>
      <c r="AT19" s="30"/>
      <c r="AU19" s="30"/>
      <c r="AV19" s="30"/>
    </row>
    <row r="20" spans="1:48" hidden="1" x14ac:dyDescent="0.3">
      <c r="A20" s="219" t="str">
        <f t="shared" ref="A20:C20" si="63">A33</f>
        <v>Rim Joist Insulation</v>
      </c>
      <c r="B20" s="220">
        <f t="shared" si="63"/>
        <v>30</v>
      </c>
      <c r="C20" s="177">
        <f t="shared" si="63"/>
        <v>9.3548000002276446</v>
      </c>
      <c r="D20" s="221">
        <f t="shared" si="62"/>
        <v>2.9300000000000003E-2</v>
      </c>
      <c r="E20" s="92"/>
      <c r="F20" s="135"/>
      <c r="G20" s="115"/>
      <c r="H20" s="115"/>
      <c r="I20" s="115"/>
      <c r="J20" s="115"/>
      <c r="K20" s="217"/>
      <c r="L20" s="177">
        <f t="shared" si="44"/>
        <v>0.27409564000667003</v>
      </c>
      <c r="M20" s="177">
        <f t="shared" si="45"/>
        <v>0.27409564000667003</v>
      </c>
      <c r="N20" s="177">
        <f t="shared" si="46"/>
        <v>0.27409564000667003</v>
      </c>
      <c r="O20" s="177">
        <f t="shared" si="47"/>
        <v>0.27409564000667003</v>
      </c>
      <c r="P20" s="177">
        <f t="shared" si="48"/>
        <v>0.27409564000667003</v>
      </c>
      <c r="Q20" s="177">
        <f t="shared" si="49"/>
        <v>0.27409564000667003</v>
      </c>
      <c r="R20" s="177">
        <f t="shared" si="50"/>
        <v>0.27409564000667003</v>
      </c>
      <c r="S20" s="177">
        <f t="shared" si="51"/>
        <v>0.27409564000667003</v>
      </c>
      <c r="T20" s="177">
        <f t="shared" si="52"/>
        <v>0.27409564000667003</v>
      </c>
      <c r="U20" s="177">
        <f t="shared" si="53"/>
        <v>0.27409564000667003</v>
      </c>
      <c r="V20" s="177">
        <f t="shared" si="54"/>
        <v>0.27409564000667003</v>
      </c>
      <c r="W20" s="177">
        <f t="shared" si="55"/>
        <v>0.27409564000667003</v>
      </c>
      <c r="X20" s="177">
        <f t="shared" si="56"/>
        <v>0.27409564000667003</v>
      </c>
      <c r="Y20" s="177">
        <f t="shared" si="57"/>
        <v>0.27409564000667003</v>
      </c>
      <c r="Z20" s="177">
        <f t="shared" si="58"/>
        <v>0</v>
      </c>
      <c r="AA20" s="177">
        <f t="shared" si="59"/>
        <v>0</v>
      </c>
      <c r="AB20" s="30"/>
      <c r="AC20" s="30"/>
      <c r="AD20" s="30"/>
      <c r="AE20" s="30"/>
      <c r="AF20" s="30"/>
      <c r="AG20" s="30"/>
      <c r="AH20" s="30"/>
      <c r="AI20" s="30"/>
      <c r="AJ20" s="30"/>
      <c r="AK20" s="30"/>
      <c r="AL20" s="30"/>
      <c r="AM20" s="30"/>
      <c r="AN20" s="30"/>
      <c r="AO20" s="30"/>
      <c r="AP20" s="30"/>
      <c r="AQ20" s="30"/>
      <c r="AR20" s="30"/>
      <c r="AS20" s="30"/>
      <c r="AT20" s="30"/>
      <c r="AU20" s="30"/>
      <c r="AV20" s="30"/>
    </row>
    <row r="21" spans="1:48" hidden="1" x14ac:dyDescent="0.3">
      <c r="A21" s="219" t="str">
        <f t="shared" ref="A21:C21" si="64">A34</f>
        <v>Knee Wall Insulation</v>
      </c>
      <c r="B21" s="220">
        <f t="shared" si="64"/>
        <v>30</v>
      </c>
      <c r="C21" s="177">
        <f t="shared" si="64"/>
        <v>43.253710011372483</v>
      </c>
      <c r="D21" s="221">
        <f t="shared" si="62"/>
        <v>2.9300000000000003E-2</v>
      </c>
      <c r="E21" s="92"/>
      <c r="F21" s="135"/>
      <c r="G21" s="115"/>
      <c r="H21" s="115"/>
      <c r="I21" s="115"/>
      <c r="J21" s="115"/>
      <c r="K21" s="217"/>
      <c r="L21" s="177">
        <f t="shared" si="44"/>
        <v>1.2673337033332139</v>
      </c>
      <c r="M21" s="177">
        <f t="shared" si="45"/>
        <v>1.2673337033332139</v>
      </c>
      <c r="N21" s="177">
        <f t="shared" si="46"/>
        <v>1.2673337033332139</v>
      </c>
      <c r="O21" s="177">
        <f t="shared" si="47"/>
        <v>1.2673337033332139</v>
      </c>
      <c r="P21" s="177">
        <f t="shared" si="48"/>
        <v>1.2673337033332139</v>
      </c>
      <c r="Q21" s="177">
        <f t="shared" si="49"/>
        <v>1.2673337033332139</v>
      </c>
      <c r="R21" s="177">
        <f t="shared" si="50"/>
        <v>1.2673337033332139</v>
      </c>
      <c r="S21" s="177">
        <f t="shared" si="51"/>
        <v>1.2673337033332139</v>
      </c>
      <c r="T21" s="177">
        <f t="shared" si="52"/>
        <v>1.2673337033332139</v>
      </c>
      <c r="U21" s="177">
        <f t="shared" si="53"/>
        <v>1.2673337033332139</v>
      </c>
      <c r="V21" s="177">
        <f t="shared" si="54"/>
        <v>1.2673337033332139</v>
      </c>
      <c r="W21" s="177">
        <f t="shared" si="55"/>
        <v>1.2673337033332139</v>
      </c>
      <c r="X21" s="177">
        <f t="shared" si="56"/>
        <v>1.2673337033332139</v>
      </c>
      <c r="Y21" s="177">
        <f t="shared" si="57"/>
        <v>1.2673337033332139</v>
      </c>
      <c r="Z21" s="177">
        <f t="shared" si="58"/>
        <v>0</v>
      </c>
      <c r="AA21" s="177">
        <f t="shared" si="59"/>
        <v>0</v>
      </c>
      <c r="AB21" s="30"/>
      <c r="AC21" s="30"/>
      <c r="AD21" s="30"/>
      <c r="AE21" s="30"/>
      <c r="AF21" s="30"/>
      <c r="AG21" s="30"/>
      <c r="AH21" s="30"/>
      <c r="AI21" s="30"/>
      <c r="AJ21" s="30"/>
      <c r="AK21" s="30"/>
      <c r="AL21" s="30"/>
      <c r="AM21" s="30"/>
      <c r="AN21" s="30"/>
      <c r="AO21" s="30"/>
      <c r="AP21" s="30"/>
      <c r="AQ21" s="30"/>
      <c r="AR21" s="30"/>
      <c r="AS21" s="30"/>
      <c r="AT21" s="30"/>
      <c r="AU21" s="30"/>
      <c r="AV21" s="30"/>
    </row>
    <row r="22" spans="1:48" hidden="1" x14ac:dyDescent="0.3">
      <c r="A22" s="219" t="str">
        <f t="shared" ref="A22:C22" si="65">A35</f>
        <v>Crawlspace Insulation</v>
      </c>
      <c r="B22" s="220">
        <f t="shared" si="65"/>
        <v>30</v>
      </c>
      <c r="C22" s="177">
        <f t="shared" si="65"/>
        <v>122.88049422581095</v>
      </c>
      <c r="D22" s="221">
        <f t="shared" si="62"/>
        <v>2.93E-2</v>
      </c>
      <c r="E22" s="92"/>
      <c r="F22" s="135"/>
      <c r="G22" s="115"/>
      <c r="H22" s="115"/>
      <c r="I22" s="115"/>
      <c r="J22" s="115"/>
      <c r="K22" s="217"/>
      <c r="L22" s="177">
        <f t="shared" si="44"/>
        <v>3.6003984808162608</v>
      </c>
      <c r="M22" s="177">
        <f t="shared" si="45"/>
        <v>3.6003984808162608</v>
      </c>
      <c r="N22" s="177">
        <f t="shared" si="46"/>
        <v>3.6003984808162608</v>
      </c>
      <c r="O22" s="177">
        <f t="shared" si="47"/>
        <v>3.6003984808162608</v>
      </c>
      <c r="P22" s="177">
        <f t="shared" si="48"/>
        <v>3.6003984808162608</v>
      </c>
      <c r="Q22" s="177">
        <f t="shared" si="49"/>
        <v>3.6003984808162608</v>
      </c>
      <c r="R22" s="177">
        <f t="shared" si="50"/>
        <v>3.6003984808162608</v>
      </c>
      <c r="S22" s="177">
        <f t="shared" si="51"/>
        <v>3.6003984808162608</v>
      </c>
      <c r="T22" s="177">
        <f t="shared" si="52"/>
        <v>3.6003984808162608</v>
      </c>
      <c r="U22" s="177">
        <f t="shared" si="53"/>
        <v>3.6003984808162608</v>
      </c>
      <c r="V22" s="177">
        <f t="shared" si="54"/>
        <v>3.6003984808162608</v>
      </c>
      <c r="W22" s="177">
        <f t="shared" si="55"/>
        <v>3.6003984808162608</v>
      </c>
      <c r="X22" s="177">
        <f t="shared" si="56"/>
        <v>3.6003984808162608</v>
      </c>
      <c r="Y22" s="177">
        <f t="shared" si="57"/>
        <v>3.6003984808162608</v>
      </c>
      <c r="Z22" s="177">
        <f t="shared" si="58"/>
        <v>0</v>
      </c>
      <c r="AA22" s="177">
        <f t="shared" si="59"/>
        <v>0</v>
      </c>
      <c r="AB22" s="30"/>
      <c r="AC22" s="30"/>
      <c r="AD22" s="30"/>
      <c r="AE22" s="30"/>
      <c r="AF22" s="30"/>
      <c r="AG22" s="30"/>
      <c r="AH22" s="30"/>
      <c r="AI22" s="30"/>
      <c r="AJ22" s="30"/>
      <c r="AK22" s="30"/>
      <c r="AL22" s="30"/>
      <c r="AM22" s="30"/>
      <c r="AN22" s="30"/>
      <c r="AO22" s="30"/>
      <c r="AP22" s="30"/>
      <c r="AQ22" s="30"/>
      <c r="AR22" s="30"/>
      <c r="AS22" s="30"/>
      <c r="AT22" s="30"/>
      <c r="AU22" s="30"/>
      <c r="AV22" s="30"/>
    </row>
    <row r="23" spans="1:48" hidden="1" x14ac:dyDescent="0.3">
      <c r="A23" s="180" t="str">
        <f>A11</f>
        <v>2025 CPAS</v>
      </c>
      <c r="B23" s="196"/>
      <c r="C23" s="182">
        <f>SUM(C18:C22)</f>
        <v>294.00690339316429</v>
      </c>
      <c r="D23" s="407">
        <f>D11</f>
        <v>1</v>
      </c>
      <c r="E23" s="408"/>
      <c r="F23" s="135"/>
      <c r="G23" s="115"/>
      <c r="H23" s="115"/>
      <c r="I23" s="115"/>
      <c r="J23" s="115"/>
      <c r="K23" s="217"/>
      <c r="L23" s="182">
        <f t="shared" si="44"/>
        <v>8.6144022694197133</v>
      </c>
      <c r="M23" s="182">
        <f t="shared" si="45"/>
        <v>8.6144022694197133</v>
      </c>
      <c r="N23" s="182">
        <f t="shared" si="46"/>
        <v>8.6144022694197133</v>
      </c>
      <c r="O23" s="182">
        <f t="shared" si="47"/>
        <v>8.6144022694197133</v>
      </c>
      <c r="P23" s="182">
        <f t="shared" si="48"/>
        <v>5.8068563789589485</v>
      </c>
      <c r="Q23" s="182">
        <f t="shared" si="49"/>
        <v>5.8068563789589485</v>
      </c>
      <c r="R23" s="182">
        <f t="shared" si="50"/>
        <v>5.8068563789589485</v>
      </c>
      <c r="S23" s="182">
        <f t="shared" si="51"/>
        <v>5.8068563789589485</v>
      </c>
      <c r="T23" s="182">
        <f t="shared" si="52"/>
        <v>5.8068563789589485</v>
      </c>
      <c r="U23" s="182">
        <f t="shared" si="53"/>
        <v>5.8068563789589485</v>
      </c>
      <c r="V23" s="182">
        <f t="shared" si="54"/>
        <v>5.8068563789589485</v>
      </c>
      <c r="W23" s="182">
        <f t="shared" si="55"/>
        <v>5.8068563789589485</v>
      </c>
      <c r="X23" s="182">
        <f t="shared" si="56"/>
        <v>5.8068563789589485</v>
      </c>
      <c r="Y23" s="182">
        <f t="shared" si="57"/>
        <v>5.8068563789589485</v>
      </c>
      <c r="Z23" s="182">
        <f t="shared" si="58"/>
        <v>0</v>
      </c>
      <c r="AA23" s="182">
        <f t="shared" si="59"/>
        <v>0</v>
      </c>
      <c r="AB23" s="30"/>
      <c r="AC23" s="30"/>
      <c r="AD23" s="30"/>
      <c r="AE23" s="30"/>
      <c r="AF23" s="30"/>
      <c r="AG23" s="30"/>
      <c r="AH23" s="30"/>
      <c r="AI23" s="30"/>
      <c r="AJ23" s="30"/>
      <c r="AK23" s="30"/>
      <c r="AL23" s="30"/>
      <c r="AM23" s="30"/>
      <c r="AN23" s="30"/>
      <c r="AO23" s="30"/>
      <c r="AP23" s="30"/>
      <c r="AQ23" s="30"/>
      <c r="AR23" s="30"/>
      <c r="AS23" s="30"/>
      <c r="AT23" s="30"/>
      <c r="AU23" s="30"/>
      <c r="AV23" s="30"/>
    </row>
    <row r="24" spans="1:48" hidden="1" x14ac:dyDescent="0.3">
      <c r="A24" s="180" t="str">
        <f>A12</f>
        <v>Expiring 2025 CPAS</v>
      </c>
      <c r="B24" s="185"/>
      <c r="C24" s="186"/>
      <c r="D24" s="197"/>
      <c r="E24" s="408"/>
      <c r="F24" s="135"/>
      <c r="G24" s="115"/>
      <c r="H24" s="115"/>
      <c r="I24" s="115"/>
      <c r="J24" s="115"/>
      <c r="K24" s="217"/>
      <c r="L24" s="174">
        <f t="shared" si="44"/>
        <v>0</v>
      </c>
      <c r="M24" s="174">
        <f t="shared" si="45"/>
        <v>0</v>
      </c>
      <c r="N24" s="174">
        <f t="shared" si="46"/>
        <v>0</v>
      </c>
      <c r="O24" s="174">
        <f t="shared" si="47"/>
        <v>0</v>
      </c>
      <c r="P24" s="174">
        <f t="shared" si="48"/>
        <v>2.8075458904607649</v>
      </c>
      <c r="Q24" s="174">
        <f t="shared" si="49"/>
        <v>0</v>
      </c>
      <c r="R24" s="174">
        <f t="shared" si="50"/>
        <v>0</v>
      </c>
      <c r="S24" s="174">
        <f t="shared" si="51"/>
        <v>0</v>
      </c>
      <c r="T24" s="174">
        <f t="shared" si="52"/>
        <v>0</v>
      </c>
      <c r="U24" s="174">
        <f t="shared" si="53"/>
        <v>0</v>
      </c>
      <c r="V24" s="174">
        <f t="shared" si="54"/>
        <v>0</v>
      </c>
      <c r="W24" s="174">
        <f t="shared" si="55"/>
        <v>0</v>
      </c>
      <c r="X24" s="174">
        <f t="shared" si="56"/>
        <v>0</v>
      </c>
      <c r="Y24" s="174">
        <f t="shared" si="57"/>
        <v>0</v>
      </c>
      <c r="Z24" s="174">
        <f t="shared" si="58"/>
        <v>5.8068563789589485</v>
      </c>
      <c r="AA24" s="174">
        <f t="shared" si="59"/>
        <v>0</v>
      </c>
      <c r="AB24" s="30"/>
      <c r="AC24" s="30"/>
      <c r="AD24" s="30"/>
      <c r="AE24" s="30"/>
      <c r="AF24" s="30"/>
      <c r="AG24" s="30"/>
      <c r="AH24" s="30"/>
      <c r="AI24" s="30"/>
      <c r="AJ24" s="30"/>
      <c r="AK24" s="30"/>
      <c r="AL24" s="30"/>
      <c r="AM24" s="30"/>
      <c r="AN24" s="30"/>
      <c r="AO24" s="30"/>
      <c r="AP24" s="30"/>
      <c r="AQ24" s="30"/>
      <c r="AR24" s="30"/>
      <c r="AS24" s="30"/>
      <c r="AT24" s="30"/>
      <c r="AU24" s="30"/>
      <c r="AV24" s="30"/>
    </row>
    <row r="25" spans="1:48" hidden="1" x14ac:dyDescent="0.3">
      <c r="A25" s="180" t="str">
        <f>A13</f>
        <v>Expired 2025 CPAS</v>
      </c>
      <c r="B25" s="185"/>
      <c r="C25" s="186"/>
      <c r="D25" s="186"/>
      <c r="E25" s="408"/>
      <c r="F25" s="135"/>
      <c r="G25" s="115"/>
      <c r="H25" s="115"/>
      <c r="I25" s="115"/>
      <c r="J25" s="115"/>
      <c r="K25" s="217"/>
      <c r="L25" s="174">
        <f t="shared" si="44"/>
        <v>0</v>
      </c>
      <c r="M25" s="174">
        <f t="shared" si="45"/>
        <v>0</v>
      </c>
      <c r="N25" s="174">
        <f t="shared" si="46"/>
        <v>0</v>
      </c>
      <c r="O25" s="174">
        <f t="shared" si="47"/>
        <v>0</v>
      </c>
      <c r="P25" s="174">
        <f t="shared" si="48"/>
        <v>2.8075458904607649</v>
      </c>
      <c r="Q25" s="174">
        <f t="shared" si="49"/>
        <v>2.8075458904607649</v>
      </c>
      <c r="R25" s="174">
        <f t="shared" si="50"/>
        <v>2.8075458904607649</v>
      </c>
      <c r="S25" s="174">
        <f t="shared" si="51"/>
        <v>2.8075458904607649</v>
      </c>
      <c r="T25" s="174">
        <f t="shared" si="52"/>
        <v>2.8075458904607649</v>
      </c>
      <c r="U25" s="174">
        <f t="shared" si="53"/>
        <v>2.8075458904607649</v>
      </c>
      <c r="V25" s="174">
        <f t="shared" si="54"/>
        <v>2.8075458904607649</v>
      </c>
      <c r="W25" s="174">
        <f t="shared" si="55"/>
        <v>2.8075458904607649</v>
      </c>
      <c r="X25" s="174">
        <f t="shared" si="56"/>
        <v>2.8075458904607649</v>
      </c>
      <c r="Y25" s="174">
        <f t="shared" si="57"/>
        <v>2.8075458904607649</v>
      </c>
      <c r="Z25" s="174">
        <f t="shared" si="58"/>
        <v>8.6144022694197133</v>
      </c>
      <c r="AA25" s="174">
        <f t="shared" si="59"/>
        <v>8.6144022694197133</v>
      </c>
      <c r="AB25" s="30"/>
      <c r="AC25" s="30"/>
      <c r="AD25" s="30"/>
      <c r="AE25" s="30"/>
      <c r="AF25" s="30"/>
      <c r="AG25" s="30"/>
      <c r="AH25" s="30"/>
      <c r="AI25" s="30"/>
      <c r="AJ25" s="30"/>
      <c r="AK25" s="30"/>
      <c r="AL25" s="30"/>
      <c r="AM25" s="30"/>
      <c r="AN25" s="30"/>
      <c r="AO25" s="30"/>
      <c r="AP25" s="30"/>
      <c r="AQ25" s="30"/>
      <c r="AR25" s="30"/>
      <c r="AS25" s="30"/>
      <c r="AT25" s="30"/>
      <c r="AU25" s="30"/>
      <c r="AV25" s="30"/>
    </row>
    <row r="26" spans="1:48" hidden="1" x14ac:dyDescent="0.3">
      <c r="A26" s="193" t="str">
        <f>A14</f>
        <v>WAML</v>
      </c>
      <c r="B26" s="206">
        <f>B14</f>
        <v>26.740869763619845</v>
      </c>
      <c r="C26" s="56"/>
      <c r="D26" s="30"/>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row>
    <row r="27" spans="1:48" x14ac:dyDescent="0.3">
      <c r="A27" s="30"/>
      <c r="B27" s="99"/>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row>
    <row r="28" spans="1:48" x14ac:dyDescent="0.3">
      <c r="A28" s="292" t="s">
        <v>393</v>
      </c>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row>
    <row r="29" spans="1:48" ht="15.75" customHeight="1" x14ac:dyDescent="0.3">
      <c r="A29" s="491" t="s">
        <v>230</v>
      </c>
      <c r="B29" s="493" t="s">
        <v>0</v>
      </c>
      <c r="C29" s="493" t="s">
        <v>270</v>
      </c>
      <c r="D29" s="493" t="s">
        <v>57</v>
      </c>
      <c r="E29" s="110"/>
      <c r="F29" s="107"/>
      <c r="G29" s="107"/>
      <c r="H29" s="107"/>
      <c r="I29" s="107"/>
      <c r="J29" s="107"/>
      <c r="K29" s="107"/>
      <c r="L29" s="110" t="s">
        <v>72</v>
      </c>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474" t="s">
        <v>1</v>
      </c>
    </row>
    <row r="30" spans="1:48" x14ac:dyDescent="0.3">
      <c r="A30" s="496"/>
      <c r="B30" s="495"/>
      <c r="C30" s="495"/>
      <c r="D30" s="494"/>
      <c r="E30" s="1"/>
      <c r="F30" s="1"/>
      <c r="G30" s="1"/>
      <c r="H30" s="1"/>
      <c r="I30" s="1"/>
      <c r="J30" s="1"/>
      <c r="K30" s="1"/>
      <c r="L30" s="1">
        <f>L5</f>
        <v>2025</v>
      </c>
      <c r="M30" s="1">
        <f t="shared" ref="M30:AU30" si="66">M5</f>
        <v>2026</v>
      </c>
      <c r="N30" s="1">
        <f t="shared" si="66"/>
        <v>2027</v>
      </c>
      <c r="O30" s="1">
        <f t="shared" si="66"/>
        <v>2028</v>
      </c>
      <c r="P30" s="1">
        <f t="shared" si="66"/>
        <v>2029</v>
      </c>
      <c r="Q30" s="1">
        <f t="shared" si="66"/>
        <v>2030</v>
      </c>
      <c r="R30" s="1">
        <f t="shared" si="66"/>
        <v>2031</v>
      </c>
      <c r="S30" s="1">
        <f t="shared" si="66"/>
        <v>2032</v>
      </c>
      <c r="T30" s="1">
        <f t="shared" si="66"/>
        <v>2033</v>
      </c>
      <c r="U30" s="1">
        <f t="shared" si="66"/>
        <v>2034</v>
      </c>
      <c r="V30" s="1">
        <f t="shared" si="66"/>
        <v>2035</v>
      </c>
      <c r="W30" s="1">
        <f t="shared" si="66"/>
        <v>2036</v>
      </c>
      <c r="X30" s="1">
        <f t="shared" si="66"/>
        <v>2037</v>
      </c>
      <c r="Y30" s="1">
        <f t="shared" si="66"/>
        <v>2038</v>
      </c>
      <c r="Z30" s="1">
        <f t="shared" si="66"/>
        <v>2039</v>
      </c>
      <c r="AA30" s="1">
        <f t="shared" si="66"/>
        <v>2040</v>
      </c>
      <c r="AB30" s="1">
        <f t="shared" si="66"/>
        <v>2041</v>
      </c>
      <c r="AC30" s="1">
        <f t="shared" si="66"/>
        <v>2042</v>
      </c>
      <c r="AD30" s="1">
        <f t="shared" si="66"/>
        <v>2043</v>
      </c>
      <c r="AE30" s="1">
        <f t="shared" si="66"/>
        <v>2044</v>
      </c>
      <c r="AF30" s="1">
        <f t="shared" si="66"/>
        <v>2045</v>
      </c>
      <c r="AG30" s="1">
        <f t="shared" si="66"/>
        <v>2046</v>
      </c>
      <c r="AH30" s="1">
        <f t="shared" si="66"/>
        <v>2047</v>
      </c>
      <c r="AI30" s="1">
        <f t="shared" si="66"/>
        <v>2048</v>
      </c>
      <c r="AJ30" s="1">
        <f t="shared" si="66"/>
        <v>2049</v>
      </c>
      <c r="AK30" s="1">
        <f t="shared" si="66"/>
        <v>2050</v>
      </c>
      <c r="AL30" s="1">
        <f t="shared" si="66"/>
        <v>2051</v>
      </c>
      <c r="AM30" s="1">
        <f t="shared" si="66"/>
        <v>2052</v>
      </c>
      <c r="AN30" s="1">
        <f t="shared" si="66"/>
        <v>2053</v>
      </c>
      <c r="AO30" s="1">
        <f t="shared" si="66"/>
        <v>2054</v>
      </c>
      <c r="AP30" s="1">
        <f t="shared" si="66"/>
        <v>2055</v>
      </c>
      <c r="AQ30" s="1">
        <f t="shared" si="66"/>
        <v>2056</v>
      </c>
      <c r="AR30" s="1">
        <f t="shared" si="66"/>
        <v>2057</v>
      </c>
      <c r="AS30" s="1">
        <f t="shared" si="66"/>
        <v>2058</v>
      </c>
      <c r="AT30" s="1">
        <f t="shared" si="66"/>
        <v>2059</v>
      </c>
      <c r="AU30" s="1">
        <f t="shared" si="66"/>
        <v>2060</v>
      </c>
      <c r="AV30" s="476"/>
    </row>
    <row r="31" spans="1:48" x14ac:dyDescent="0.3">
      <c r="A31" s="219" t="s">
        <v>47</v>
      </c>
      <c r="B31" s="220">
        <v>20</v>
      </c>
      <c r="C31" s="177">
        <v>95.820678855316231</v>
      </c>
      <c r="D31" s="221">
        <f>L31/C31</f>
        <v>1</v>
      </c>
      <c r="E31" s="51"/>
      <c r="F31" s="136"/>
      <c r="G31" s="27"/>
      <c r="H31" s="27"/>
      <c r="I31" s="27"/>
      <c r="J31" s="27"/>
      <c r="K31" s="217"/>
      <c r="L31" s="177">
        <f>C31</f>
        <v>95.820678855316231</v>
      </c>
      <c r="M31" s="177">
        <f>L31</f>
        <v>95.820678855316231</v>
      </c>
      <c r="N31" s="177">
        <f t="shared" ref="N31:AE31" si="67">M31</f>
        <v>95.820678855316231</v>
      </c>
      <c r="O31" s="177">
        <f t="shared" si="67"/>
        <v>95.820678855316231</v>
      </c>
      <c r="P31" s="177">
        <f t="shared" si="67"/>
        <v>95.820678855316231</v>
      </c>
      <c r="Q31" s="177">
        <f t="shared" si="67"/>
        <v>95.820678855316231</v>
      </c>
      <c r="R31" s="177">
        <f t="shared" si="67"/>
        <v>95.820678855316231</v>
      </c>
      <c r="S31" s="177">
        <f t="shared" si="67"/>
        <v>95.820678855316231</v>
      </c>
      <c r="T31" s="177">
        <f t="shared" si="67"/>
        <v>95.820678855316231</v>
      </c>
      <c r="U31" s="177">
        <f t="shared" si="67"/>
        <v>95.820678855316231</v>
      </c>
      <c r="V31" s="177">
        <f t="shared" si="67"/>
        <v>95.820678855316231</v>
      </c>
      <c r="W31" s="177">
        <f t="shared" si="67"/>
        <v>95.820678855316231</v>
      </c>
      <c r="X31" s="177">
        <f t="shared" si="67"/>
        <v>95.820678855316231</v>
      </c>
      <c r="Y31" s="177">
        <f t="shared" si="67"/>
        <v>95.820678855316231</v>
      </c>
      <c r="Z31" s="177">
        <f t="shared" si="67"/>
        <v>95.820678855316231</v>
      </c>
      <c r="AA31" s="177">
        <f t="shared" si="67"/>
        <v>95.820678855316231</v>
      </c>
      <c r="AB31" s="177">
        <f t="shared" si="67"/>
        <v>95.820678855316231</v>
      </c>
      <c r="AC31" s="177">
        <f t="shared" si="67"/>
        <v>95.820678855316231</v>
      </c>
      <c r="AD31" s="177">
        <f t="shared" si="67"/>
        <v>95.820678855316231</v>
      </c>
      <c r="AE31" s="177">
        <f t="shared" si="67"/>
        <v>95.820678855316231</v>
      </c>
      <c r="AF31" s="177">
        <v>0</v>
      </c>
      <c r="AG31" s="177">
        <f>AF31</f>
        <v>0</v>
      </c>
      <c r="AH31" s="177">
        <f t="shared" ref="AH31:AU31" si="68">AG31</f>
        <v>0</v>
      </c>
      <c r="AI31" s="177">
        <f t="shared" si="68"/>
        <v>0</v>
      </c>
      <c r="AJ31" s="177">
        <f t="shared" si="68"/>
        <v>0</v>
      </c>
      <c r="AK31" s="177">
        <f t="shared" si="68"/>
        <v>0</v>
      </c>
      <c r="AL31" s="177">
        <f t="shared" si="68"/>
        <v>0</v>
      </c>
      <c r="AM31" s="177">
        <f t="shared" si="68"/>
        <v>0</v>
      </c>
      <c r="AN31" s="177">
        <f t="shared" si="68"/>
        <v>0</v>
      </c>
      <c r="AO31" s="177">
        <f t="shared" si="68"/>
        <v>0</v>
      </c>
      <c r="AP31" s="177">
        <f t="shared" si="68"/>
        <v>0</v>
      </c>
      <c r="AQ31" s="177">
        <f t="shared" si="68"/>
        <v>0</v>
      </c>
      <c r="AR31" s="177">
        <f t="shared" si="68"/>
        <v>0</v>
      </c>
      <c r="AS31" s="177">
        <f t="shared" si="68"/>
        <v>0</v>
      </c>
      <c r="AT31" s="177">
        <f t="shared" si="68"/>
        <v>0</v>
      </c>
      <c r="AU31" s="177">
        <f t="shared" si="68"/>
        <v>0</v>
      </c>
      <c r="AV31" s="208">
        <f>SUM(E31:AU31)</f>
        <v>1916.4135771063241</v>
      </c>
    </row>
    <row r="32" spans="1:48" x14ac:dyDescent="0.3">
      <c r="A32" s="219" t="s">
        <v>46</v>
      </c>
      <c r="B32" s="220">
        <v>30</v>
      </c>
      <c r="C32" s="177">
        <v>22.697220300436985</v>
      </c>
      <c r="D32" s="221">
        <f t="shared" ref="D32:D35" si="69">L32/C32</f>
        <v>1</v>
      </c>
      <c r="E32" s="76"/>
      <c r="F32" s="121"/>
      <c r="G32" s="27"/>
      <c r="H32" s="27"/>
      <c r="I32" s="27"/>
      <c r="J32" s="27"/>
      <c r="K32" s="222"/>
      <c r="L32" s="177">
        <f>C32</f>
        <v>22.697220300436985</v>
      </c>
      <c r="M32" s="177">
        <f>L32</f>
        <v>22.697220300436985</v>
      </c>
      <c r="N32" s="177">
        <f t="shared" ref="N32:AO32" si="70">M32</f>
        <v>22.697220300436985</v>
      </c>
      <c r="O32" s="177">
        <f t="shared" si="70"/>
        <v>22.697220300436985</v>
      </c>
      <c r="P32" s="177">
        <f t="shared" si="70"/>
        <v>22.697220300436985</v>
      </c>
      <c r="Q32" s="177">
        <f t="shared" si="70"/>
        <v>22.697220300436985</v>
      </c>
      <c r="R32" s="177">
        <f t="shared" si="70"/>
        <v>22.697220300436985</v>
      </c>
      <c r="S32" s="177">
        <f t="shared" si="70"/>
        <v>22.697220300436985</v>
      </c>
      <c r="T32" s="177">
        <f t="shared" si="70"/>
        <v>22.697220300436985</v>
      </c>
      <c r="U32" s="177">
        <f t="shared" si="70"/>
        <v>22.697220300436985</v>
      </c>
      <c r="V32" s="177">
        <f t="shared" si="70"/>
        <v>22.697220300436985</v>
      </c>
      <c r="W32" s="177">
        <f t="shared" si="70"/>
        <v>22.697220300436985</v>
      </c>
      <c r="X32" s="177">
        <f t="shared" si="70"/>
        <v>22.697220300436985</v>
      </c>
      <c r="Y32" s="177">
        <f t="shared" si="70"/>
        <v>22.697220300436985</v>
      </c>
      <c r="Z32" s="177">
        <f t="shared" si="70"/>
        <v>22.697220300436985</v>
      </c>
      <c r="AA32" s="177">
        <f t="shared" si="70"/>
        <v>22.697220300436985</v>
      </c>
      <c r="AB32" s="177">
        <f t="shared" si="70"/>
        <v>22.697220300436985</v>
      </c>
      <c r="AC32" s="177">
        <f t="shared" si="70"/>
        <v>22.697220300436985</v>
      </c>
      <c r="AD32" s="177">
        <f t="shared" si="70"/>
        <v>22.697220300436985</v>
      </c>
      <c r="AE32" s="177">
        <f t="shared" si="70"/>
        <v>22.697220300436985</v>
      </c>
      <c r="AF32" s="177">
        <f t="shared" si="70"/>
        <v>22.697220300436985</v>
      </c>
      <c r="AG32" s="177">
        <f t="shared" si="70"/>
        <v>22.697220300436985</v>
      </c>
      <c r="AH32" s="177">
        <f t="shared" si="70"/>
        <v>22.697220300436985</v>
      </c>
      <c r="AI32" s="177">
        <f t="shared" si="70"/>
        <v>22.697220300436985</v>
      </c>
      <c r="AJ32" s="177">
        <f t="shared" si="70"/>
        <v>22.697220300436985</v>
      </c>
      <c r="AK32" s="177">
        <f t="shared" si="70"/>
        <v>22.697220300436985</v>
      </c>
      <c r="AL32" s="177">
        <f t="shared" si="70"/>
        <v>22.697220300436985</v>
      </c>
      <c r="AM32" s="177">
        <f t="shared" si="70"/>
        <v>22.697220300436985</v>
      </c>
      <c r="AN32" s="177">
        <f t="shared" si="70"/>
        <v>22.697220300436985</v>
      </c>
      <c r="AO32" s="177">
        <f t="shared" si="70"/>
        <v>22.697220300436985</v>
      </c>
      <c r="AP32" s="177">
        <v>0</v>
      </c>
      <c r="AQ32" s="177">
        <f>AP32</f>
        <v>0</v>
      </c>
      <c r="AR32" s="177">
        <f t="shared" ref="AR32:AU32" si="71">AQ32</f>
        <v>0</v>
      </c>
      <c r="AS32" s="177">
        <f t="shared" si="71"/>
        <v>0</v>
      </c>
      <c r="AT32" s="177">
        <f t="shared" si="71"/>
        <v>0</v>
      </c>
      <c r="AU32" s="177">
        <f t="shared" si="71"/>
        <v>0</v>
      </c>
      <c r="AV32" s="208">
        <f>SUM(E32:AU32)</f>
        <v>680.91660901310991</v>
      </c>
    </row>
    <row r="33" spans="1:48" x14ac:dyDescent="0.3">
      <c r="A33" s="219" t="s">
        <v>88</v>
      </c>
      <c r="B33" s="220">
        <v>30</v>
      </c>
      <c r="C33" s="177">
        <v>9.3548000002276446</v>
      </c>
      <c r="D33" s="221">
        <f t="shared" si="69"/>
        <v>1</v>
      </c>
      <c r="E33" s="76"/>
      <c r="F33" s="121"/>
      <c r="G33" s="27"/>
      <c r="H33" s="27"/>
      <c r="I33" s="27"/>
      <c r="J33" s="27"/>
      <c r="K33" s="222"/>
      <c r="L33" s="177">
        <f>C33</f>
        <v>9.3548000002276446</v>
      </c>
      <c r="M33" s="177">
        <f>L33</f>
        <v>9.3548000002276446</v>
      </c>
      <c r="N33" s="177">
        <f t="shared" ref="N33:AO33" si="72">M33</f>
        <v>9.3548000002276446</v>
      </c>
      <c r="O33" s="177">
        <f t="shared" si="72"/>
        <v>9.3548000002276446</v>
      </c>
      <c r="P33" s="177">
        <f t="shared" si="72"/>
        <v>9.3548000002276446</v>
      </c>
      <c r="Q33" s="177">
        <f t="shared" si="72"/>
        <v>9.3548000002276446</v>
      </c>
      <c r="R33" s="177">
        <f t="shared" si="72"/>
        <v>9.3548000002276446</v>
      </c>
      <c r="S33" s="177">
        <f t="shared" si="72"/>
        <v>9.3548000002276446</v>
      </c>
      <c r="T33" s="177">
        <f t="shared" si="72"/>
        <v>9.3548000002276446</v>
      </c>
      <c r="U33" s="177">
        <f t="shared" si="72"/>
        <v>9.3548000002276446</v>
      </c>
      <c r="V33" s="177">
        <f t="shared" si="72"/>
        <v>9.3548000002276446</v>
      </c>
      <c r="W33" s="177">
        <f t="shared" si="72"/>
        <v>9.3548000002276446</v>
      </c>
      <c r="X33" s="177">
        <f t="shared" si="72"/>
        <v>9.3548000002276446</v>
      </c>
      <c r="Y33" s="177">
        <f t="shared" si="72"/>
        <v>9.3548000002276446</v>
      </c>
      <c r="Z33" s="177">
        <f t="shared" si="72"/>
        <v>9.3548000002276446</v>
      </c>
      <c r="AA33" s="177">
        <f t="shared" si="72"/>
        <v>9.3548000002276446</v>
      </c>
      <c r="AB33" s="177">
        <f t="shared" si="72"/>
        <v>9.3548000002276446</v>
      </c>
      <c r="AC33" s="177">
        <f t="shared" si="72"/>
        <v>9.3548000002276446</v>
      </c>
      <c r="AD33" s="177">
        <f t="shared" si="72"/>
        <v>9.3548000002276446</v>
      </c>
      <c r="AE33" s="177">
        <f t="shared" si="72"/>
        <v>9.3548000002276446</v>
      </c>
      <c r="AF33" s="177">
        <f t="shared" si="72"/>
        <v>9.3548000002276446</v>
      </c>
      <c r="AG33" s="177">
        <f t="shared" si="72"/>
        <v>9.3548000002276446</v>
      </c>
      <c r="AH33" s="177">
        <f t="shared" si="72"/>
        <v>9.3548000002276446</v>
      </c>
      <c r="AI33" s="177">
        <f t="shared" si="72"/>
        <v>9.3548000002276446</v>
      </c>
      <c r="AJ33" s="177">
        <f t="shared" si="72"/>
        <v>9.3548000002276446</v>
      </c>
      <c r="AK33" s="177">
        <f t="shared" si="72"/>
        <v>9.3548000002276446</v>
      </c>
      <c r="AL33" s="177">
        <f t="shared" si="72"/>
        <v>9.3548000002276446</v>
      </c>
      <c r="AM33" s="177">
        <f t="shared" si="72"/>
        <v>9.3548000002276446</v>
      </c>
      <c r="AN33" s="177">
        <f t="shared" si="72"/>
        <v>9.3548000002276446</v>
      </c>
      <c r="AO33" s="177">
        <f t="shared" si="72"/>
        <v>9.3548000002276446</v>
      </c>
      <c r="AP33" s="177">
        <v>0</v>
      </c>
      <c r="AQ33" s="177">
        <f>AP33</f>
        <v>0</v>
      </c>
      <c r="AR33" s="177">
        <f t="shared" ref="AR33:AU33" si="73">AQ33</f>
        <v>0</v>
      </c>
      <c r="AS33" s="177">
        <f t="shared" si="73"/>
        <v>0</v>
      </c>
      <c r="AT33" s="177">
        <f t="shared" si="73"/>
        <v>0</v>
      </c>
      <c r="AU33" s="177">
        <f t="shared" si="73"/>
        <v>0</v>
      </c>
      <c r="AV33" s="208">
        <f>SUM(E33:AU33)</f>
        <v>280.64400000682934</v>
      </c>
    </row>
    <row r="34" spans="1:48" x14ac:dyDescent="0.3">
      <c r="A34" s="219" t="s">
        <v>267</v>
      </c>
      <c r="B34" s="220">
        <v>30</v>
      </c>
      <c r="C34" s="177">
        <v>43.253710011372483</v>
      </c>
      <c r="D34" s="221">
        <f t="shared" si="69"/>
        <v>1</v>
      </c>
      <c r="E34" s="76"/>
      <c r="F34" s="121"/>
      <c r="G34" s="27"/>
      <c r="H34" s="27"/>
      <c r="I34" s="27"/>
      <c r="J34" s="27"/>
      <c r="K34" s="222"/>
      <c r="L34" s="177">
        <f>C34</f>
        <v>43.253710011372483</v>
      </c>
      <c r="M34" s="177">
        <f>L34</f>
        <v>43.253710011372483</v>
      </c>
      <c r="N34" s="177">
        <f t="shared" ref="N34:AO34" si="74">M34</f>
        <v>43.253710011372483</v>
      </c>
      <c r="O34" s="177">
        <f t="shared" si="74"/>
        <v>43.253710011372483</v>
      </c>
      <c r="P34" s="177">
        <f t="shared" si="74"/>
        <v>43.253710011372483</v>
      </c>
      <c r="Q34" s="177">
        <f t="shared" si="74"/>
        <v>43.253710011372483</v>
      </c>
      <c r="R34" s="177">
        <f t="shared" si="74"/>
        <v>43.253710011372483</v>
      </c>
      <c r="S34" s="177">
        <f t="shared" si="74"/>
        <v>43.253710011372483</v>
      </c>
      <c r="T34" s="177">
        <f t="shared" si="74"/>
        <v>43.253710011372483</v>
      </c>
      <c r="U34" s="177">
        <f t="shared" si="74"/>
        <v>43.253710011372483</v>
      </c>
      <c r="V34" s="177">
        <f t="shared" si="74"/>
        <v>43.253710011372483</v>
      </c>
      <c r="W34" s="177">
        <f t="shared" si="74"/>
        <v>43.253710011372483</v>
      </c>
      <c r="X34" s="177">
        <f t="shared" si="74"/>
        <v>43.253710011372483</v>
      </c>
      <c r="Y34" s="177">
        <f t="shared" si="74"/>
        <v>43.253710011372483</v>
      </c>
      <c r="Z34" s="177">
        <f t="shared" si="74"/>
        <v>43.253710011372483</v>
      </c>
      <c r="AA34" s="177">
        <f t="shared" si="74"/>
        <v>43.253710011372483</v>
      </c>
      <c r="AB34" s="177">
        <f t="shared" si="74"/>
        <v>43.253710011372483</v>
      </c>
      <c r="AC34" s="177">
        <f t="shared" si="74"/>
        <v>43.253710011372483</v>
      </c>
      <c r="AD34" s="177">
        <f t="shared" si="74"/>
        <v>43.253710011372483</v>
      </c>
      <c r="AE34" s="177">
        <f t="shared" si="74"/>
        <v>43.253710011372483</v>
      </c>
      <c r="AF34" s="177">
        <f t="shared" si="74"/>
        <v>43.253710011372483</v>
      </c>
      <c r="AG34" s="177">
        <f t="shared" si="74"/>
        <v>43.253710011372483</v>
      </c>
      <c r="AH34" s="177">
        <f t="shared" si="74"/>
        <v>43.253710011372483</v>
      </c>
      <c r="AI34" s="177">
        <f t="shared" si="74"/>
        <v>43.253710011372483</v>
      </c>
      <c r="AJ34" s="177">
        <f t="shared" si="74"/>
        <v>43.253710011372483</v>
      </c>
      <c r="AK34" s="177">
        <f t="shared" si="74"/>
        <v>43.253710011372483</v>
      </c>
      <c r="AL34" s="177">
        <f t="shared" si="74"/>
        <v>43.253710011372483</v>
      </c>
      <c r="AM34" s="177">
        <f t="shared" si="74"/>
        <v>43.253710011372483</v>
      </c>
      <c r="AN34" s="177">
        <f t="shared" si="74"/>
        <v>43.253710011372483</v>
      </c>
      <c r="AO34" s="177">
        <f t="shared" si="74"/>
        <v>43.253710011372483</v>
      </c>
      <c r="AP34" s="177">
        <v>0</v>
      </c>
      <c r="AQ34" s="177">
        <f t="shared" ref="AQ34:AU35" si="75">AP34</f>
        <v>0</v>
      </c>
      <c r="AR34" s="177">
        <f t="shared" si="75"/>
        <v>0</v>
      </c>
      <c r="AS34" s="177">
        <f t="shared" si="75"/>
        <v>0</v>
      </c>
      <c r="AT34" s="177">
        <f t="shared" si="75"/>
        <v>0</v>
      </c>
      <c r="AU34" s="177">
        <f t="shared" si="75"/>
        <v>0</v>
      </c>
      <c r="AV34" s="208">
        <f>SUM(E34:AU34)</f>
        <v>1297.6113003411749</v>
      </c>
    </row>
    <row r="35" spans="1:48" x14ac:dyDescent="0.3">
      <c r="A35" s="219" t="s">
        <v>129</v>
      </c>
      <c r="B35" s="220">
        <v>30</v>
      </c>
      <c r="C35" s="177">
        <v>122.88049422581095</v>
      </c>
      <c r="D35" s="221">
        <f t="shared" si="69"/>
        <v>1</v>
      </c>
      <c r="E35" s="76"/>
      <c r="F35" s="121"/>
      <c r="G35" s="27"/>
      <c r="H35" s="27"/>
      <c r="I35" s="27"/>
      <c r="J35" s="27"/>
      <c r="K35" s="222"/>
      <c r="L35" s="177">
        <f>C35</f>
        <v>122.88049422581095</v>
      </c>
      <c r="M35" s="177">
        <f>L35</f>
        <v>122.88049422581095</v>
      </c>
      <c r="N35" s="177">
        <f t="shared" ref="N35:AO35" si="76">M35</f>
        <v>122.88049422581095</v>
      </c>
      <c r="O35" s="177">
        <f t="shared" si="76"/>
        <v>122.88049422581095</v>
      </c>
      <c r="P35" s="177">
        <f t="shared" si="76"/>
        <v>122.88049422581095</v>
      </c>
      <c r="Q35" s="177">
        <f t="shared" si="76"/>
        <v>122.88049422581095</v>
      </c>
      <c r="R35" s="177">
        <f t="shared" si="76"/>
        <v>122.88049422581095</v>
      </c>
      <c r="S35" s="177">
        <f t="shared" si="76"/>
        <v>122.88049422581095</v>
      </c>
      <c r="T35" s="177">
        <f t="shared" si="76"/>
        <v>122.88049422581095</v>
      </c>
      <c r="U35" s="177">
        <f t="shared" si="76"/>
        <v>122.88049422581095</v>
      </c>
      <c r="V35" s="177">
        <f t="shared" si="76"/>
        <v>122.88049422581095</v>
      </c>
      <c r="W35" s="177">
        <f t="shared" si="76"/>
        <v>122.88049422581095</v>
      </c>
      <c r="X35" s="177">
        <f t="shared" si="76"/>
        <v>122.88049422581095</v>
      </c>
      <c r="Y35" s="177">
        <f t="shared" si="76"/>
        <v>122.88049422581095</v>
      </c>
      <c r="Z35" s="177">
        <f t="shared" si="76"/>
        <v>122.88049422581095</v>
      </c>
      <c r="AA35" s="177">
        <f t="shared" si="76"/>
        <v>122.88049422581095</v>
      </c>
      <c r="AB35" s="177">
        <f t="shared" si="76"/>
        <v>122.88049422581095</v>
      </c>
      <c r="AC35" s="177">
        <f t="shared" si="76"/>
        <v>122.88049422581095</v>
      </c>
      <c r="AD35" s="177">
        <f t="shared" si="76"/>
        <v>122.88049422581095</v>
      </c>
      <c r="AE35" s="177">
        <f t="shared" si="76"/>
        <v>122.88049422581095</v>
      </c>
      <c r="AF35" s="177">
        <f t="shared" si="76"/>
        <v>122.88049422581095</v>
      </c>
      <c r="AG35" s="177">
        <f t="shared" si="76"/>
        <v>122.88049422581095</v>
      </c>
      <c r="AH35" s="177">
        <f t="shared" si="76"/>
        <v>122.88049422581095</v>
      </c>
      <c r="AI35" s="177">
        <f t="shared" si="76"/>
        <v>122.88049422581095</v>
      </c>
      <c r="AJ35" s="177">
        <f t="shared" si="76"/>
        <v>122.88049422581095</v>
      </c>
      <c r="AK35" s="177">
        <f t="shared" si="76"/>
        <v>122.88049422581095</v>
      </c>
      <c r="AL35" s="177">
        <f t="shared" si="76"/>
        <v>122.88049422581095</v>
      </c>
      <c r="AM35" s="177">
        <f t="shared" si="76"/>
        <v>122.88049422581095</v>
      </c>
      <c r="AN35" s="177">
        <f t="shared" si="76"/>
        <v>122.88049422581095</v>
      </c>
      <c r="AO35" s="177">
        <f t="shared" si="76"/>
        <v>122.88049422581095</v>
      </c>
      <c r="AP35" s="177">
        <v>0</v>
      </c>
      <c r="AQ35" s="177">
        <f t="shared" si="75"/>
        <v>0</v>
      </c>
      <c r="AR35" s="177">
        <f t="shared" si="75"/>
        <v>0</v>
      </c>
      <c r="AS35" s="177">
        <f t="shared" si="75"/>
        <v>0</v>
      </c>
      <c r="AT35" s="177">
        <f t="shared" si="75"/>
        <v>0</v>
      </c>
      <c r="AU35" s="177">
        <f t="shared" si="75"/>
        <v>0</v>
      </c>
      <c r="AV35" s="208">
        <f>SUM(E35:AU35)</f>
        <v>3686.4148267743312</v>
      </c>
    </row>
    <row r="36" spans="1:48" x14ac:dyDescent="0.3">
      <c r="A36" s="180" t="s">
        <v>467</v>
      </c>
      <c r="B36" s="196"/>
      <c r="C36" s="182">
        <f>SUM(C31:C35)</f>
        <v>294.00690339316429</v>
      </c>
      <c r="D36" s="205">
        <f>L36/C36</f>
        <v>1</v>
      </c>
      <c r="E36" s="85"/>
      <c r="F36" s="74"/>
      <c r="G36" s="77"/>
      <c r="H36" s="77"/>
      <c r="I36" s="77"/>
      <c r="J36" s="77"/>
      <c r="K36" s="94"/>
      <c r="L36" s="182">
        <f t="shared" ref="L36:AV36" si="77">SUM(L31:L35)</f>
        <v>294.00690339316429</v>
      </c>
      <c r="M36" s="182">
        <f t="shared" si="77"/>
        <v>294.00690339316429</v>
      </c>
      <c r="N36" s="182">
        <f t="shared" si="77"/>
        <v>294.00690339316429</v>
      </c>
      <c r="O36" s="182">
        <f t="shared" si="77"/>
        <v>294.00690339316429</v>
      </c>
      <c r="P36" s="182">
        <f t="shared" si="77"/>
        <v>294.00690339316429</v>
      </c>
      <c r="Q36" s="182">
        <f t="shared" si="77"/>
        <v>294.00690339316429</v>
      </c>
      <c r="R36" s="182">
        <f t="shared" si="77"/>
        <v>294.00690339316429</v>
      </c>
      <c r="S36" s="182">
        <f t="shared" si="77"/>
        <v>294.00690339316429</v>
      </c>
      <c r="T36" s="182">
        <f t="shared" si="77"/>
        <v>294.00690339316429</v>
      </c>
      <c r="U36" s="182">
        <f t="shared" si="77"/>
        <v>294.00690339316429</v>
      </c>
      <c r="V36" s="182">
        <f t="shared" si="77"/>
        <v>294.00690339316429</v>
      </c>
      <c r="W36" s="182">
        <f t="shared" si="77"/>
        <v>294.00690339316429</v>
      </c>
      <c r="X36" s="182">
        <f t="shared" si="77"/>
        <v>294.00690339316429</v>
      </c>
      <c r="Y36" s="182">
        <f t="shared" si="77"/>
        <v>294.00690339316429</v>
      </c>
      <c r="Z36" s="182">
        <f t="shared" si="77"/>
        <v>294.00690339316429</v>
      </c>
      <c r="AA36" s="182">
        <f t="shared" si="77"/>
        <v>294.00690339316429</v>
      </c>
      <c r="AB36" s="182">
        <f t="shared" si="77"/>
        <v>294.00690339316429</v>
      </c>
      <c r="AC36" s="182">
        <f t="shared" si="77"/>
        <v>294.00690339316429</v>
      </c>
      <c r="AD36" s="182">
        <f t="shared" si="77"/>
        <v>294.00690339316429</v>
      </c>
      <c r="AE36" s="182">
        <f t="shared" si="77"/>
        <v>294.00690339316429</v>
      </c>
      <c r="AF36" s="182">
        <f t="shared" si="77"/>
        <v>198.18622453784806</v>
      </c>
      <c r="AG36" s="182">
        <f t="shared" si="77"/>
        <v>198.18622453784806</v>
      </c>
      <c r="AH36" s="182">
        <f t="shared" si="77"/>
        <v>198.18622453784806</v>
      </c>
      <c r="AI36" s="182">
        <f t="shared" si="77"/>
        <v>198.18622453784806</v>
      </c>
      <c r="AJ36" s="182">
        <f t="shared" si="77"/>
        <v>198.18622453784806</v>
      </c>
      <c r="AK36" s="182">
        <f t="shared" si="77"/>
        <v>198.18622453784806</v>
      </c>
      <c r="AL36" s="182">
        <f t="shared" si="77"/>
        <v>198.18622453784806</v>
      </c>
      <c r="AM36" s="182">
        <f t="shared" si="77"/>
        <v>198.18622453784806</v>
      </c>
      <c r="AN36" s="182">
        <f t="shared" si="77"/>
        <v>198.18622453784806</v>
      </c>
      <c r="AO36" s="182">
        <f t="shared" si="77"/>
        <v>198.18622453784806</v>
      </c>
      <c r="AP36" s="182">
        <f t="shared" ref="AP36:AU36" si="78">SUM(AP31:AP35)</f>
        <v>0</v>
      </c>
      <c r="AQ36" s="182">
        <f t="shared" si="78"/>
        <v>0</v>
      </c>
      <c r="AR36" s="182">
        <f t="shared" si="78"/>
        <v>0</v>
      </c>
      <c r="AS36" s="182">
        <f t="shared" si="78"/>
        <v>0</v>
      </c>
      <c r="AT36" s="182">
        <f t="shared" si="78"/>
        <v>0</v>
      </c>
      <c r="AU36" s="182">
        <f t="shared" si="78"/>
        <v>0</v>
      </c>
      <c r="AV36" s="174">
        <f t="shared" si="77"/>
        <v>7862.0003132417696</v>
      </c>
    </row>
    <row r="37" spans="1:48" x14ac:dyDescent="0.3">
      <c r="A37" s="180" t="s">
        <v>468</v>
      </c>
      <c r="B37" s="185"/>
      <c r="C37" s="186"/>
      <c r="D37" s="197"/>
      <c r="E37" s="77"/>
      <c r="F37" s="77"/>
      <c r="G37" s="78"/>
      <c r="H37" s="78"/>
      <c r="I37" s="78"/>
      <c r="J37" s="78"/>
      <c r="K37" s="137"/>
      <c r="L37" s="174">
        <v>0</v>
      </c>
      <c r="M37" s="174">
        <f t="shared" ref="M37" si="79">L36-M36</f>
        <v>0</v>
      </c>
      <c r="N37" s="174">
        <f t="shared" ref="N37" si="80">M36-N36</f>
        <v>0</v>
      </c>
      <c r="O37" s="174">
        <f t="shared" ref="O37" si="81">N36-O36</f>
        <v>0</v>
      </c>
      <c r="P37" s="174">
        <f t="shared" ref="P37" si="82">O36-P36</f>
        <v>0</v>
      </c>
      <c r="Q37" s="174">
        <f t="shared" ref="Q37" si="83">P36-Q36</f>
        <v>0</v>
      </c>
      <c r="R37" s="174">
        <f t="shared" ref="R37" si="84">Q36-R36</f>
        <v>0</v>
      </c>
      <c r="S37" s="174">
        <f t="shared" ref="S37" si="85">R36-S36</f>
        <v>0</v>
      </c>
      <c r="T37" s="174">
        <f t="shared" ref="T37" si="86">S36-T36</f>
        <v>0</v>
      </c>
      <c r="U37" s="174">
        <f t="shared" ref="U37" si="87">T36-U36</f>
        <v>0</v>
      </c>
      <c r="V37" s="174">
        <f t="shared" ref="V37" si="88">U36-V36</f>
        <v>0</v>
      </c>
      <c r="W37" s="174">
        <f t="shared" ref="W37" si="89">V36-W36</f>
        <v>0</v>
      </c>
      <c r="X37" s="174">
        <f t="shared" ref="X37" si="90">W36-X36</f>
        <v>0</v>
      </c>
      <c r="Y37" s="174">
        <f t="shared" ref="Y37" si="91">X36-Y36</f>
        <v>0</v>
      </c>
      <c r="Z37" s="174">
        <f t="shared" ref="Z37" si="92">Y36-Z36</f>
        <v>0</v>
      </c>
      <c r="AA37" s="174">
        <f t="shared" ref="AA37" si="93">Z36-AA36</f>
        <v>0</v>
      </c>
      <c r="AB37" s="174">
        <f t="shared" ref="AB37" si="94">AA36-AB36</f>
        <v>0</v>
      </c>
      <c r="AC37" s="174">
        <f t="shared" ref="AC37" si="95">AB36-AC36</f>
        <v>0</v>
      </c>
      <c r="AD37" s="174">
        <f t="shared" ref="AD37" si="96">AC36-AD36</f>
        <v>0</v>
      </c>
      <c r="AE37" s="174">
        <f t="shared" ref="AE37" si="97">AD36-AE36</f>
        <v>0</v>
      </c>
      <c r="AF37" s="174">
        <f t="shared" ref="AF37" si="98">AE36-AF36</f>
        <v>95.820678855316231</v>
      </c>
      <c r="AG37" s="174">
        <f t="shared" ref="AG37" si="99">AF36-AG36</f>
        <v>0</v>
      </c>
      <c r="AH37" s="174">
        <f t="shared" ref="AH37" si="100">AG36-AH36</f>
        <v>0</v>
      </c>
      <c r="AI37" s="174">
        <f t="shared" ref="AI37" si="101">AH36-AI36</f>
        <v>0</v>
      </c>
      <c r="AJ37" s="174">
        <f t="shared" ref="AJ37" si="102">AI36-AJ36</f>
        <v>0</v>
      </c>
      <c r="AK37" s="174">
        <f t="shared" ref="AK37" si="103">AJ36-AK36</f>
        <v>0</v>
      </c>
      <c r="AL37" s="174">
        <f t="shared" ref="AL37" si="104">AK36-AL36</f>
        <v>0</v>
      </c>
      <c r="AM37" s="174">
        <f t="shared" ref="AM37" si="105">AL36-AM36</f>
        <v>0</v>
      </c>
      <c r="AN37" s="174">
        <f t="shared" ref="AN37" si="106">AM36-AN36</f>
        <v>0</v>
      </c>
      <c r="AO37" s="174">
        <f t="shared" ref="AO37" si="107">AN36-AO36</f>
        <v>0</v>
      </c>
      <c r="AP37" s="174">
        <f t="shared" ref="AP37" si="108">AO36-AP36</f>
        <v>198.18622453784806</v>
      </c>
      <c r="AQ37" s="174">
        <f t="shared" ref="AQ37" si="109">AP36-AQ36</f>
        <v>0</v>
      </c>
      <c r="AR37" s="174">
        <f t="shared" ref="AR37" si="110">AQ36-AR36</f>
        <v>0</v>
      </c>
      <c r="AS37" s="174">
        <f t="shared" ref="AS37" si="111">AR36-AS36</f>
        <v>0</v>
      </c>
      <c r="AT37" s="174">
        <f t="shared" ref="AT37" si="112">AS36-AT36</f>
        <v>0</v>
      </c>
      <c r="AU37" s="174">
        <f t="shared" ref="AU37" si="113">AT36-AU36</f>
        <v>0</v>
      </c>
      <c r="AV37" s="62"/>
    </row>
    <row r="38" spans="1:48" x14ac:dyDescent="0.3">
      <c r="A38" s="180" t="s">
        <v>469</v>
      </c>
      <c r="B38" s="185"/>
      <c r="C38" s="186"/>
      <c r="D38" s="186"/>
      <c r="E38" s="74"/>
      <c r="F38" s="74"/>
      <c r="G38" s="79"/>
      <c r="H38" s="79"/>
      <c r="I38" s="79"/>
      <c r="J38" s="79"/>
      <c r="K38" s="94"/>
      <c r="L38" s="174">
        <f>$L36-L36</f>
        <v>0</v>
      </c>
      <c r="M38" s="174">
        <f t="shared" ref="M38:AO38" si="114">$L36-M36</f>
        <v>0</v>
      </c>
      <c r="N38" s="174">
        <f t="shared" si="114"/>
        <v>0</v>
      </c>
      <c r="O38" s="174">
        <f t="shared" si="114"/>
        <v>0</v>
      </c>
      <c r="P38" s="174">
        <f t="shared" si="114"/>
        <v>0</v>
      </c>
      <c r="Q38" s="174">
        <f t="shared" si="114"/>
        <v>0</v>
      </c>
      <c r="R38" s="174">
        <f t="shared" si="114"/>
        <v>0</v>
      </c>
      <c r="S38" s="174">
        <f t="shared" si="114"/>
        <v>0</v>
      </c>
      <c r="T38" s="174">
        <f t="shared" si="114"/>
        <v>0</v>
      </c>
      <c r="U38" s="174">
        <f t="shared" si="114"/>
        <v>0</v>
      </c>
      <c r="V38" s="174">
        <f t="shared" si="114"/>
        <v>0</v>
      </c>
      <c r="W38" s="174">
        <f t="shared" si="114"/>
        <v>0</v>
      </c>
      <c r="X38" s="174">
        <f t="shared" si="114"/>
        <v>0</v>
      </c>
      <c r="Y38" s="174">
        <f t="shared" si="114"/>
        <v>0</v>
      </c>
      <c r="Z38" s="174">
        <f t="shared" si="114"/>
        <v>0</v>
      </c>
      <c r="AA38" s="174">
        <f t="shared" si="114"/>
        <v>0</v>
      </c>
      <c r="AB38" s="174">
        <f t="shared" si="114"/>
        <v>0</v>
      </c>
      <c r="AC38" s="174">
        <f t="shared" si="114"/>
        <v>0</v>
      </c>
      <c r="AD38" s="174">
        <f t="shared" si="114"/>
        <v>0</v>
      </c>
      <c r="AE38" s="174">
        <f t="shared" si="114"/>
        <v>0</v>
      </c>
      <c r="AF38" s="174">
        <f t="shared" si="114"/>
        <v>95.820678855316231</v>
      </c>
      <c r="AG38" s="174">
        <f t="shared" si="114"/>
        <v>95.820678855316231</v>
      </c>
      <c r="AH38" s="174">
        <f t="shared" si="114"/>
        <v>95.820678855316231</v>
      </c>
      <c r="AI38" s="174">
        <f t="shared" si="114"/>
        <v>95.820678855316231</v>
      </c>
      <c r="AJ38" s="174">
        <f t="shared" si="114"/>
        <v>95.820678855316231</v>
      </c>
      <c r="AK38" s="174">
        <f t="shared" si="114"/>
        <v>95.820678855316231</v>
      </c>
      <c r="AL38" s="174">
        <f t="shared" si="114"/>
        <v>95.820678855316231</v>
      </c>
      <c r="AM38" s="174">
        <f t="shared" si="114"/>
        <v>95.820678855316231</v>
      </c>
      <c r="AN38" s="174">
        <f t="shared" si="114"/>
        <v>95.820678855316231</v>
      </c>
      <c r="AO38" s="174">
        <f t="shared" si="114"/>
        <v>95.820678855316231</v>
      </c>
      <c r="AP38" s="174">
        <f t="shared" ref="AP38:AU38" si="115">$L36-AP36</f>
        <v>294.00690339316429</v>
      </c>
      <c r="AQ38" s="174">
        <f t="shared" si="115"/>
        <v>294.00690339316429</v>
      </c>
      <c r="AR38" s="174">
        <f t="shared" si="115"/>
        <v>294.00690339316429</v>
      </c>
      <c r="AS38" s="174">
        <f t="shared" si="115"/>
        <v>294.00690339316429</v>
      </c>
      <c r="AT38" s="174">
        <f t="shared" si="115"/>
        <v>294.00690339316429</v>
      </c>
      <c r="AU38" s="174">
        <f t="shared" si="115"/>
        <v>294.00690339316429</v>
      </c>
      <c r="AV38" s="63"/>
    </row>
    <row r="40" spans="1:48" x14ac:dyDescent="0.3">
      <c r="A40" s="501" t="s">
        <v>2</v>
      </c>
      <c r="B40" s="502"/>
      <c r="C40" s="502"/>
      <c r="D40" s="502"/>
    </row>
    <row r="41" spans="1:48" x14ac:dyDescent="0.3">
      <c r="A41" s="503" t="s">
        <v>415</v>
      </c>
      <c r="B41" s="504"/>
      <c r="C41" s="504"/>
      <c r="D41" s="505"/>
    </row>
  </sheetData>
  <mergeCells count="16">
    <mergeCell ref="A40:D40"/>
    <mergeCell ref="A41:D41"/>
    <mergeCell ref="AV29:AV30"/>
    <mergeCell ref="A16:A17"/>
    <mergeCell ref="B16:B17"/>
    <mergeCell ref="C16:C17"/>
    <mergeCell ref="D16:D17"/>
    <mergeCell ref="A29:A30"/>
    <mergeCell ref="B29:B30"/>
    <mergeCell ref="C29:C30"/>
    <mergeCell ref="D29:D30"/>
    <mergeCell ref="A4:A5"/>
    <mergeCell ref="B4:B5"/>
    <mergeCell ref="C4:C5"/>
    <mergeCell ref="D4:D5"/>
    <mergeCell ref="AV4:AV5"/>
  </mergeCells>
  <pageMargins left="0.7" right="0.7" top="0.75" bottom="0.75" header="0.3" footer="0.3"/>
  <pageSetup orientation="portrait" horizontalDpi="1200" verticalDpi="1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6F0AD-2DB8-4561-BDCF-04F347E6B230}">
  <dimension ref="A1:AV30"/>
  <sheetViews>
    <sheetView workbookViewId="0"/>
  </sheetViews>
  <sheetFormatPr defaultColWidth="8.88671875" defaultRowHeight="15.75" x14ac:dyDescent="0.3"/>
  <cols>
    <col min="1" max="1" width="32.77734375" customWidth="1"/>
    <col min="2" max="2" width="8.77734375" customWidth="1"/>
    <col min="3" max="3" width="14.77734375" customWidth="1"/>
    <col min="4" max="4" width="5.77734375" customWidth="1"/>
    <col min="5" max="10" width="6.44140625" hidden="1" customWidth="1"/>
    <col min="11" max="11" width="7.44140625" hidden="1" customWidth="1"/>
    <col min="12" max="47" width="7.77734375" customWidth="1"/>
  </cols>
  <sheetData>
    <row r="1" spans="1:48" ht="15.75" customHeight="1" x14ac:dyDescent="0.3">
      <c r="A1" s="292" t="s">
        <v>591</v>
      </c>
    </row>
    <row r="2" spans="1:48" x14ac:dyDescent="0.3">
      <c r="A2" s="37"/>
    </row>
    <row r="3" spans="1:48" x14ac:dyDescent="0.3">
      <c r="A3" s="292" t="s">
        <v>394</v>
      </c>
    </row>
    <row r="4" spans="1:48" ht="15" customHeight="1" x14ac:dyDescent="0.3">
      <c r="A4" s="491" t="s">
        <v>230</v>
      </c>
      <c r="B4" s="493" t="s">
        <v>0</v>
      </c>
      <c r="C4" s="493" t="s">
        <v>264</v>
      </c>
      <c r="D4" s="497" t="s">
        <v>57</v>
      </c>
      <c r="E4" s="96"/>
      <c r="F4" s="96"/>
      <c r="G4" s="96"/>
      <c r="H4" s="96"/>
      <c r="I4" s="96"/>
      <c r="J4" s="96"/>
      <c r="K4" s="88"/>
      <c r="L4" s="435" t="s">
        <v>265</v>
      </c>
      <c r="M4" s="89"/>
      <c r="N4" s="89"/>
      <c r="O4" s="89"/>
      <c r="P4" s="89"/>
      <c r="Q4" s="89"/>
      <c r="R4" s="89"/>
      <c r="S4" s="89"/>
      <c r="T4" s="89"/>
      <c r="U4" s="89"/>
      <c r="V4" s="89"/>
      <c r="W4" s="90"/>
      <c r="X4" s="29"/>
      <c r="Y4" s="29"/>
      <c r="Z4" s="29"/>
      <c r="AA4" s="29"/>
      <c r="AB4" s="29"/>
      <c r="AC4" s="29"/>
      <c r="AD4" s="29"/>
      <c r="AE4" s="29"/>
      <c r="AF4" s="29"/>
      <c r="AG4" s="29"/>
      <c r="AH4" s="29"/>
      <c r="AI4" s="29"/>
      <c r="AJ4" s="29"/>
      <c r="AK4" s="29"/>
      <c r="AL4" s="29"/>
      <c r="AM4" s="29"/>
      <c r="AN4" s="29"/>
      <c r="AO4" s="29"/>
      <c r="AP4" s="29"/>
      <c r="AQ4" s="29"/>
      <c r="AR4" s="29"/>
      <c r="AS4" s="29"/>
      <c r="AT4" s="29"/>
      <c r="AU4" s="29"/>
      <c r="AV4" s="474" t="s">
        <v>1</v>
      </c>
    </row>
    <row r="5" spans="1:48" x14ac:dyDescent="0.3">
      <c r="A5" s="496"/>
      <c r="B5" s="495"/>
      <c r="C5" s="495"/>
      <c r="D5" s="494"/>
      <c r="E5" s="98">
        <v>2018</v>
      </c>
      <c r="F5" s="98">
        <f>E5+1</f>
        <v>2019</v>
      </c>
      <c r="G5" s="98">
        <f t="shared" ref="G5:AU5" si="0">F5+1</f>
        <v>2020</v>
      </c>
      <c r="H5" s="98">
        <f t="shared" si="0"/>
        <v>2021</v>
      </c>
      <c r="I5" s="98">
        <f t="shared" si="0"/>
        <v>2022</v>
      </c>
      <c r="J5" s="98">
        <f t="shared" si="0"/>
        <v>2023</v>
      </c>
      <c r="K5" s="98">
        <f t="shared" si="0"/>
        <v>2024</v>
      </c>
      <c r="L5" s="98">
        <f t="shared" si="0"/>
        <v>2025</v>
      </c>
      <c r="M5" s="98">
        <f t="shared" si="0"/>
        <v>2026</v>
      </c>
      <c r="N5" s="98">
        <f t="shared" si="0"/>
        <v>2027</v>
      </c>
      <c r="O5" s="98">
        <f t="shared" si="0"/>
        <v>2028</v>
      </c>
      <c r="P5" s="98">
        <f t="shared" si="0"/>
        <v>2029</v>
      </c>
      <c r="Q5" s="98">
        <f t="shared" si="0"/>
        <v>2030</v>
      </c>
      <c r="R5" s="98">
        <f t="shared" si="0"/>
        <v>2031</v>
      </c>
      <c r="S5" s="98">
        <f t="shared" si="0"/>
        <v>2032</v>
      </c>
      <c r="T5" s="98">
        <f t="shared" si="0"/>
        <v>2033</v>
      </c>
      <c r="U5" s="98">
        <f t="shared" si="0"/>
        <v>2034</v>
      </c>
      <c r="V5" s="98">
        <f t="shared" si="0"/>
        <v>2035</v>
      </c>
      <c r="W5" s="98">
        <f t="shared" si="0"/>
        <v>2036</v>
      </c>
      <c r="X5" s="98">
        <f t="shared" si="0"/>
        <v>2037</v>
      </c>
      <c r="Y5" s="98">
        <f t="shared" si="0"/>
        <v>2038</v>
      </c>
      <c r="Z5" s="98">
        <f t="shared" si="0"/>
        <v>2039</v>
      </c>
      <c r="AA5" s="98">
        <f t="shared" si="0"/>
        <v>2040</v>
      </c>
      <c r="AB5" s="98">
        <f t="shared" si="0"/>
        <v>2041</v>
      </c>
      <c r="AC5" s="98">
        <f t="shared" si="0"/>
        <v>2042</v>
      </c>
      <c r="AD5" s="98">
        <f t="shared" si="0"/>
        <v>2043</v>
      </c>
      <c r="AE5" s="98">
        <f t="shared" si="0"/>
        <v>2044</v>
      </c>
      <c r="AF5" s="98">
        <f t="shared" si="0"/>
        <v>2045</v>
      </c>
      <c r="AG5" s="98">
        <f t="shared" si="0"/>
        <v>2046</v>
      </c>
      <c r="AH5" s="98">
        <f t="shared" si="0"/>
        <v>2047</v>
      </c>
      <c r="AI5" s="98">
        <f t="shared" si="0"/>
        <v>2048</v>
      </c>
      <c r="AJ5" s="98">
        <f t="shared" si="0"/>
        <v>2049</v>
      </c>
      <c r="AK5" s="98">
        <f t="shared" si="0"/>
        <v>2050</v>
      </c>
      <c r="AL5" s="98">
        <f t="shared" si="0"/>
        <v>2051</v>
      </c>
      <c r="AM5" s="98">
        <f t="shared" si="0"/>
        <v>2052</v>
      </c>
      <c r="AN5" s="98">
        <f t="shared" si="0"/>
        <v>2053</v>
      </c>
      <c r="AO5" s="98">
        <f t="shared" si="0"/>
        <v>2054</v>
      </c>
      <c r="AP5" s="98">
        <f t="shared" si="0"/>
        <v>2055</v>
      </c>
      <c r="AQ5" s="98">
        <f t="shared" si="0"/>
        <v>2056</v>
      </c>
      <c r="AR5" s="98">
        <f t="shared" si="0"/>
        <v>2057</v>
      </c>
      <c r="AS5" s="98">
        <f t="shared" si="0"/>
        <v>2058</v>
      </c>
      <c r="AT5" s="98">
        <f t="shared" si="0"/>
        <v>2059</v>
      </c>
      <c r="AU5" s="98">
        <f t="shared" si="0"/>
        <v>2060</v>
      </c>
      <c r="AV5" s="476"/>
    </row>
    <row r="6" spans="1:48" x14ac:dyDescent="0.3">
      <c r="A6" s="219" t="str">
        <f>A23</f>
        <v>Air Sealing</v>
      </c>
      <c r="B6" s="220">
        <f t="shared" ref="B6:D6" si="1">B23</f>
        <v>20</v>
      </c>
      <c r="C6" s="418">
        <f>C23*29.3/1000</f>
        <v>0.35675582859510985</v>
      </c>
      <c r="D6" s="221">
        <f t="shared" si="1"/>
        <v>1</v>
      </c>
      <c r="E6" s="92"/>
      <c r="F6" s="135"/>
      <c r="G6" s="115"/>
      <c r="H6" s="115"/>
      <c r="I6" s="115"/>
      <c r="J6" s="115"/>
      <c r="K6" s="217"/>
      <c r="L6" s="418">
        <f>L23*29.3/1000</f>
        <v>0.35160000000000002</v>
      </c>
      <c r="M6" s="418">
        <f t="shared" ref="M6:AU6" si="2">M23*29.3/1000</f>
        <v>0.35160000000000002</v>
      </c>
      <c r="N6" s="418">
        <f t="shared" si="2"/>
        <v>0.35160000000000002</v>
      </c>
      <c r="O6" s="418">
        <f t="shared" si="2"/>
        <v>0.35160000000000002</v>
      </c>
      <c r="P6" s="418">
        <f t="shared" si="2"/>
        <v>0.35160000000000002</v>
      </c>
      <c r="Q6" s="418">
        <f t="shared" si="2"/>
        <v>0.35160000000000002</v>
      </c>
      <c r="R6" s="418">
        <f t="shared" si="2"/>
        <v>0.35160000000000002</v>
      </c>
      <c r="S6" s="418">
        <f t="shared" si="2"/>
        <v>0.35160000000000002</v>
      </c>
      <c r="T6" s="418">
        <f t="shared" si="2"/>
        <v>0.35160000000000002</v>
      </c>
      <c r="U6" s="418">
        <f t="shared" si="2"/>
        <v>0.35160000000000002</v>
      </c>
      <c r="V6" s="418">
        <f t="shared" si="2"/>
        <v>0.35160000000000002</v>
      </c>
      <c r="W6" s="418">
        <f t="shared" si="2"/>
        <v>0.35160000000000002</v>
      </c>
      <c r="X6" s="418">
        <f t="shared" si="2"/>
        <v>0.35160000000000002</v>
      </c>
      <c r="Y6" s="418">
        <f t="shared" si="2"/>
        <v>0.35160000000000002</v>
      </c>
      <c r="Z6" s="418">
        <f t="shared" si="2"/>
        <v>0.35160000000000002</v>
      </c>
      <c r="AA6" s="418">
        <f t="shared" si="2"/>
        <v>0.35160000000000002</v>
      </c>
      <c r="AB6" s="418">
        <f t="shared" si="2"/>
        <v>0.35160000000000002</v>
      </c>
      <c r="AC6" s="418">
        <f t="shared" si="2"/>
        <v>0.35160000000000002</v>
      </c>
      <c r="AD6" s="418">
        <f t="shared" si="2"/>
        <v>0.35160000000000002</v>
      </c>
      <c r="AE6" s="418">
        <f t="shared" si="2"/>
        <v>0.35160000000000002</v>
      </c>
      <c r="AF6" s="418">
        <f t="shared" si="2"/>
        <v>0</v>
      </c>
      <c r="AG6" s="418">
        <f t="shared" si="2"/>
        <v>0</v>
      </c>
      <c r="AH6" s="418">
        <f t="shared" si="2"/>
        <v>0</v>
      </c>
      <c r="AI6" s="418">
        <f t="shared" si="2"/>
        <v>0</v>
      </c>
      <c r="AJ6" s="418">
        <f t="shared" si="2"/>
        <v>0</v>
      </c>
      <c r="AK6" s="418">
        <f t="shared" si="2"/>
        <v>0</v>
      </c>
      <c r="AL6" s="418">
        <f t="shared" si="2"/>
        <v>0</v>
      </c>
      <c r="AM6" s="418">
        <f t="shared" si="2"/>
        <v>0</v>
      </c>
      <c r="AN6" s="418">
        <f t="shared" si="2"/>
        <v>0</v>
      </c>
      <c r="AO6" s="418">
        <f t="shared" si="2"/>
        <v>0</v>
      </c>
      <c r="AP6" s="418">
        <f t="shared" si="2"/>
        <v>0</v>
      </c>
      <c r="AQ6" s="418">
        <f t="shared" si="2"/>
        <v>0</v>
      </c>
      <c r="AR6" s="418">
        <f t="shared" si="2"/>
        <v>0</v>
      </c>
      <c r="AS6" s="418">
        <f t="shared" si="2"/>
        <v>0</v>
      </c>
      <c r="AT6" s="418">
        <f t="shared" si="2"/>
        <v>0</v>
      </c>
      <c r="AU6" s="418">
        <f t="shared" si="2"/>
        <v>0</v>
      </c>
      <c r="AV6" s="208">
        <f>SUM(E6:AU6)</f>
        <v>7.0320000000000027</v>
      </c>
    </row>
    <row r="7" spans="1:48" x14ac:dyDescent="0.3">
      <c r="A7" s="180" t="s">
        <v>422</v>
      </c>
      <c r="B7" s="196"/>
      <c r="C7" s="420">
        <f>SUM(C6:C6)</f>
        <v>0.35675582859510985</v>
      </c>
      <c r="D7" s="205">
        <f>L7/C7</f>
        <v>0.98554801861145969</v>
      </c>
      <c r="E7" s="94"/>
      <c r="F7" s="94"/>
      <c r="G7" s="218"/>
      <c r="H7" s="218"/>
      <c r="I7" s="218"/>
      <c r="J7" s="218"/>
      <c r="K7" s="95"/>
      <c r="L7" s="419">
        <f t="shared" ref="L7:AS7" si="3">SUM(L6:L6)</f>
        <v>0.35160000000000002</v>
      </c>
      <c r="M7" s="419">
        <f t="shared" si="3"/>
        <v>0.35160000000000002</v>
      </c>
      <c r="N7" s="419">
        <f t="shared" si="3"/>
        <v>0.35160000000000002</v>
      </c>
      <c r="O7" s="419">
        <f t="shared" si="3"/>
        <v>0.35160000000000002</v>
      </c>
      <c r="P7" s="419">
        <f t="shared" si="3"/>
        <v>0.35160000000000002</v>
      </c>
      <c r="Q7" s="419">
        <f t="shared" si="3"/>
        <v>0.35160000000000002</v>
      </c>
      <c r="R7" s="419">
        <f t="shared" si="3"/>
        <v>0.35160000000000002</v>
      </c>
      <c r="S7" s="419">
        <f t="shared" si="3"/>
        <v>0.35160000000000002</v>
      </c>
      <c r="T7" s="419">
        <f t="shared" si="3"/>
        <v>0.35160000000000002</v>
      </c>
      <c r="U7" s="419">
        <f t="shared" si="3"/>
        <v>0.35160000000000002</v>
      </c>
      <c r="V7" s="419">
        <f t="shared" si="3"/>
        <v>0.35160000000000002</v>
      </c>
      <c r="W7" s="419">
        <f t="shared" si="3"/>
        <v>0.35160000000000002</v>
      </c>
      <c r="X7" s="419">
        <f t="shared" si="3"/>
        <v>0.35160000000000002</v>
      </c>
      <c r="Y7" s="419">
        <f t="shared" si="3"/>
        <v>0.35160000000000002</v>
      </c>
      <c r="Z7" s="419">
        <f t="shared" si="3"/>
        <v>0.35160000000000002</v>
      </c>
      <c r="AA7" s="419">
        <f t="shared" si="3"/>
        <v>0.35160000000000002</v>
      </c>
      <c r="AB7" s="419">
        <f t="shared" si="3"/>
        <v>0.35160000000000002</v>
      </c>
      <c r="AC7" s="419">
        <f t="shared" si="3"/>
        <v>0.35160000000000002</v>
      </c>
      <c r="AD7" s="419">
        <f t="shared" si="3"/>
        <v>0.35160000000000002</v>
      </c>
      <c r="AE7" s="419">
        <f t="shared" si="3"/>
        <v>0.35160000000000002</v>
      </c>
      <c r="AF7" s="419">
        <f t="shared" si="3"/>
        <v>0</v>
      </c>
      <c r="AG7" s="419">
        <f t="shared" si="3"/>
        <v>0</v>
      </c>
      <c r="AH7" s="419">
        <f t="shared" si="3"/>
        <v>0</v>
      </c>
      <c r="AI7" s="419">
        <f t="shared" si="3"/>
        <v>0</v>
      </c>
      <c r="AJ7" s="419">
        <f t="shared" si="3"/>
        <v>0</v>
      </c>
      <c r="AK7" s="419">
        <f t="shared" si="3"/>
        <v>0</v>
      </c>
      <c r="AL7" s="419">
        <f t="shared" si="3"/>
        <v>0</v>
      </c>
      <c r="AM7" s="419">
        <f t="shared" si="3"/>
        <v>0</v>
      </c>
      <c r="AN7" s="419">
        <f t="shared" si="3"/>
        <v>0</v>
      </c>
      <c r="AO7" s="419">
        <f t="shared" si="3"/>
        <v>0</v>
      </c>
      <c r="AP7" s="419">
        <f t="shared" si="3"/>
        <v>0</v>
      </c>
      <c r="AQ7" s="419">
        <f t="shared" si="3"/>
        <v>0</v>
      </c>
      <c r="AR7" s="419">
        <f t="shared" si="3"/>
        <v>0</v>
      </c>
      <c r="AS7" s="419">
        <f t="shared" si="3"/>
        <v>0</v>
      </c>
      <c r="AT7" s="419">
        <f t="shared" ref="AT7:AU7" si="4">SUM(AT6:AT6)</f>
        <v>0</v>
      </c>
      <c r="AU7" s="419">
        <f t="shared" si="4"/>
        <v>0</v>
      </c>
      <c r="AV7" s="190">
        <f>SUM(AV6:AV6)</f>
        <v>7.0320000000000027</v>
      </c>
    </row>
    <row r="8" spans="1:48" x14ac:dyDescent="0.3">
      <c r="A8" s="180" t="s">
        <v>423</v>
      </c>
      <c r="B8" s="185"/>
      <c r="C8" s="186"/>
      <c r="D8" s="197"/>
      <c r="E8" s="94"/>
      <c r="F8" s="94"/>
      <c r="G8" s="95"/>
      <c r="H8" s="95"/>
      <c r="I8" s="95"/>
      <c r="J8" s="95"/>
      <c r="K8" s="95"/>
      <c r="L8" s="419">
        <v>0</v>
      </c>
      <c r="M8" s="419">
        <f t="shared" ref="M8:AS8" si="5">L7-M7</f>
        <v>0</v>
      </c>
      <c r="N8" s="419">
        <f t="shared" si="5"/>
        <v>0</v>
      </c>
      <c r="O8" s="419">
        <f t="shared" si="5"/>
        <v>0</v>
      </c>
      <c r="P8" s="419">
        <f t="shared" si="5"/>
        <v>0</v>
      </c>
      <c r="Q8" s="419">
        <f t="shared" si="5"/>
        <v>0</v>
      </c>
      <c r="R8" s="419">
        <f t="shared" si="5"/>
        <v>0</v>
      </c>
      <c r="S8" s="419">
        <f t="shared" si="5"/>
        <v>0</v>
      </c>
      <c r="T8" s="419">
        <f t="shared" si="5"/>
        <v>0</v>
      </c>
      <c r="U8" s="419">
        <f t="shared" si="5"/>
        <v>0</v>
      </c>
      <c r="V8" s="419">
        <f t="shared" si="5"/>
        <v>0</v>
      </c>
      <c r="W8" s="419">
        <f t="shared" si="5"/>
        <v>0</v>
      </c>
      <c r="X8" s="419">
        <f t="shared" si="5"/>
        <v>0</v>
      </c>
      <c r="Y8" s="419">
        <f t="shared" si="5"/>
        <v>0</v>
      </c>
      <c r="Z8" s="419">
        <f t="shared" si="5"/>
        <v>0</v>
      </c>
      <c r="AA8" s="419">
        <f t="shared" si="5"/>
        <v>0</v>
      </c>
      <c r="AB8" s="419">
        <f t="shared" si="5"/>
        <v>0</v>
      </c>
      <c r="AC8" s="419">
        <f t="shared" si="5"/>
        <v>0</v>
      </c>
      <c r="AD8" s="419">
        <f t="shared" si="5"/>
        <v>0</v>
      </c>
      <c r="AE8" s="419">
        <f t="shared" si="5"/>
        <v>0</v>
      </c>
      <c r="AF8" s="419">
        <f t="shared" si="5"/>
        <v>0.35160000000000002</v>
      </c>
      <c r="AG8" s="419">
        <f t="shared" si="5"/>
        <v>0</v>
      </c>
      <c r="AH8" s="419">
        <f t="shared" si="5"/>
        <v>0</v>
      </c>
      <c r="AI8" s="419">
        <f t="shared" si="5"/>
        <v>0</v>
      </c>
      <c r="AJ8" s="419">
        <f t="shared" si="5"/>
        <v>0</v>
      </c>
      <c r="AK8" s="419">
        <f t="shared" si="5"/>
        <v>0</v>
      </c>
      <c r="AL8" s="419">
        <f t="shared" si="5"/>
        <v>0</v>
      </c>
      <c r="AM8" s="419">
        <f t="shared" si="5"/>
        <v>0</v>
      </c>
      <c r="AN8" s="419">
        <f t="shared" si="5"/>
        <v>0</v>
      </c>
      <c r="AO8" s="419">
        <f t="shared" si="5"/>
        <v>0</v>
      </c>
      <c r="AP8" s="419">
        <f t="shared" si="5"/>
        <v>0</v>
      </c>
      <c r="AQ8" s="419">
        <f t="shared" si="5"/>
        <v>0</v>
      </c>
      <c r="AR8" s="419">
        <f t="shared" si="5"/>
        <v>0</v>
      </c>
      <c r="AS8" s="419">
        <f t="shared" si="5"/>
        <v>0</v>
      </c>
      <c r="AT8" s="419">
        <f t="shared" ref="AT8" si="6">AS7-AT7</f>
        <v>0</v>
      </c>
      <c r="AU8" s="419">
        <f t="shared" ref="AU8" si="7">AT7-AU7</f>
        <v>0</v>
      </c>
      <c r="AV8" s="84"/>
    </row>
    <row r="9" spans="1:48" x14ac:dyDescent="0.3">
      <c r="A9" s="180" t="s">
        <v>424</v>
      </c>
      <c r="B9" s="185"/>
      <c r="C9" s="186"/>
      <c r="D9" s="186"/>
      <c r="E9" s="94"/>
      <c r="F9" s="94"/>
      <c r="G9" s="95"/>
      <c r="H9" s="95"/>
      <c r="I9" s="95"/>
      <c r="J9" s="95"/>
      <c r="K9" s="95"/>
      <c r="L9" s="419">
        <f>$L7-L7</f>
        <v>0</v>
      </c>
      <c r="M9" s="419">
        <f t="shared" ref="M9:AS9" si="8">$L7-M7</f>
        <v>0</v>
      </c>
      <c r="N9" s="419">
        <f t="shared" si="8"/>
        <v>0</v>
      </c>
      <c r="O9" s="419">
        <f t="shared" si="8"/>
        <v>0</v>
      </c>
      <c r="P9" s="419">
        <f t="shared" si="8"/>
        <v>0</v>
      </c>
      <c r="Q9" s="419">
        <f t="shared" si="8"/>
        <v>0</v>
      </c>
      <c r="R9" s="419">
        <f t="shared" si="8"/>
        <v>0</v>
      </c>
      <c r="S9" s="419">
        <f t="shared" si="8"/>
        <v>0</v>
      </c>
      <c r="T9" s="419">
        <f t="shared" si="8"/>
        <v>0</v>
      </c>
      <c r="U9" s="419">
        <f t="shared" si="8"/>
        <v>0</v>
      </c>
      <c r="V9" s="419">
        <f t="shared" si="8"/>
        <v>0</v>
      </c>
      <c r="W9" s="419">
        <f t="shared" si="8"/>
        <v>0</v>
      </c>
      <c r="X9" s="419">
        <f t="shared" si="8"/>
        <v>0</v>
      </c>
      <c r="Y9" s="419">
        <f t="shared" si="8"/>
        <v>0</v>
      </c>
      <c r="Z9" s="419">
        <f t="shared" si="8"/>
        <v>0</v>
      </c>
      <c r="AA9" s="419">
        <f t="shared" si="8"/>
        <v>0</v>
      </c>
      <c r="AB9" s="419">
        <f t="shared" si="8"/>
        <v>0</v>
      </c>
      <c r="AC9" s="419">
        <f t="shared" si="8"/>
        <v>0</v>
      </c>
      <c r="AD9" s="419">
        <f t="shared" si="8"/>
        <v>0</v>
      </c>
      <c r="AE9" s="419">
        <f t="shared" si="8"/>
        <v>0</v>
      </c>
      <c r="AF9" s="419">
        <f t="shared" si="8"/>
        <v>0.35160000000000002</v>
      </c>
      <c r="AG9" s="419">
        <f t="shared" si="8"/>
        <v>0.35160000000000002</v>
      </c>
      <c r="AH9" s="419">
        <f t="shared" si="8"/>
        <v>0.35160000000000002</v>
      </c>
      <c r="AI9" s="419">
        <f t="shared" si="8"/>
        <v>0.35160000000000002</v>
      </c>
      <c r="AJ9" s="419">
        <f t="shared" si="8"/>
        <v>0.35160000000000002</v>
      </c>
      <c r="AK9" s="419">
        <f t="shared" si="8"/>
        <v>0.35160000000000002</v>
      </c>
      <c r="AL9" s="419">
        <f t="shared" si="8"/>
        <v>0.35160000000000002</v>
      </c>
      <c r="AM9" s="419">
        <f t="shared" si="8"/>
        <v>0.35160000000000002</v>
      </c>
      <c r="AN9" s="419">
        <f t="shared" si="8"/>
        <v>0.35160000000000002</v>
      </c>
      <c r="AO9" s="419">
        <f t="shared" si="8"/>
        <v>0.35160000000000002</v>
      </c>
      <c r="AP9" s="419">
        <f t="shared" si="8"/>
        <v>0.35160000000000002</v>
      </c>
      <c r="AQ9" s="419">
        <f t="shared" si="8"/>
        <v>0.35160000000000002</v>
      </c>
      <c r="AR9" s="419">
        <f t="shared" si="8"/>
        <v>0.35160000000000002</v>
      </c>
      <c r="AS9" s="419">
        <f t="shared" si="8"/>
        <v>0.35160000000000002</v>
      </c>
      <c r="AT9" s="419">
        <f t="shared" ref="AT9:AU9" si="9">$L7-AT7</f>
        <v>0.35160000000000002</v>
      </c>
      <c r="AU9" s="419">
        <f t="shared" si="9"/>
        <v>0.35160000000000002</v>
      </c>
      <c r="AV9" s="80"/>
    </row>
    <row r="10" spans="1:48" x14ac:dyDescent="0.3">
      <c r="A10" s="193" t="s">
        <v>66</v>
      </c>
      <c r="B10" s="206">
        <f>SUMPRODUCT(B6:B6,C6:C6)/C7</f>
        <v>20</v>
      </c>
      <c r="C10" s="56"/>
      <c r="D10" s="30"/>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row>
    <row r="11" spans="1:48" hidden="1" x14ac:dyDescent="0.3">
      <c r="A11" s="30"/>
      <c r="B11" s="99"/>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row>
    <row r="12" spans="1:48" ht="15" hidden="1" customHeight="1" x14ac:dyDescent="0.3">
      <c r="A12" s="491" t="str">
        <f>A4</f>
        <v>Measure Category</v>
      </c>
      <c r="B12" s="493" t="str">
        <f>B4</f>
        <v>Measure Life</v>
      </c>
      <c r="C12" s="493" t="str">
        <f>C4</f>
        <v>Annual Verified Gross Savings (MWh)</v>
      </c>
      <c r="D12" s="497" t="str">
        <f>D4</f>
        <v>NTGR</v>
      </c>
      <c r="E12" s="96"/>
      <c r="F12" s="96"/>
      <c r="G12" s="96"/>
      <c r="H12" s="96"/>
      <c r="I12" s="96"/>
      <c r="J12" s="96"/>
      <c r="K12" s="88"/>
      <c r="L12" s="120" t="s">
        <v>265</v>
      </c>
      <c r="M12" s="89"/>
      <c r="N12" s="89"/>
      <c r="O12" s="89"/>
      <c r="P12" s="89"/>
      <c r="Q12" s="89"/>
      <c r="R12" s="89"/>
      <c r="S12" s="89"/>
      <c r="T12" s="89"/>
      <c r="U12" s="89"/>
      <c r="V12" s="89"/>
      <c r="W12" s="89"/>
      <c r="X12" s="89"/>
      <c r="Y12" s="89"/>
      <c r="Z12" s="89"/>
      <c r="AA12" s="90"/>
      <c r="AB12" s="30"/>
      <c r="AC12" s="30"/>
      <c r="AD12" s="30"/>
      <c r="AE12" s="30"/>
      <c r="AF12" s="30"/>
      <c r="AG12" s="30"/>
      <c r="AH12" s="30"/>
      <c r="AI12" s="30"/>
      <c r="AJ12" s="30"/>
      <c r="AK12" s="30"/>
      <c r="AL12" s="30"/>
      <c r="AM12" s="30"/>
      <c r="AN12" s="30"/>
      <c r="AO12" s="30"/>
      <c r="AP12" s="30"/>
      <c r="AQ12" s="30"/>
      <c r="AR12" s="30"/>
      <c r="AS12" s="30"/>
      <c r="AT12" s="30"/>
      <c r="AU12" s="30"/>
      <c r="AV12" s="30"/>
    </row>
    <row r="13" spans="1:48" hidden="1" x14ac:dyDescent="0.3">
      <c r="A13" s="496"/>
      <c r="B13" s="495"/>
      <c r="C13" s="495"/>
      <c r="D13" s="494"/>
      <c r="E13" s="98"/>
      <c r="F13" s="98"/>
      <c r="G13" s="98"/>
      <c r="H13" s="98"/>
      <c r="I13" s="98"/>
      <c r="J13" s="98"/>
      <c r="K13" s="98"/>
      <c r="L13" s="98">
        <f t="shared" ref="L13:AA13" si="10">AB5</f>
        <v>2041</v>
      </c>
      <c r="M13" s="98">
        <f t="shared" si="10"/>
        <v>2042</v>
      </c>
      <c r="N13" s="98">
        <f t="shared" si="10"/>
        <v>2043</v>
      </c>
      <c r="O13" s="98">
        <f t="shared" si="10"/>
        <v>2044</v>
      </c>
      <c r="P13" s="98">
        <f t="shared" si="10"/>
        <v>2045</v>
      </c>
      <c r="Q13" s="98">
        <f t="shared" si="10"/>
        <v>2046</v>
      </c>
      <c r="R13" s="98">
        <f t="shared" si="10"/>
        <v>2047</v>
      </c>
      <c r="S13" s="98">
        <f t="shared" si="10"/>
        <v>2048</v>
      </c>
      <c r="T13" s="98">
        <f t="shared" si="10"/>
        <v>2049</v>
      </c>
      <c r="U13" s="98">
        <f t="shared" si="10"/>
        <v>2050</v>
      </c>
      <c r="V13" s="98">
        <f t="shared" si="10"/>
        <v>2051</v>
      </c>
      <c r="W13" s="98">
        <f t="shared" si="10"/>
        <v>2052</v>
      </c>
      <c r="X13" s="98">
        <f t="shared" si="10"/>
        <v>2053</v>
      </c>
      <c r="Y13" s="98">
        <f t="shared" si="10"/>
        <v>2054</v>
      </c>
      <c r="Z13" s="98">
        <f t="shared" si="10"/>
        <v>2055</v>
      </c>
      <c r="AA13" s="98">
        <f t="shared" si="10"/>
        <v>2056</v>
      </c>
      <c r="AB13" s="30"/>
      <c r="AC13" s="30"/>
      <c r="AD13" s="30"/>
      <c r="AE13" s="30"/>
      <c r="AF13" s="30"/>
      <c r="AG13" s="30"/>
      <c r="AH13" s="30"/>
      <c r="AI13" s="30"/>
      <c r="AJ13" s="30"/>
      <c r="AK13" s="30"/>
      <c r="AL13" s="30"/>
      <c r="AM13" s="30"/>
      <c r="AN13" s="30"/>
      <c r="AO13" s="30"/>
      <c r="AP13" s="30"/>
      <c r="AQ13" s="30"/>
      <c r="AR13" s="30"/>
      <c r="AS13" s="30"/>
      <c r="AT13" s="30"/>
      <c r="AU13" s="30"/>
      <c r="AV13" s="30"/>
    </row>
    <row r="14" spans="1:48" hidden="1" x14ac:dyDescent="0.3">
      <c r="A14" s="219" t="str">
        <f>A23</f>
        <v>Air Sealing</v>
      </c>
      <c r="B14" s="220">
        <f>B6</f>
        <v>20</v>
      </c>
      <c r="C14" s="418">
        <f>C6</f>
        <v>0.35675582859510985</v>
      </c>
      <c r="D14" s="221">
        <f>D6</f>
        <v>1</v>
      </c>
      <c r="E14" s="92"/>
      <c r="F14" s="135"/>
      <c r="G14" s="115"/>
      <c r="H14" s="115"/>
      <c r="I14" s="115"/>
      <c r="J14" s="115"/>
      <c r="K14" s="217"/>
      <c r="L14" s="418">
        <f>AB6</f>
        <v>0.35160000000000002</v>
      </c>
      <c r="M14" s="418">
        <f t="shared" ref="M14:AA14" si="11">AC6</f>
        <v>0.35160000000000002</v>
      </c>
      <c r="N14" s="418">
        <f t="shared" si="11"/>
        <v>0.35160000000000002</v>
      </c>
      <c r="O14" s="418">
        <f t="shared" si="11"/>
        <v>0.35160000000000002</v>
      </c>
      <c r="P14" s="418">
        <f t="shared" si="11"/>
        <v>0</v>
      </c>
      <c r="Q14" s="418">
        <f t="shared" si="11"/>
        <v>0</v>
      </c>
      <c r="R14" s="418">
        <f t="shared" si="11"/>
        <v>0</v>
      </c>
      <c r="S14" s="418">
        <f t="shared" si="11"/>
        <v>0</v>
      </c>
      <c r="T14" s="418">
        <f t="shared" si="11"/>
        <v>0</v>
      </c>
      <c r="U14" s="418">
        <f t="shared" si="11"/>
        <v>0</v>
      </c>
      <c r="V14" s="418">
        <f t="shared" si="11"/>
        <v>0</v>
      </c>
      <c r="W14" s="418">
        <f t="shared" si="11"/>
        <v>0</v>
      </c>
      <c r="X14" s="418">
        <f t="shared" si="11"/>
        <v>0</v>
      </c>
      <c r="Y14" s="418">
        <f t="shared" si="11"/>
        <v>0</v>
      </c>
      <c r="Z14" s="418">
        <f t="shared" si="11"/>
        <v>0</v>
      </c>
      <c r="AA14" s="418">
        <f t="shared" si="11"/>
        <v>0</v>
      </c>
      <c r="AB14" s="30"/>
      <c r="AC14" s="30"/>
      <c r="AD14" s="30"/>
      <c r="AE14" s="30"/>
      <c r="AF14" s="30"/>
      <c r="AG14" s="30"/>
      <c r="AH14" s="30"/>
      <c r="AI14" s="30"/>
      <c r="AJ14" s="30"/>
      <c r="AK14" s="30"/>
      <c r="AL14" s="30"/>
      <c r="AM14" s="30"/>
      <c r="AN14" s="30"/>
      <c r="AO14" s="30"/>
      <c r="AP14" s="30"/>
      <c r="AQ14" s="30"/>
      <c r="AR14" s="30"/>
      <c r="AS14" s="30"/>
      <c r="AT14" s="30"/>
      <c r="AU14" s="30"/>
      <c r="AV14" s="30"/>
    </row>
    <row r="15" spans="1:48" hidden="1" x14ac:dyDescent="0.3">
      <c r="A15" s="180" t="str">
        <f>A7</f>
        <v>2025 CPAS</v>
      </c>
      <c r="B15" s="196"/>
      <c r="C15" s="420">
        <f>C7</f>
        <v>0.35675582859510985</v>
      </c>
      <c r="D15" s="407">
        <f>D7</f>
        <v>0.98554801861145969</v>
      </c>
      <c r="E15" s="408"/>
      <c r="F15" s="135"/>
      <c r="G15" s="115"/>
      <c r="H15" s="115"/>
      <c r="I15" s="115"/>
      <c r="J15" s="115"/>
      <c r="K15" s="217"/>
      <c r="L15" s="419">
        <f>AB7</f>
        <v>0.35160000000000002</v>
      </c>
      <c r="M15" s="419">
        <f t="shared" ref="M15:AA17" si="12">AC7</f>
        <v>0.35160000000000002</v>
      </c>
      <c r="N15" s="419">
        <f t="shared" si="12"/>
        <v>0.35160000000000002</v>
      </c>
      <c r="O15" s="419">
        <f t="shared" si="12"/>
        <v>0.35160000000000002</v>
      </c>
      <c r="P15" s="419">
        <f t="shared" si="12"/>
        <v>0</v>
      </c>
      <c r="Q15" s="419">
        <f t="shared" si="12"/>
        <v>0</v>
      </c>
      <c r="R15" s="419">
        <f t="shared" si="12"/>
        <v>0</v>
      </c>
      <c r="S15" s="419">
        <f t="shared" si="12"/>
        <v>0</v>
      </c>
      <c r="T15" s="419">
        <f t="shared" si="12"/>
        <v>0</v>
      </c>
      <c r="U15" s="419">
        <f t="shared" si="12"/>
        <v>0</v>
      </c>
      <c r="V15" s="419">
        <f t="shared" si="12"/>
        <v>0</v>
      </c>
      <c r="W15" s="419">
        <f t="shared" si="12"/>
        <v>0</v>
      </c>
      <c r="X15" s="419">
        <f t="shared" si="12"/>
        <v>0</v>
      </c>
      <c r="Y15" s="419">
        <f t="shared" si="12"/>
        <v>0</v>
      </c>
      <c r="Z15" s="419">
        <f t="shared" si="12"/>
        <v>0</v>
      </c>
      <c r="AA15" s="419">
        <f t="shared" si="12"/>
        <v>0</v>
      </c>
      <c r="AB15" s="30"/>
      <c r="AC15" s="30"/>
      <c r="AD15" s="30"/>
      <c r="AE15" s="30"/>
      <c r="AF15" s="30"/>
      <c r="AG15" s="30"/>
      <c r="AH15" s="30"/>
      <c r="AI15" s="30"/>
      <c r="AJ15" s="30"/>
      <c r="AK15" s="30"/>
      <c r="AL15" s="30"/>
      <c r="AM15" s="30"/>
      <c r="AN15" s="30"/>
      <c r="AO15" s="30"/>
      <c r="AP15" s="30"/>
      <c r="AQ15" s="30"/>
      <c r="AR15" s="30"/>
      <c r="AS15" s="30"/>
      <c r="AT15" s="30"/>
      <c r="AU15" s="30"/>
      <c r="AV15" s="30"/>
    </row>
    <row r="16" spans="1:48" hidden="1" x14ac:dyDescent="0.3">
      <c r="A16" s="180" t="str">
        <f>A8</f>
        <v>Expiring 2025 CPAS</v>
      </c>
      <c r="B16" s="185"/>
      <c r="C16" s="186"/>
      <c r="D16" s="197"/>
      <c r="E16" s="408"/>
      <c r="F16" s="135"/>
      <c r="G16" s="115"/>
      <c r="H16" s="115"/>
      <c r="I16" s="115"/>
      <c r="J16" s="115"/>
      <c r="K16" s="217"/>
      <c r="L16" s="419">
        <f t="shared" ref="L16:L17" si="13">AB8</f>
        <v>0</v>
      </c>
      <c r="M16" s="419">
        <f t="shared" si="12"/>
        <v>0</v>
      </c>
      <c r="N16" s="419">
        <f t="shared" si="12"/>
        <v>0</v>
      </c>
      <c r="O16" s="419">
        <f t="shared" si="12"/>
        <v>0</v>
      </c>
      <c r="P16" s="419">
        <f t="shared" si="12"/>
        <v>0.35160000000000002</v>
      </c>
      <c r="Q16" s="419">
        <f t="shared" si="12"/>
        <v>0</v>
      </c>
      <c r="R16" s="419">
        <f t="shared" si="12"/>
        <v>0</v>
      </c>
      <c r="S16" s="419">
        <f t="shared" si="12"/>
        <v>0</v>
      </c>
      <c r="T16" s="419">
        <f t="shared" si="12"/>
        <v>0</v>
      </c>
      <c r="U16" s="419">
        <f t="shared" si="12"/>
        <v>0</v>
      </c>
      <c r="V16" s="419">
        <f t="shared" si="12"/>
        <v>0</v>
      </c>
      <c r="W16" s="419">
        <f t="shared" si="12"/>
        <v>0</v>
      </c>
      <c r="X16" s="419">
        <f t="shared" si="12"/>
        <v>0</v>
      </c>
      <c r="Y16" s="419">
        <f t="shared" si="12"/>
        <v>0</v>
      </c>
      <c r="Z16" s="419">
        <f t="shared" si="12"/>
        <v>0</v>
      </c>
      <c r="AA16" s="419">
        <f t="shared" si="12"/>
        <v>0</v>
      </c>
      <c r="AB16" s="30"/>
      <c r="AC16" s="30"/>
      <c r="AD16" s="30"/>
      <c r="AE16" s="30"/>
      <c r="AF16" s="30"/>
      <c r="AG16" s="30"/>
      <c r="AH16" s="30"/>
      <c r="AI16" s="30"/>
      <c r="AJ16" s="30"/>
      <c r="AK16" s="30"/>
      <c r="AL16" s="30"/>
      <c r="AM16" s="30"/>
      <c r="AN16" s="30"/>
      <c r="AO16" s="30"/>
      <c r="AP16" s="30"/>
      <c r="AQ16" s="30"/>
      <c r="AR16" s="30"/>
      <c r="AS16" s="30"/>
      <c r="AT16" s="30"/>
      <c r="AU16" s="30"/>
      <c r="AV16" s="30"/>
    </row>
    <row r="17" spans="1:48" hidden="1" x14ac:dyDescent="0.3">
      <c r="A17" s="180" t="str">
        <f>A9</f>
        <v>Expired 2025 CPAS</v>
      </c>
      <c r="B17" s="185"/>
      <c r="C17" s="186"/>
      <c r="D17" s="186"/>
      <c r="E17" s="408"/>
      <c r="F17" s="135"/>
      <c r="G17" s="115"/>
      <c r="H17" s="115"/>
      <c r="I17" s="115"/>
      <c r="J17" s="115"/>
      <c r="K17" s="217"/>
      <c r="L17" s="419">
        <f t="shared" si="13"/>
        <v>0</v>
      </c>
      <c r="M17" s="419">
        <f t="shared" si="12"/>
        <v>0</v>
      </c>
      <c r="N17" s="419">
        <f t="shared" si="12"/>
        <v>0</v>
      </c>
      <c r="O17" s="419">
        <f t="shared" si="12"/>
        <v>0</v>
      </c>
      <c r="P17" s="419">
        <f t="shared" si="12"/>
        <v>0.35160000000000002</v>
      </c>
      <c r="Q17" s="419">
        <f t="shared" si="12"/>
        <v>0.35160000000000002</v>
      </c>
      <c r="R17" s="419">
        <f t="shared" si="12"/>
        <v>0.35160000000000002</v>
      </c>
      <c r="S17" s="419">
        <f t="shared" si="12"/>
        <v>0.35160000000000002</v>
      </c>
      <c r="T17" s="419">
        <f t="shared" si="12"/>
        <v>0.35160000000000002</v>
      </c>
      <c r="U17" s="419">
        <f t="shared" si="12"/>
        <v>0.35160000000000002</v>
      </c>
      <c r="V17" s="419">
        <f t="shared" si="12"/>
        <v>0.35160000000000002</v>
      </c>
      <c r="W17" s="419">
        <f t="shared" si="12"/>
        <v>0.35160000000000002</v>
      </c>
      <c r="X17" s="419">
        <f t="shared" si="12"/>
        <v>0.35160000000000002</v>
      </c>
      <c r="Y17" s="419">
        <f t="shared" si="12"/>
        <v>0.35160000000000002</v>
      </c>
      <c r="Z17" s="419">
        <f t="shared" si="12"/>
        <v>0.35160000000000002</v>
      </c>
      <c r="AA17" s="419">
        <f t="shared" si="12"/>
        <v>0.35160000000000002</v>
      </c>
      <c r="AB17" s="30"/>
      <c r="AC17" s="30"/>
      <c r="AD17" s="30"/>
      <c r="AE17" s="30"/>
      <c r="AF17" s="30"/>
      <c r="AG17" s="30"/>
      <c r="AH17" s="30"/>
      <c r="AI17" s="30"/>
      <c r="AJ17" s="30"/>
      <c r="AK17" s="30"/>
      <c r="AL17" s="30"/>
      <c r="AM17" s="30"/>
      <c r="AN17" s="30"/>
      <c r="AO17" s="30"/>
      <c r="AP17" s="30"/>
      <c r="AQ17" s="30"/>
      <c r="AR17" s="30"/>
      <c r="AS17" s="30"/>
      <c r="AT17" s="30"/>
      <c r="AU17" s="30"/>
      <c r="AV17" s="30"/>
    </row>
    <row r="18" spans="1:48" hidden="1" x14ac:dyDescent="0.3">
      <c r="A18" s="193" t="str">
        <f>A10</f>
        <v>WAML</v>
      </c>
      <c r="B18" s="206">
        <f>B10</f>
        <v>20</v>
      </c>
      <c r="C18" s="56"/>
      <c r="D18" s="30"/>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row>
    <row r="19" spans="1:48" collapsed="1" x14ac:dyDescent="0.3">
      <c r="A19" s="30"/>
      <c r="B19" s="30"/>
      <c r="C19" s="30"/>
      <c r="D19" s="30"/>
      <c r="E19" s="30"/>
      <c r="F19" s="30"/>
      <c r="G19" s="30"/>
      <c r="H19" s="30"/>
      <c r="I19" s="30"/>
      <c r="J19" s="30"/>
      <c r="K19" s="30"/>
      <c r="L19" s="30"/>
      <c r="M19" s="30"/>
      <c r="N19" s="30"/>
      <c r="O19" s="30"/>
      <c r="P19" s="30"/>
      <c r="Q19" s="30"/>
      <c r="R19" s="30"/>
      <c r="S19" s="30"/>
      <c r="T19" s="30"/>
      <c r="U19" s="30"/>
      <c r="V19" s="30"/>
      <c r="W19" s="30"/>
    </row>
    <row r="20" spans="1:48" x14ac:dyDescent="0.3">
      <c r="A20" s="292" t="s">
        <v>391</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row>
    <row r="21" spans="1:48" ht="15.75" customHeight="1" x14ac:dyDescent="0.3">
      <c r="A21" s="491" t="s">
        <v>230</v>
      </c>
      <c r="B21" s="493" t="s">
        <v>0</v>
      </c>
      <c r="C21" s="493" t="s">
        <v>270</v>
      </c>
      <c r="D21" s="493" t="s">
        <v>57</v>
      </c>
      <c r="E21" s="110"/>
      <c r="F21" s="107"/>
      <c r="G21" s="107"/>
      <c r="H21" s="107"/>
      <c r="I21" s="107"/>
      <c r="J21" s="107"/>
      <c r="K21" s="107"/>
      <c r="L21" s="110" t="s">
        <v>72</v>
      </c>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474" t="s">
        <v>1</v>
      </c>
    </row>
    <row r="22" spans="1:48" x14ac:dyDescent="0.3">
      <c r="A22" s="496"/>
      <c r="B22" s="495"/>
      <c r="C22" s="495"/>
      <c r="D22" s="494"/>
      <c r="E22" s="1">
        <f t="shared" ref="E22:AU22" si="14">E5</f>
        <v>2018</v>
      </c>
      <c r="F22" s="1">
        <f t="shared" si="14"/>
        <v>2019</v>
      </c>
      <c r="G22" s="1">
        <f t="shared" si="14"/>
        <v>2020</v>
      </c>
      <c r="H22" s="1">
        <f t="shared" si="14"/>
        <v>2021</v>
      </c>
      <c r="I22" s="1">
        <f t="shared" si="14"/>
        <v>2022</v>
      </c>
      <c r="J22" s="1">
        <f t="shared" si="14"/>
        <v>2023</v>
      </c>
      <c r="K22" s="1">
        <f t="shared" si="14"/>
        <v>2024</v>
      </c>
      <c r="L22" s="1">
        <f t="shared" si="14"/>
        <v>2025</v>
      </c>
      <c r="M22" s="1">
        <f t="shared" si="14"/>
        <v>2026</v>
      </c>
      <c r="N22" s="1">
        <f t="shared" si="14"/>
        <v>2027</v>
      </c>
      <c r="O22" s="1">
        <f t="shared" si="14"/>
        <v>2028</v>
      </c>
      <c r="P22" s="1">
        <f t="shared" si="14"/>
        <v>2029</v>
      </c>
      <c r="Q22" s="1">
        <f t="shared" si="14"/>
        <v>2030</v>
      </c>
      <c r="R22" s="1">
        <f t="shared" si="14"/>
        <v>2031</v>
      </c>
      <c r="S22" s="1">
        <f t="shared" si="14"/>
        <v>2032</v>
      </c>
      <c r="T22" s="1">
        <f t="shared" si="14"/>
        <v>2033</v>
      </c>
      <c r="U22" s="1">
        <f t="shared" si="14"/>
        <v>2034</v>
      </c>
      <c r="V22" s="1">
        <f t="shared" si="14"/>
        <v>2035</v>
      </c>
      <c r="W22" s="1">
        <f t="shared" si="14"/>
        <v>2036</v>
      </c>
      <c r="X22" s="1">
        <f t="shared" si="14"/>
        <v>2037</v>
      </c>
      <c r="Y22" s="1">
        <f t="shared" si="14"/>
        <v>2038</v>
      </c>
      <c r="Z22" s="1">
        <f t="shared" si="14"/>
        <v>2039</v>
      </c>
      <c r="AA22" s="1">
        <f t="shared" si="14"/>
        <v>2040</v>
      </c>
      <c r="AB22" s="1">
        <f t="shared" si="14"/>
        <v>2041</v>
      </c>
      <c r="AC22" s="1">
        <f t="shared" si="14"/>
        <v>2042</v>
      </c>
      <c r="AD22" s="1">
        <f t="shared" si="14"/>
        <v>2043</v>
      </c>
      <c r="AE22" s="1">
        <f t="shared" si="14"/>
        <v>2044</v>
      </c>
      <c r="AF22" s="1">
        <f t="shared" si="14"/>
        <v>2045</v>
      </c>
      <c r="AG22" s="1">
        <f t="shared" si="14"/>
        <v>2046</v>
      </c>
      <c r="AH22" s="1">
        <f t="shared" si="14"/>
        <v>2047</v>
      </c>
      <c r="AI22" s="1">
        <f t="shared" si="14"/>
        <v>2048</v>
      </c>
      <c r="AJ22" s="1">
        <f t="shared" si="14"/>
        <v>2049</v>
      </c>
      <c r="AK22" s="1">
        <f t="shared" si="14"/>
        <v>2050</v>
      </c>
      <c r="AL22" s="1">
        <f t="shared" si="14"/>
        <v>2051</v>
      </c>
      <c r="AM22" s="1">
        <f t="shared" si="14"/>
        <v>2052</v>
      </c>
      <c r="AN22" s="1">
        <f t="shared" si="14"/>
        <v>2053</v>
      </c>
      <c r="AO22" s="1">
        <f t="shared" si="14"/>
        <v>2054</v>
      </c>
      <c r="AP22" s="1">
        <f t="shared" si="14"/>
        <v>2055</v>
      </c>
      <c r="AQ22" s="1">
        <f t="shared" si="14"/>
        <v>2056</v>
      </c>
      <c r="AR22" s="1">
        <f t="shared" si="14"/>
        <v>2057</v>
      </c>
      <c r="AS22" s="1">
        <f t="shared" si="14"/>
        <v>2058</v>
      </c>
      <c r="AT22" s="1">
        <f t="shared" si="14"/>
        <v>2059</v>
      </c>
      <c r="AU22" s="1">
        <f t="shared" si="14"/>
        <v>2060</v>
      </c>
      <c r="AV22" s="476"/>
    </row>
    <row r="23" spans="1:48" x14ac:dyDescent="0.3">
      <c r="A23" s="219" t="s">
        <v>47</v>
      </c>
      <c r="B23" s="220">
        <v>20</v>
      </c>
      <c r="C23" s="177">
        <v>12.175966846249482</v>
      </c>
      <c r="D23" s="221">
        <v>1</v>
      </c>
      <c r="E23" s="51"/>
      <c r="F23" s="136"/>
      <c r="G23" s="27"/>
      <c r="H23" s="27"/>
      <c r="I23" s="27"/>
      <c r="J23" s="27"/>
      <c r="K23" s="217"/>
      <c r="L23" s="177">
        <v>12</v>
      </c>
      <c r="M23" s="177">
        <f>L23</f>
        <v>12</v>
      </c>
      <c r="N23" s="177">
        <f t="shared" ref="N23:AE23" si="15">M23</f>
        <v>12</v>
      </c>
      <c r="O23" s="177">
        <f t="shared" si="15"/>
        <v>12</v>
      </c>
      <c r="P23" s="177">
        <f t="shared" si="15"/>
        <v>12</v>
      </c>
      <c r="Q23" s="177">
        <f t="shared" si="15"/>
        <v>12</v>
      </c>
      <c r="R23" s="177">
        <f t="shared" si="15"/>
        <v>12</v>
      </c>
      <c r="S23" s="177">
        <f t="shared" si="15"/>
        <v>12</v>
      </c>
      <c r="T23" s="177">
        <f t="shared" si="15"/>
        <v>12</v>
      </c>
      <c r="U23" s="177">
        <f t="shared" si="15"/>
        <v>12</v>
      </c>
      <c r="V23" s="177">
        <f t="shared" si="15"/>
        <v>12</v>
      </c>
      <c r="W23" s="177">
        <f t="shared" si="15"/>
        <v>12</v>
      </c>
      <c r="X23" s="177">
        <f t="shared" si="15"/>
        <v>12</v>
      </c>
      <c r="Y23" s="177">
        <f t="shared" si="15"/>
        <v>12</v>
      </c>
      <c r="Z23" s="177">
        <f t="shared" si="15"/>
        <v>12</v>
      </c>
      <c r="AA23" s="177">
        <f t="shared" si="15"/>
        <v>12</v>
      </c>
      <c r="AB23" s="177">
        <f t="shared" si="15"/>
        <v>12</v>
      </c>
      <c r="AC23" s="177">
        <f t="shared" si="15"/>
        <v>12</v>
      </c>
      <c r="AD23" s="177">
        <f t="shared" si="15"/>
        <v>12</v>
      </c>
      <c r="AE23" s="177">
        <f t="shared" si="15"/>
        <v>12</v>
      </c>
      <c r="AF23" s="177">
        <v>0</v>
      </c>
      <c r="AG23" s="177">
        <v>0</v>
      </c>
      <c r="AH23" s="177">
        <v>0</v>
      </c>
      <c r="AI23" s="177">
        <v>0</v>
      </c>
      <c r="AJ23" s="177">
        <v>0</v>
      </c>
      <c r="AK23" s="177">
        <v>0</v>
      </c>
      <c r="AL23" s="177">
        <v>0</v>
      </c>
      <c r="AM23" s="177">
        <v>0</v>
      </c>
      <c r="AN23" s="177">
        <v>0</v>
      </c>
      <c r="AO23" s="177">
        <v>0</v>
      </c>
      <c r="AP23" s="177">
        <v>0</v>
      </c>
      <c r="AQ23" s="177">
        <v>0</v>
      </c>
      <c r="AR23" s="177">
        <v>0</v>
      </c>
      <c r="AS23" s="177">
        <v>0</v>
      </c>
      <c r="AT23" s="177">
        <v>0</v>
      </c>
      <c r="AU23" s="177">
        <v>0</v>
      </c>
      <c r="AV23" s="208">
        <f>SUM(E23:AU23)</f>
        <v>240</v>
      </c>
    </row>
    <row r="24" spans="1:48" x14ac:dyDescent="0.3">
      <c r="A24" s="180" t="s">
        <v>467</v>
      </c>
      <c r="B24" s="196"/>
      <c r="C24" s="182">
        <f>SUM(C23:C23)</f>
        <v>12.175966846249482</v>
      </c>
      <c r="D24" s="205">
        <f>L24/C24</f>
        <v>0.98554801861145969</v>
      </c>
      <c r="E24" s="85"/>
      <c r="F24" s="74"/>
      <c r="G24" s="77"/>
      <c r="H24" s="77"/>
      <c r="I24" s="77"/>
      <c r="J24" s="77"/>
      <c r="K24" s="94"/>
      <c r="L24" s="182">
        <f t="shared" ref="L24:AO24" si="16">SUM(L23:L23)</f>
        <v>12</v>
      </c>
      <c r="M24" s="182">
        <f t="shared" si="16"/>
        <v>12</v>
      </c>
      <c r="N24" s="182">
        <f t="shared" si="16"/>
        <v>12</v>
      </c>
      <c r="O24" s="182">
        <f t="shared" si="16"/>
        <v>12</v>
      </c>
      <c r="P24" s="182">
        <f t="shared" si="16"/>
        <v>12</v>
      </c>
      <c r="Q24" s="182">
        <f t="shared" si="16"/>
        <v>12</v>
      </c>
      <c r="R24" s="182">
        <f t="shared" si="16"/>
        <v>12</v>
      </c>
      <c r="S24" s="182">
        <f t="shared" si="16"/>
        <v>12</v>
      </c>
      <c r="T24" s="182">
        <f t="shared" si="16"/>
        <v>12</v>
      </c>
      <c r="U24" s="182">
        <f t="shared" si="16"/>
        <v>12</v>
      </c>
      <c r="V24" s="182">
        <f t="shared" si="16"/>
        <v>12</v>
      </c>
      <c r="W24" s="182">
        <f t="shared" si="16"/>
        <v>12</v>
      </c>
      <c r="X24" s="182">
        <f t="shared" si="16"/>
        <v>12</v>
      </c>
      <c r="Y24" s="182">
        <f t="shared" si="16"/>
        <v>12</v>
      </c>
      <c r="Z24" s="182">
        <f t="shared" si="16"/>
        <v>12</v>
      </c>
      <c r="AA24" s="182">
        <f t="shared" si="16"/>
        <v>12</v>
      </c>
      <c r="AB24" s="182">
        <f t="shared" si="16"/>
        <v>12</v>
      </c>
      <c r="AC24" s="182">
        <f t="shared" si="16"/>
        <v>12</v>
      </c>
      <c r="AD24" s="182">
        <f t="shared" si="16"/>
        <v>12</v>
      </c>
      <c r="AE24" s="182">
        <f t="shared" si="16"/>
        <v>12</v>
      </c>
      <c r="AF24" s="182">
        <f t="shared" si="16"/>
        <v>0</v>
      </c>
      <c r="AG24" s="182">
        <f t="shared" si="16"/>
        <v>0</v>
      </c>
      <c r="AH24" s="182">
        <f t="shared" si="16"/>
        <v>0</v>
      </c>
      <c r="AI24" s="182">
        <f t="shared" si="16"/>
        <v>0</v>
      </c>
      <c r="AJ24" s="182">
        <f t="shared" si="16"/>
        <v>0</v>
      </c>
      <c r="AK24" s="182">
        <f t="shared" si="16"/>
        <v>0</v>
      </c>
      <c r="AL24" s="182">
        <f t="shared" si="16"/>
        <v>0</v>
      </c>
      <c r="AM24" s="182">
        <f t="shared" si="16"/>
        <v>0</v>
      </c>
      <c r="AN24" s="182">
        <f t="shared" si="16"/>
        <v>0</v>
      </c>
      <c r="AO24" s="182">
        <f t="shared" si="16"/>
        <v>0</v>
      </c>
      <c r="AP24" s="182">
        <f t="shared" ref="AP24:AU24" si="17">SUM(AP23:AP23)</f>
        <v>0</v>
      </c>
      <c r="AQ24" s="182">
        <f t="shared" si="17"/>
        <v>0</v>
      </c>
      <c r="AR24" s="182">
        <f t="shared" si="17"/>
        <v>0</v>
      </c>
      <c r="AS24" s="182">
        <f t="shared" si="17"/>
        <v>0</v>
      </c>
      <c r="AT24" s="182">
        <f t="shared" si="17"/>
        <v>0</v>
      </c>
      <c r="AU24" s="182">
        <f t="shared" si="17"/>
        <v>0</v>
      </c>
      <c r="AV24" s="174">
        <f>SUM(AV23:AV23)</f>
        <v>240</v>
      </c>
    </row>
    <row r="25" spans="1:48" x14ac:dyDescent="0.3">
      <c r="A25" s="180" t="s">
        <v>468</v>
      </c>
      <c r="B25" s="185"/>
      <c r="C25" s="186"/>
      <c r="D25" s="197"/>
      <c r="E25" s="77"/>
      <c r="F25" s="77"/>
      <c r="G25" s="78"/>
      <c r="H25" s="78"/>
      <c r="I25" s="78"/>
      <c r="J25" s="78"/>
      <c r="K25" s="137"/>
      <c r="L25" s="174">
        <v>0</v>
      </c>
      <c r="M25" s="174">
        <f t="shared" ref="M25:AO25" si="18">L24-M24</f>
        <v>0</v>
      </c>
      <c r="N25" s="174">
        <f t="shared" si="18"/>
        <v>0</v>
      </c>
      <c r="O25" s="174">
        <f t="shared" si="18"/>
        <v>0</v>
      </c>
      <c r="P25" s="174">
        <f t="shared" si="18"/>
        <v>0</v>
      </c>
      <c r="Q25" s="174">
        <f t="shared" si="18"/>
        <v>0</v>
      </c>
      <c r="R25" s="174">
        <f t="shared" si="18"/>
        <v>0</v>
      </c>
      <c r="S25" s="174">
        <f t="shared" si="18"/>
        <v>0</v>
      </c>
      <c r="T25" s="174">
        <f t="shared" si="18"/>
        <v>0</v>
      </c>
      <c r="U25" s="174">
        <f t="shared" si="18"/>
        <v>0</v>
      </c>
      <c r="V25" s="174">
        <f t="shared" si="18"/>
        <v>0</v>
      </c>
      <c r="W25" s="174">
        <f t="shared" si="18"/>
        <v>0</v>
      </c>
      <c r="X25" s="174">
        <f t="shared" si="18"/>
        <v>0</v>
      </c>
      <c r="Y25" s="174">
        <f t="shared" si="18"/>
        <v>0</v>
      </c>
      <c r="Z25" s="174">
        <f t="shared" si="18"/>
        <v>0</v>
      </c>
      <c r="AA25" s="174">
        <f t="shared" si="18"/>
        <v>0</v>
      </c>
      <c r="AB25" s="174">
        <f t="shared" si="18"/>
        <v>0</v>
      </c>
      <c r="AC25" s="174">
        <f t="shared" si="18"/>
        <v>0</v>
      </c>
      <c r="AD25" s="174">
        <f t="shared" si="18"/>
        <v>0</v>
      </c>
      <c r="AE25" s="174">
        <f t="shared" si="18"/>
        <v>0</v>
      </c>
      <c r="AF25" s="174">
        <f t="shared" si="18"/>
        <v>12</v>
      </c>
      <c r="AG25" s="174">
        <f t="shared" si="18"/>
        <v>0</v>
      </c>
      <c r="AH25" s="174">
        <f t="shared" si="18"/>
        <v>0</v>
      </c>
      <c r="AI25" s="174">
        <f t="shared" si="18"/>
        <v>0</v>
      </c>
      <c r="AJ25" s="174">
        <f t="shared" si="18"/>
        <v>0</v>
      </c>
      <c r="AK25" s="174">
        <f t="shared" si="18"/>
        <v>0</v>
      </c>
      <c r="AL25" s="174">
        <f t="shared" si="18"/>
        <v>0</v>
      </c>
      <c r="AM25" s="174">
        <f t="shared" si="18"/>
        <v>0</v>
      </c>
      <c r="AN25" s="174">
        <f t="shared" si="18"/>
        <v>0</v>
      </c>
      <c r="AO25" s="174">
        <f t="shared" si="18"/>
        <v>0</v>
      </c>
      <c r="AP25" s="174">
        <f t="shared" ref="AP25" si="19">AO24-AP24</f>
        <v>0</v>
      </c>
      <c r="AQ25" s="174">
        <f t="shared" ref="AQ25" si="20">AP24-AQ24</f>
        <v>0</v>
      </c>
      <c r="AR25" s="174">
        <f t="shared" ref="AR25" si="21">AQ24-AR24</f>
        <v>0</v>
      </c>
      <c r="AS25" s="174">
        <f t="shared" ref="AS25" si="22">AR24-AS24</f>
        <v>0</v>
      </c>
      <c r="AT25" s="174">
        <f t="shared" ref="AT25" si="23">AS24-AT24</f>
        <v>0</v>
      </c>
      <c r="AU25" s="174">
        <f t="shared" ref="AU25" si="24">AT24-AU24</f>
        <v>0</v>
      </c>
      <c r="AV25" s="62"/>
    </row>
    <row r="26" spans="1:48" x14ac:dyDescent="0.3">
      <c r="A26" s="180" t="s">
        <v>469</v>
      </c>
      <c r="B26" s="185"/>
      <c r="C26" s="186"/>
      <c r="D26" s="186"/>
      <c r="E26" s="74"/>
      <c r="F26" s="74"/>
      <c r="G26" s="79"/>
      <c r="H26" s="79"/>
      <c r="I26" s="79"/>
      <c r="J26" s="79"/>
      <c r="K26" s="94"/>
      <c r="L26" s="174">
        <f>$L24-L24</f>
        <v>0</v>
      </c>
      <c r="M26" s="174">
        <f t="shared" ref="M26:AO26" si="25">$L24-M24</f>
        <v>0</v>
      </c>
      <c r="N26" s="174">
        <f t="shared" si="25"/>
        <v>0</v>
      </c>
      <c r="O26" s="174">
        <f t="shared" si="25"/>
        <v>0</v>
      </c>
      <c r="P26" s="174">
        <f t="shared" si="25"/>
        <v>0</v>
      </c>
      <c r="Q26" s="174">
        <f t="shared" si="25"/>
        <v>0</v>
      </c>
      <c r="R26" s="174">
        <f t="shared" si="25"/>
        <v>0</v>
      </c>
      <c r="S26" s="174">
        <f t="shared" si="25"/>
        <v>0</v>
      </c>
      <c r="T26" s="174">
        <f t="shared" si="25"/>
        <v>0</v>
      </c>
      <c r="U26" s="174">
        <f t="shared" si="25"/>
        <v>0</v>
      </c>
      <c r="V26" s="174">
        <f t="shared" si="25"/>
        <v>0</v>
      </c>
      <c r="W26" s="174">
        <f t="shared" si="25"/>
        <v>0</v>
      </c>
      <c r="X26" s="174">
        <f t="shared" si="25"/>
        <v>0</v>
      </c>
      <c r="Y26" s="174">
        <f t="shared" si="25"/>
        <v>0</v>
      </c>
      <c r="Z26" s="174">
        <f t="shared" si="25"/>
        <v>0</v>
      </c>
      <c r="AA26" s="174">
        <f t="shared" si="25"/>
        <v>0</v>
      </c>
      <c r="AB26" s="174">
        <f t="shared" si="25"/>
        <v>0</v>
      </c>
      <c r="AC26" s="174">
        <f t="shared" si="25"/>
        <v>0</v>
      </c>
      <c r="AD26" s="174">
        <f t="shared" si="25"/>
        <v>0</v>
      </c>
      <c r="AE26" s="174">
        <f t="shared" si="25"/>
        <v>0</v>
      </c>
      <c r="AF26" s="174">
        <f t="shared" si="25"/>
        <v>12</v>
      </c>
      <c r="AG26" s="174">
        <f t="shared" si="25"/>
        <v>12</v>
      </c>
      <c r="AH26" s="174">
        <f t="shared" si="25"/>
        <v>12</v>
      </c>
      <c r="AI26" s="174">
        <f t="shared" si="25"/>
        <v>12</v>
      </c>
      <c r="AJ26" s="174">
        <f t="shared" si="25"/>
        <v>12</v>
      </c>
      <c r="AK26" s="174">
        <f t="shared" si="25"/>
        <v>12</v>
      </c>
      <c r="AL26" s="174">
        <f t="shared" si="25"/>
        <v>12</v>
      </c>
      <c r="AM26" s="174">
        <f t="shared" si="25"/>
        <v>12</v>
      </c>
      <c r="AN26" s="174">
        <f t="shared" si="25"/>
        <v>12</v>
      </c>
      <c r="AO26" s="174">
        <f t="shared" si="25"/>
        <v>12</v>
      </c>
      <c r="AP26" s="174">
        <f t="shared" ref="AP26:AU26" si="26">$L24-AP24</f>
        <v>12</v>
      </c>
      <c r="AQ26" s="174">
        <f t="shared" si="26"/>
        <v>12</v>
      </c>
      <c r="AR26" s="174">
        <f t="shared" si="26"/>
        <v>12</v>
      </c>
      <c r="AS26" s="174">
        <f t="shared" si="26"/>
        <v>12</v>
      </c>
      <c r="AT26" s="174">
        <f t="shared" si="26"/>
        <v>12</v>
      </c>
      <c r="AU26" s="174">
        <f t="shared" si="26"/>
        <v>12</v>
      </c>
      <c r="AV26" s="63"/>
    </row>
    <row r="27" spans="1:48" collapsed="1" x14ac:dyDescent="0.3">
      <c r="A27" s="30"/>
      <c r="B27" s="30"/>
      <c r="C27" s="30"/>
      <c r="D27" s="30"/>
      <c r="E27" s="30"/>
      <c r="F27" s="30"/>
      <c r="G27" s="30"/>
      <c r="H27" s="30"/>
      <c r="I27" s="30"/>
      <c r="J27" s="30"/>
      <c r="K27" s="30"/>
      <c r="L27" s="30"/>
      <c r="M27" s="30"/>
      <c r="N27" s="30"/>
      <c r="O27" s="30"/>
      <c r="P27" s="30"/>
      <c r="Q27" s="30"/>
      <c r="R27" s="30"/>
      <c r="S27" s="30"/>
      <c r="T27" s="30"/>
      <c r="U27" s="30"/>
      <c r="V27" s="30"/>
      <c r="W27" s="30"/>
    </row>
    <row r="30" spans="1:48" x14ac:dyDescent="0.3">
      <c r="L30" s="21"/>
    </row>
  </sheetData>
  <mergeCells count="14">
    <mergeCell ref="AV4:AV5"/>
    <mergeCell ref="A21:A22"/>
    <mergeCell ref="B21:B22"/>
    <mergeCell ref="C21:C22"/>
    <mergeCell ref="D21:D22"/>
    <mergeCell ref="AV21:AV22"/>
    <mergeCell ref="A12:A13"/>
    <mergeCell ref="B12:B13"/>
    <mergeCell ref="C12:C13"/>
    <mergeCell ref="D12:D13"/>
    <mergeCell ref="A4:A5"/>
    <mergeCell ref="B4:B5"/>
    <mergeCell ref="C4:C5"/>
    <mergeCell ref="D4:D5"/>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0BAA4-878D-48CC-8A5F-1AA457D567D7}">
  <dimension ref="A1:A138"/>
  <sheetViews>
    <sheetView workbookViewId="0"/>
  </sheetViews>
  <sheetFormatPr defaultColWidth="8.88671875" defaultRowHeight="15.75" x14ac:dyDescent="0.3"/>
  <cols>
    <col min="1" max="16384" width="8.88671875" style="30"/>
  </cols>
  <sheetData>
    <row r="1" spans="1:1" ht="15.75" customHeight="1" x14ac:dyDescent="0.3">
      <c r="A1" s="369" t="s">
        <v>186</v>
      </c>
    </row>
    <row r="2" spans="1:1" ht="15.75" customHeight="1" x14ac:dyDescent="0.3">
      <c r="A2" s="369" t="s">
        <v>56</v>
      </c>
    </row>
    <row r="3" spans="1:1" ht="15.75" customHeight="1" x14ac:dyDescent="0.3"/>
    <row r="4" spans="1:1" ht="15.75" customHeight="1" x14ac:dyDescent="0.3"/>
    <row r="5" spans="1:1" ht="15.75" customHeight="1" x14ac:dyDescent="0.3"/>
    <row r="6" spans="1:1" ht="15.75" customHeight="1" x14ac:dyDescent="0.3"/>
    <row r="7" spans="1:1" ht="15.75" customHeight="1" x14ac:dyDescent="0.3"/>
    <row r="8" spans="1:1" ht="15.75" customHeight="1" x14ac:dyDescent="0.3"/>
    <row r="9" spans="1:1" ht="15.75" customHeight="1" x14ac:dyDescent="0.3"/>
    <row r="10" spans="1:1" ht="15.75" customHeight="1" x14ac:dyDescent="0.3"/>
    <row r="11" spans="1:1" ht="15.75" customHeight="1" x14ac:dyDescent="0.3"/>
    <row r="12" spans="1:1" ht="15.75" customHeight="1" x14ac:dyDescent="0.3"/>
    <row r="13" spans="1:1" ht="15.75" customHeight="1" x14ac:dyDescent="0.3"/>
    <row r="14" spans="1:1" ht="15.75" customHeight="1" x14ac:dyDescent="0.3"/>
    <row r="15" spans="1:1" ht="15.75" customHeight="1" x14ac:dyDescent="0.3"/>
    <row r="16" spans="1:1"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sheetData>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25BA9-DED6-4482-9CAA-A18B1C71C8C8}">
  <dimension ref="A1:AV27"/>
  <sheetViews>
    <sheetView workbookViewId="0"/>
  </sheetViews>
  <sheetFormatPr defaultColWidth="8.88671875" defaultRowHeight="15.75" x14ac:dyDescent="0.3"/>
  <cols>
    <col min="1" max="1" width="32.77734375" customWidth="1"/>
    <col min="2" max="2" width="8.77734375" customWidth="1"/>
    <col min="3" max="3" width="14.77734375" customWidth="1"/>
    <col min="4" max="4" width="5.77734375" customWidth="1"/>
    <col min="5" max="10" width="6.44140625" customWidth="1"/>
    <col min="11" max="11" width="7.44140625" customWidth="1"/>
    <col min="12" max="47" width="7.77734375" customWidth="1"/>
  </cols>
  <sheetData>
    <row r="1" spans="1:48" ht="15.75" customHeight="1" x14ac:dyDescent="0.3">
      <c r="A1" s="292" t="s">
        <v>510</v>
      </c>
    </row>
    <row r="2" spans="1:48" x14ac:dyDescent="0.3">
      <c r="A2" s="37"/>
    </row>
    <row r="3" spans="1:48" x14ac:dyDescent="0.3">
      <c r="A3" s="292" t="s">
        <v>272</v>
      </c>
    </row>
    <row r="4" spans="1:48" ht="15" customHeight="1" x14ac:dyDescent="0.3">
      <c r="A4" s="491" t="s">
        <v>230</v>
      </c>
      <c r="B4" s="493" t="s">
        <v>0</v>
      </c>
      <c r="C4" s="493" t="s">
        <v>264</v>
      </c>
      <c r="D4" s="497" t="s">
        <v>57</v>
      </c>
      <c r="E4" s="96"/>
      <c r="F4" s="96"/>
      <c r="G4" s="96"/>
      <c r="H4" s="96"/>
      <c r="I4" s="96"/>
      <c r="J4" s="96"/>
      <c r="K4" s="88"/>
      <c r="L4" s="435" t="s">
        <v>265</v>
      </c>
      <c r="M4" s="89"/>
      <c r="N4" s="89"/>
      <c r="O4" s="89"/>
      <c r="P4" s="89"/>
      <c r="Q4" s="89"/>
      <c r="R4" s="89"/>
      <c r="S4" s="89"/>
      <c r="T4" s="89"/>
      <c r="U4" s="89"/>
      <c r="V4" s="89"/>
      <c r="W4" s="90"/>
      <c r="X4" s="29"/>
      <c r="Y4" s="29"/>
      <c r="Z4" s="29"/>
      <c r="AA4" s="29"/>
      <c r="AB4" s="29"/>
      <c r="AC4" s="29"/>
      <c r="AD4" s="29"/>
      <c r="AE4" s="29"/>
      <c r="AF4" s="29"/>
      <c r="AG4" s="29"/>
      <c r="AH4" s="29"/>
      <c r="AI4" s="29"/>
      <c r="AJ4" s="29"/>
      <c r="AK4" s="29"/>
      <c r="AL4" s="29"/>
      <c r="AM4" s="29"/>
      <c r="AN4" s="29"/>
      <c r="AO4" s="29"/>
      <c r="AP4" s="29"/>
      <c r="AQ4" s="29"/>
      <c r="AR4" s="29"/>
      <c r="AS4" s="29"/>
      <c r="AT4" s="29"/>
      <c r="AU4" s="29"/>
      <c r="AV4" s="478" t="s">
        <v>1</v>
      </c>
    </row>
    <row r="5" spans="1:48" x14ac:dyDescent="0.3">
      <c r="A5" s="496"/>
      <c r="B5" s="495"/>
      <c r="C5" s="495"/>
      <c r="D5" s="494"/>
      <c r="E5" s="98">
        <v>2018</v>
      </c>
      <c r="F5" s="98">
        <f>E5+1</f>
        <v>2019</v>
      </c>
      <c r="G5" s="98">
        <f t="shared" ref="G5:AU5" si="0">F5+1</f>
        <v>2020</v>
      </c>
      <c r="H5" s="98">
        <f t="shared" si="0"/>
        <v>2021</v>
      </c>
      <c r="I5" s="98">
        <f t="shared" si="0"/>
        <v>2022</v>
      </c>
      <c r="J5" s="98">
        <f t="shared" si="0"/>
        <v>2023</v>
      </c>
      <c r="K5" s="98">
        <f t="shared" si="0"/>
        <v>2024</v>
      </c>
      <c r="L5" s="98">
        <f t="shared" si="0"/>
        <v>2025</v>
      </c>
      <c r="M5" s="98">
        <f t="shared" si="0"/>
        <v>2026</v>
      </c>
      <c r="N5" s="98">
        <f t="shared" si="0"/>
        <v>2027</v>
      </c>
      <c r="O5" s="98">
        <f t="shared" si="0"/>
        <v>2028</v>
      </c>
      <c r="P5" s="98">
        <f t="shared" si="0"/>
        <v>2029</v>
      </c>
      <c r="Q5" s="98">
        <f t="shared" si="0"/>
        <v>2030</v>
      </c>
      <c r="R5" s="98">
        <f t="shared" si="0"/>
        <v>2031</v>
      </c>
      <c r="S5" s="98">
        <f t="shared" si="0"/>
        <v>2032</v>
      </c>
      <c r="T5" s="98">
        <f t="shared" si="0"/>
        <v>2033</v>
      </c>
      <c r="U5" s="98">
        <f t="shared" si="0"/>
        <v>2034</v>
      </c>
      <c r="V5" s="98">
        <f t="shared" si="0"/>
        <v>2035</v>
      </c>
      <c r="W5" s="98">
        <f t="shared" si="0"/>
        <v>2036</v>
      </c>
      <c r="X5" s="98">
        <f t="shared" si="0"/>
        <v>2037</v>
      </c>
      <c r="Y5" s="98">
        <f t="shared" si="0"/>
        <v>2038</v>
      </c>
      <c r="Z5" s="98">
        <f t="shared" si="0"/>
        <v>2039</v>
      </c>
      <c r="AA5" s="98">
        <f t="shared" si="0"/>
        <v>2040</v>
      </c>
      <c r="AB5" s="98">
        <f t="shared" si="0"/>
        <v>2041</v>
      </c>
      <c r="AC5" s="98">
        <f t="shared" si="0"/>
        <v>2042</v>
      </c>
      <c r="AD5" s="98">
        <f t="shared" si="0"/>
        <v>2043</v>
      </c>
      <c r="AE5" s="98">
        <f t="shared" si="0"/>
        <v>2044</v>
      </c>
      <c r="AF5" s="98">
        <f t="shared" si="0"/>
        <v>2045</v>
      </c>
      <c r="AG5" s="98">
        <f t="shared" si="0"/>
        <v>2046</v>
      </c>
      <c r="AH5" s="98">
        <f t="shared" si="0"/>
        <v>2047</v>
      </c>
      <c r="AI5" s="98">
        <f t="shared" si="0"/>
        <v>2048</v>
      </c>
      <c r="AJ5" s="98">
        <f t="shared" si="0"/>
        <v>2049</v>
      </c>
      <c r="AK5" s="98">
        <f t="shared" si="0"/>
        <v>2050</v>
      </c>
      <c r="AL5" s="98">
        <f t="shared" si="0"/>
        <v>2051</v>
      </c>
      <c r="AM5" s="98">
        <f t="shared" si="0"/>
        <v>2052</v>
      </c>
      <c r="AN5" s="98">
        <f t="shared" si="0"/>
        <v>2053</v>
      </c>
      <c r="AO5" s="98">
        <f t="shared" si="0"/>
        <v>2054</v>
      </c>
      <c r="AP5" s="98">
        <f t="shared" si="0"/>
        <v>2055</v>
      </c>
      <c r="AQ5" s="98">
        <f t="shared" si="0"/>
        <v>2056</v>
      </c>
      <c r="AR5" s="98">
        <f t="shared" si="0"/>
        <v>2057</v>
      </c>
      <c r="AS5" s="98">
        <f t="shared" si="0"/>
        <v>2058</v>
      </c>
      <c r="AT5" s="98">
        <f t="shared" si="0"/>
        <v>2059</v>
      </c>
      <c r="AU5" s="98">
        <f t="shared" si="0"/>
        <v>2060</v>
      </c>
      <c r="AV5" s="476"/>
    </row>
    <row r="6" spans="1:48" x14ac:dyDescent="0.3">
      <c r="A6" s="219" t="s">
        <v>395</v>
      </c>
      <c r="B6" s="220">
        <f>B16</f>
        <v>11</v>
      </c>
      <c r="C6" s="177">
        <f>C16*29.3/1000</f>
        <v>22.972372</v>
      </c>
      <c r="D6" s="221">
        <f>D16</f>
        <v>1</v>
      </c>
      <c r="E6" s="92"/>
      <c r="F6" s="135"/>
      <c r="G6" s="115"/>
      <c r="H6" s="115"/>
      <c r="I6" s="115"/>
      <c r="J6" s="115"/>
      <c r="K6" s="217"/>
      <c r="L6" s="177">
        <f t="shared" ref="L6:AU6" si="1">L16*29.3/1000</f>
        <v>22.972372</v>
      </c>
      <c r="M6" s="177">
        <f t="shared" si="1"/>
        <v>22.972372</v>
      </c>
      <c r="N6" s="177">
        <f t="shared" si="1"/>
        <v>22.972372</v>
      </c>
      <c r="O6" s="177">
        <f t="shared" si="1"/>
        <v>22.972372</v>
      </c>
      <c r="P6" s="177">
        <f t="shared" si="1"/>
        <v>22.972372</v>
      </c>
      <c r="Q6" s="177">
        <f t="shared" si="1"/>
        <v>22.972372</v>
      </c>
      <c r="R6" s="177">
        <f t="shared" si="1"/>
        <v>22.972372</v>
      </c>
      <c r="S6" s="177">
        <f t="shared" si="1"/>
        <v>22.972372</v>
      </c>
      <c r="T6" s="177">
        <f t="shared" si="1"/>
        <v>22.972372</v>
      </c>
      <c r="U6" s="177">
        <f t="shared" si="1"/>
        <v>22.972372</v>
      </c>
      <c r="V6" s="177">
        <f t="shared" si="1"/>
        <v>22.972372</v>
      </c>
      <c r="W6" s="177">
        <f t="shared" si="1"/>
        <v>0</v>
      </c>
      <c r="X6" s="177">
        <f t="shared" si="1"/>
        <v>0</v>
      </c>
      <c r="Y6" s="177">
        <f t="shared" si="1"/>
        <v>0</v>
      </c>
      <c r="Z6" s="177">
        <f t="shared" si="1"/>
        <v>0</v>
      </c>
      <c r="AA6" s="177">
        <f t="shared" si="1"/>
        <v>0</v>
      </c>
      <c r="AB6" s="177">
        <f t="shared" si="1"/>
        <v>0</v>
      </c>
      <c r="AC6" s="177">
        <f t="shared" si="1"/>
        <v>0</v>
      </c>
      <c r="AD6" s="177">
        <f t="shared" si="1"/>
        <v>0</v>
      </c>
      <c r="AE6" s="177">
        <f t="shared" si="1"/>
        <v>0</v>
      </c>
      <c r="AF6" s="177">
        <f t="shared" si="1"/>
        <v>0</v>
      </c>
      <c r="AG6" s="177">
        <f t="shared" si="1"/>
        <v>0</v>
      </c>
      <c r="AH6" s="177">
        <f t="shared" si="1"/>
        <v>0</v>
      </c>
      <c r="AI6" s="177">
        <f t="shared" si="1"/>
        <v>0</v>
      </c>
      <c r="AJ6" s="177">
        <f t="shared" si="1"/>
        <v>0</v>
      </c>
      <c r="AK6" s="177">
        <f t="shared" si="1"/>
        <v>0</v>
      </c>
      <c r="AL6" s="177">
        <f t="shared" si="1"/>
        <v>0</v>
      </c>
      <c r="AM6" s="177">
        <f t="shared" si="1"/>
        <v>0</v>
      </c>
      <c r="AN6" s="177">
        <f t="shared" si="1"/>
        <v>0</v>
      </c>
      <c r="AO6" s="177">
        <f t="shared" si="1"/>
        <v>0</v>
      </c>
      <c r="AP6" s="177">
        <f t="shared" si="1"/>
        <v>0</v>
      </c>
      <c r="AQ6" s="177">
        <f t="shared" si="1"/>
        <v>0</v>
      </c>
      <c r="AR6" s="177">
        <f t="shared" si="1"/>
        <v>0</v>
      </c>
      <c r="AS6" s="177">
        <f t="shared" si="1"/>
        <v>0</v>
      </c>
      <c r="AT6" s="177">
        <f t="shared" si="1"/>
        <v>0</v>
      </c>
      <c r="AU6" s="177">
        <f t="shared" si="1"/>
        <v>0</v>
      </c>
      <c r="AV6" s="208">
        <f>SUM(E6:AU6)</f>
        <v>252.69609200000005</v>
      </c>
    </row>
    <row r="7" spans="1:48" x14ac:dyDescent="0.3">
      <c r="A7" s="219" t="s">
        <v>396</v>
      </c>
      <c r="B7" s="220">
        <f>B24</f>
        <v>11</v>
      </c>
      <c r="C7" s="177">
        <f>C24*29.3/1000</f>
        <v>24.354599500000003</v>
      </c>
      <c r="D7" s="221">
        <f>D24</f>
        <v>1</v>
      </c>
      <c r="E7" s="92"/>
      <c r="F7" s="135"/>
      <c r="G7" s="115"/>
      <c r="H7" s="115"/>
      <c r="I7" s="115"/>
      <c r="J7" s="115"/>
      <c r="K7" s="217"/>
      <c r="L7" s="177">
        <f t="shared" ref="L7:W7" si="2">L24*29.3/1000</f>
        <v>24.354599500000003</v>
      </c>
      <c r="M7" s="177">
        <f t="shared" si="2"/>
        <v>24.354599500000003</v>
      </c>
      <c r="N7" s="177">
        <f t="shared" si="2"/>
        <v>24.354599500000003</v>
      </c>
      <c r="O7" s="177">
        <f t="shared" si="2"/>
        <v>24.354599500000003</v>
      </c>
      <c r="P7" s="177">
        <f t="shared" si="2"/>
        <v>24.354599500000003</v>
      </c>
      <c r="Q7" s="177">
        <f t="shared" si="2"/>
        <v>24.354599500000003</v>
      </c>
      <c r="R7" s="177">
        <f t="shared" si="2"/>
        <v>24.354599500000003</v>
      </c>
      <c r="S7" s="177">
        <f t="shared" si="2"/>
        <v>24.354599500000003</v>
      </c>
      <c r="T7" s="177">
        <f t="shared" si="2"/>
        <v>24.354599500000003</v>
      </c>
      <c r="U7" s="177">
        <f t="shared" si="2"/>
        <v>24.354599500000003</v>
      </c>
      <c r="V7" s="177">
        <f t="shared" si="2"/>
        <v>24.354599500000003</v>
      </c>
      <c r="W7" s="177">
        <f t="shared" si="2"/>
        <v>0</v>
      </c>
      <c r="X7" s="177">
        <f t="shared" ref="X7:AU7" si="3">X24*29.3/1000</f>
        <v>0</v>
      </c>
      <c r="Y7" s="177">
        <f t="shared" si="3"/>
        <v>0</v>
      </c>
      <c r="Z7" s="177">
        <f t="shared" si="3"/>
        <v>0</v>
      </c>
      <c r="AA7" s="177">
        <f t="shared" si="3"/>
        <v>0</v>
      </c>
      <c r="AB7" s="177">
        <f t="shared" si="3"/>
        <v>0</v>
      </c>
      <c r="AC7" s="177">
        <f t="shared" si="3"/>
        <v>0</v>
      </c>
      <c r="AD7" s="177">
        <f t="shared" si="3"/>
        <v>0</v>
      </c>
      <c r="AE7" s="177">
        <f t="shared" si="3"/>
        <v>0</v>
      </c>
      <c r="AF7" s="177">
        <f t="shared" si="3"/>
        <v>0</v>
      </c>
      <c r="AG7" s="177">
        <f t="shared" si="3"/>
        <v>0</v>
      </c>
      <c r="AH7" s="177">
        <f t="shared" si="3"/>
        <v>0</v>
      </c>
      <c r="AI7" s="177">
        <f t="shared" si="3"/>
        <v>0</v>
      </c>
      <c r="AJ7" s="177">
        <f t="shared" si="3"/>
        <v>0</v>
      </c>
      <c r="AK7" s="177">
        <f t="shared" si="3"/>
        <v>0</v>
      </c>
      <c r="AL7" s="177">
        <f t="shared" si="3"/>
        <v>0</v>
      </c>
      <c r="AM7" s="177">
        <f t="shared" si="3"/>
        <v>0</v>
      </c>
      <c r="AN7" s="177">
        <f t="shared" si="3"/>
        <v>0</v>
      </c>
      <c r="AO7" s="177">
        <f t="shared" si="3"/>
        <v>0</v>
      </c>
      <c r="AP7" s="177">
        <f t="shared" si="3"/>
        <v>0</v>
      </c>
      <c r="AQ7" s="177">
        <f t="shared" si="3"/>
        <v>0</v>
      </c>
      <c r="AR7" s="177">
        <f t="shared" si="3"/>
        <v>0</v>
      </c>
      <c r="AS7" s="177">
        <f t="shared" si="3"/>
        <v>0</v>
      </c>
      <c r="AT7" s="177">
        <f t="shared" si="3"/>
        <v>0</v>
      </c>
      <c r="AU7" s="177">
        <f t="shared" si="3"/>
        <v>0</v>
      </c>
      <c r="AV7" s="208">
        <f>SUM(E7:AU7)</f>
        <v>267.90059450000001</v>
      </c>
    </row>
    <row r="8" spans="1:48" x14ac:dyDescent="0.3">
      <c r="A8" s="180" t="s">
        <v>422</v>
      </c>
      <c r="B8" s="196"/>
      <c r="C8" s="182">
        <f>SUM(C6:C7)</f>
        <v>47.326971499999999</v>
      </c>
      <c r="D8" s="205">
        <f>L8/C8</f>
        <v>1</v>
      </c>
      <c r="E8" s="94"/>
      <c r="F8" s="94"/>
      <c r="G8" s="218"/>
      <c r="H8" s="218"/>
      <c r="I8" s="218"/>
      <c r="J8" s="218"/>
      <c r="K8" s="94"/>
      <c r="L8" s="182">
        <f t="shared" ref="L8:AV8" si="4">SUM(L6:L7)</f>
        <v>47.326971499999999</v>
      </c>
      <c r="M8" s="182">
        <f t="shared" si="4"/>
        <v>47.326971499999999</v>
      </c>
      <c r="N8" s="182">
        <f t="shared" si="4"/>
        <v>47.326971499999999</v>
      </c>
      <c r="O8" s="182">
        <f t="shared" si="4"/>
        <v>47.326971499999999</v>
      </c>
      <c r="P8" s="182">
        <f t="shared" si="4"/>
        <v>47.326971499999999</v>
      </c>
      <c r="Q8" s="182">
        <f t="shared" si="4"/>
        <v>47.326971499999999</v>
      </c>
      <c r="R8" s="182">
        <f t="shared" si="4"/>
        <v>47.326971499999999</v>
      </c>
      <c r="S8" s="182">
        <f t="shared" si="4"/>
        <v>47.326971499999999</v>
      </c>
      <c r="T8" s="182">
        <f t="shared" si="4"/>
        <v>47.326971499999999</v>
      </c>
      <c r="U8" s="182">
        <f t="shared" si="4"/>
        <v>47.326971499999999</v>
      </c>
      <c r="V8" s="182">
        <f t="shared" si="4"/>
        <v>47.326971499999999</v>
      </c>
      <c r="W8" s="182">
        <f t="shared" si="4"/>
        <v>0</v>
      </c>
      <c r="X8" s="182">
        <f t="shared" si="4"/>
        <v>0</v>
      </c>
      <c r="Y8" s="182">
        <f t="shared" si="4"/>
        <v>0</v>
      </c>
      <c r="Z8" s="182">
        <f t="shared" si="4"/>
        <v>0</v>
      </c>
      <c r="AA8" s="182">
        <f t="shared" si="4"/>
        <v>0</v>
      </c>
      <c r="AB8" s="182">
        <f t="shared" si="4"/>
        <v>0</v>
      </c>
      <c r="AC8" s="182">
        <f t="shared" si="4"/>
        <v>0</v>
      </c>
      <c r="AD8" s="182">
        <f t="shared" si="4"/>
        <v>0</v>
      </c>
      <c r="AE8" s="182">
        <f t="shared" si="4"/>
        <v>0</v>
      </c>
      <c r="AF8" s="182">
        <f t="shared" si="4"/>
        <v>0</v>
      </c>
      <c r="AG8" s="182">
        <f t="shared" si="4"/>
        <v>0</v>
      </c>
      <c r="AH8" s="182">
        <f t="shared" si="4"/>
        <v>0</v>
      </c>
      <c r="AI8" s="182">
        <f t="shared" si="4"/>
        <v>0</v>
      </c>
      <c r="AJ8" s="182">
        <f t="shared" si="4"/>
        <v>0</v>
      </c>
      <c r="AK8" s="182">
        <f t="shared" si="4"/>
        <v>0</v>
      </c>
      <c r="AL8" s="182">
        <f t="shared" si="4"/>
        <v>0</v>
      </c>
      <c r="AM8" s="182">
        <f t="shared" si="4"/>
        <v>0</v>
      </c>
      <c r="AN8" s="182">
        <f t="shared" si="4"/>
        <v>0</v>
      </c>
      <c r="AO8" s="182">
        <f t="shared" si="4"/>
        <v>0</v>
      </c>
      <c r="AP8" s="182">
        <f t="shared" si="4"/>
        <v>0</v>
      </c>
      <c r="AQ8" s="182">
        <f t="shared" si="4"/>
        <v>0</v>
      </c>
      <c r="AR8" s="182">
        <f t="shared" si="4"/>
        <v>0</v>
      </c>
      <c r="AS8" s="182">
        <f t="shared" si="4"/>
        <v>0</v>
      </c>
      <c r="AT8" s="182">
        <f t="shared" si="4"/>
        <v>0</v>
      </c>
      <c r="AU8" s="182">
        <f t="shared" si="4"/>
        <v>0</v>
      </c>
      <c r="AV8" s="174">
        <f t="shared" si="4"/>
        <v>520.59668650000003</v>
      </c>
    </row>
    <row r="9" spans="1:48" x14ac:dyDescent="0.3">
      <c r="A9" s="180" t="s">
        <v>423</v>
      </c>
      <c r="B9" s="185"/>
      <c r="C9" s="186"/>
      <c r="D9" s="197"/>
      <c r="E9" s="94"/>
      <c r="F9" s="94"/>
      <c r="G9" s="95"/>
      <c r="H9" s="95"/>
      <c r="I9" s="95"/>
      <c r="J9" s="95"/>
      <c r="K9" s="94"/>
      <c r="L9" s="174">
        <v>0</v>
      </c>
      <c r="M9" s="174">
        <f t="shared" ref="M9:AR9" si="5">L8-M8</f>
        <v>0</v>
      </c>
      <c r="N9" s="174">
        <f t="shared" si="5"/>
        <v>0</v>
      </c>
      <c r="O9" s="174">
        <f t="shared" si="5"/>
        <v>0</v>
      </c>
      <c r="P9" s="174">
        <f t="shared" si="5"/>
        <v>0</v>
      </c>
      <c r="Q9" s="174">
        <f t="shared" si="5"/>
        <v>0</v>
      </c>
      <c r="R9" s="174">
        <f t="shared" si="5"/>
        <v>0</v>
      </c>
      <c r="S9" s="174">
        <f t="shared" si="5"/>
        <v>0</v>
      </c>
      <c r="T9" s="174">
        <f t="shared" si="5"/>
        <v>0</v>
      </c>
      <c r="U9" s="174">
        <f t="shared" si="5"/>
        <v>0</v>
      </c>
      <c r="V9" s="174">
        <f t="shared" si="5"/>
        <v>0</v>
      </c>
      <c r="W9" s="174">
        <f t="shared" si="5"/>
        <v>47.326971499999999</v>
      </c>
      <c r="X9" s="174">
        <f t="shared" si="5"/>
        <v>0</v>
      </c>
      <c r="Y9" s="174">
        <f t="shared" si="5"/>
        <v>0</v>
      </c>
      <c r="Z9" s="174">
        <f t="shared" si="5"/>
        <v>0</v>
      </c>
      <c r="AA9" s="174">
        <f t="shared" si="5"/>
        <v>0</v>
      </c>
      <c r="AB9" s="174">
        <f t="shared" si="5"/>
        <v>0</v>
      </c>
      <c r="AC9" s="174">
        <f t="shared" si="5"/>
        <v>0</v>
      </c>
      <c r="AD9" s="174">
        <f t="shared" si="5"/>
        <v>0</v>
      </c>
      <c r="AE9" s="174">
        <f t="shared" si="5"/>
        <v>0</v>
      </c>
      <c r="AF9" s="174">
        <f t="shared" si="5"/>
        <v>0</v>
      </c>
      <c r="AG9" s="174">
        <f t="shared" si="5"/>
        <v>0</v>
      </c>
      <c r="AH9" s="174">
        <f t="shared" si="5"/>
        <v>0</v>
      </c>
      <c r="AI9" s="174">
        <f t="shared" si="5"/>
        <v>0</v>
      </c>
      <c r="AJ9" s="174">
        <f t="shared" si="5"/>
        <v>0</v>
      </c>
      <c r="AK9" s="174">
        <f t="shared" si="5"/>
        <v>0</v>
      </c>
      <c r="AL9" s="174">
        <f t="shared" si="5"/>
        <v>0</v>
      </c>
      <c r="AM9" s="174">
        <f t="shared" si="5"/>
        <v>0</v>
      </c>
      <c r="AN9" s="174">
        <f t="shared" si="5"/>
        <v>0</v>
      </c>
      <c r="AO9" s="174">
        <f t="shared" si="5"/>
        <v>0</v>
      </c>
      <c r="AP9" s="174">
        <f t="shared" si="5"/>
        <v>0</v>
      </c>
      <c r="AQ9" s="174">
        <f t="shared" si="5"/>
        <v>0</v>
      </c>
      <c r="AR9" s="174">
        <f t="shared" si="5"/>
        <v>0</v>
      </c>
      <c r="AS9" s="174">
        <f t="shared" ref="AS9" si="6">AR8-AS8</f>
        <v>0</v>
      </c>
      <c r="AT9" s="174">
        <f t="shared" ref="AT9" si="7">AS8-AT8</f>
        <v>0</v>
      </c>
      <c r="AU9" s="174">
        <f t="shared" ref="AU9" si="8">AT8-AU8</f>
        <v>0</v>
      </c>
      <c r="AV9" s="84"/>
    </row>
    <row r="10" spans="1:48" x14ac:dyDescent="0.3">
      <c r="A10" s="180" t="s">
        <v>424</v>
      </c>
      <c r="B10" s="185"/>
      <c r="C10" s="186"/>
      <c r="D10" s="186"/>
      <c r="E10" s="94"/>
      <c r="F10" s="94"/>
      <c r="G10" s="95"/>
      <c r="H10" s="95"/>
      <c r="I10" s="95"/>
      <c r="J10" s="95"/>
      <c r="K10" s="94"/>
      <c r="L10" s="174">
        <f>$L8-L8</f>
        <v>0</v>
      </c>
      <c r="M10" s="174">
        <f t="shared" ref="M10:AR10" si="9">$L8-M8</f>
        <v>0</v>
      </c>
      <c r="N10" s="174">
        <f t="shared" si="9"/>
        <v>0</v>
      </c>
      <c r="O10" s="174">
        <f t="shared" si="9"/>
        <v>0</v>
      </c>
      <c r="P10" s="174">
        <f t="shared" si="9"/>
        <v>0</v>
      </c>
      <c r="Q10" s="174">
        <f t="shared" si="9"/>
        <v>0</v>
      </c>
      <c r="R10" s="174">
        <f t="shared" si="9"/>
        <v>0</v>
      </c>
      <c r="S10" s="174">
        <f t="shared" si="9"/>
        <v>0</v>
      </c>
      <c r="T10" s="174">
        <f t="shared" si="9"/>
        <v>0</v>
      </c>
      <c r="U10" s="174">
        <f t="shared" si="9"/>
        <v>0</v>
      </c>
      <c r="V10" s="174">
        <f t="shared" si="9"/>
        <v>0</v>
      </c>
      <c r="W10" s="174">
        <f t="shared" si="9"/>
        <v>47.326971499999999</v>
      </c>
      <c r="X10" s="174">
        <f t="shared" si="9"/>
        <v>47.326971499999999</v>
      </c>
      <c r="Y10" s="174">
        <f t="shared" si="9"/>
        <v>47.326971499999999</v>
      </c>
      <c r="Z10" s="174">
        <f t="shared" si="9"/>
        <v>47.326971499999999</v>
      </c>
      <c r="AA10" s="174">
        <f t="shared" si="9"/>
        <v>47.326971499999999</v>
      </c>
      <c r="AB10" s="174">
        <f t="shared" si="9"/>
        <v>47.326971499999999</v>
      </c>
      <c r="AC10" s="174">
        <f t="shared" si="9"/>
        <v>47.326971499999999</v>
      </c>
      <c r="AD10" s="174">
        <f t="shared" si="9"/>
        <v>47.326971499999999</v>
      </c>
      <c r="AE10" s="174">
        <f t="shared" si="9"/>
        <v>47.326971499999999</v>
      </c>
      <c r="AF10" s="174">
        <f t="shared" si="9"/>
        <v>47.326971499999999</v>
      </c>
      <c r="AG10" s="174">
        <f t="shared" si="9"/>
        <v>47.326971499999999</v>
      </c>
      <c r="AH10" s="174">
        <f t="shared" si="9"/>
        <v>47.326971499999999</v>
      </c>
      <c r="AI10" s="174">
        <f t="shared" si="9"/>
        <v>47.326971499999999</v>
      </c>
      <c r="AJ10" s="174">
        <f t="shared" si="9"/>
        <v>47.326971499999999</v>
      </c>
      <c r="AK10" s="174">
        <f t="shared" si="9"/>
        <v>47.326971499999999</v>
      </c>
      <c r="AL10" s="174">
        <f t="shared" si="9"/>
        <v>47.326971499999999</v>
      </c>
      <c r="AM10" s="174">
        <f t="shared" si="9"/>
        <v>47.326971499999999</v>
      </c>
      <c r="AN10" s="174">
        <f t="shared" si="9"/>
        <v>47.326971499999999</v>
      </c>
      <c r="AO10" s="174">
        <f t="shared" si="9"/>
        <v>47.326971499999999</v>
      </c>
      <c r="AP10" s="174">
        <f t="shared" si="9"/>
        <v>47.326971499999999</v>
      </c>
      <c r="AQ10" s="174">
        <f t="shared" si="9"/>
        <v>47.326971499999999</v>
      </c>
      <c r="AR10" s="174">
        <f t="shared" si="9"/>
        <v>47.326971499999999</v>
      </c>
      <c r="AS10" s="174">
        <f t="shared" ref="AS10:AU10" si="10">$L8-AS8</f>
        <v>47.326971499999999</v>
      </c>
      <c r="AT10" s="174">
        <f t="shared" si="10"/>
        <v>47.326971499999999</v>
      </c>
      <c r="AU10" s="174">
        <f t="shared" si="10"/>
        <v>47.326971499999999</v>
      </c>
      <c r="AV10" s="80"/>
    </row>
    <row r="11" spans="1:48" x14ac:dyDescent="0.3">
      <c r="A11" s="193" t="s">
        <v>66</v>
      </c>
      <c r="B11" s="206">
        <f>SUMPRODUCT(B6:B7,C6:C7)/C8</f>
        <v>11.000000000000002</v>
      </c>
      <c r="C11" s="56"/>
      <c r="D11" s="30"/>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row>
    <row r="12" spans="1:48" x14ac:dyDescent="0.3">
      <c r="A12" s="30"/>
      <c r="B12" s="99"/>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row>
    <row r="13" spans="1:48" x14ac:dyDescent="0.3">
      <c r="A13" s="292" t="s">
        <v>273</v>
      </c>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row>
    <row r="14" spans="1:48" ht="15.75" customHeight="1" x14ac:dyDescent="0.3">
      <c r="A14" s="491" t="s">
        <v>230</v>
      </c>
      <c r="B14" s="493" t="s">
        <v>0</v>
      </c>
      <c r="C14" s="493" t="s">
        <v>270</v>
      </c>
      <c r="D14" s="493" t="s">
        <v>57</v>
      </c>
      <c r="E14" s="110"/>
      <c r="F14" s="107"/>
      <c r="G14" s="107"/>
      <c r="H14" s="107"/>
      <c r="I14" s="107"/>
      <c r="J14" s="107"/>
      <c r="K14" s="107"/>
      <c r="L14" s="110" t="s">
        <v>72</v>
      </c>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474" t="s">
        <v>1</v>
      </c>
    </row>
    <row r="15" spans="1:48" x14ac:dyDescent="0.3">
      <c r="A15" s="496"/>
      <c r="B15" s="495"/>
      <c r="C15" s="495"/>
      <c r="D15" s="494"/>
      <c r="E15" s="1">
        <f>E5</f>
        <v>2018</v>
      </c>
      <c r="F15" s="1">
        <f t="shared" ref="F15:AU15" si="11">F5</f>
        <v>2019</v>
      </c>
      <c r="G15" s="1">
        <f t="shared" si="11"/>
        <v>2020</v>
      </c>
      <c r="H15" s="1">
        <f t="shared" si="11"/>
        <v>2021</v>
      </c>
      <c r="I15" s="1">
        <f t="shared" si="11"/>
        <v>2022</v>
      </c>
      <c r="J15" s="1">
        <f t="shared" si="11"/>
        <v>2023</v>
      </c>
      <c r="K15" s="1">
        <f t="shared" si="11"/>
        <v>2024</v>
      </c>
      <c r="L15" s="1">
        <f t="shared" si="11"/>
        <v>2025</v>
      </c>
      <c r="M15" s="1">
        <f t="shared" si="11"/>
        <v>2026</v>
      </c>
      <c r="N15" s="1">
        <f t="shared" si="11"/>
        <v>2027</v>
      </c>
      <c r="O15" s="1">
        <f t="shared" si="11"/>
        <v>2028</v>
      </c>
      <c r="P15" s="1">
        <f t="shared" si="11"/>
        <v>2029</v>
      </c>
      <c r="Q15" s="1">
        <f t="shared" si="11"/>
        <v>2030</v>
      </c>
      <c r="R15" s="1">
        <f t="shared" si="11"/>
        <v>2031</v>
      </c>
      <c r="S15" s="1">
        <f t="shared" si="11"/>
        <v>2032</v>
      </c>
      <c r="T15" s="1">
        <f t="shared" si="11"/>
        <v>2033</v>
      </c>
      <c r="U15" s="1">
        <f t="shared" si="11"/>
        <v>2034</v>
      </c>
      <c r="V15" s="1">
        <f t="shared" si="11"/>
        <v>2035</v>
      </c>
      <c r="W15" s="1">
        <f t="shared" si="11"/>
        <v>2036</v>
      </c>
      <c r="X15" s="1">
        <f t="shared" si="11"/>
        <v>2037</v>
      </c>
      <c r="Y15" s="1">
        <f t="shared" si="11"/>
        <v>2038</v>
      </c>
      <c r="Z15" s="1">
        <f t="shared" si="11"/>
        <v>2039</v>
      </c>
      <c r="AA15" s="1">
        <f t="shared" si="11"/>
        <v>2040</v>
      </c>
      <c r="AB15" s="1">
        <f t="shared" si="11"/>
        <v>2041</v>
      </c>
      <c r="AC15" s="1">
        <f t="shared" si="11"/>
        <v>2042</v>
      </c>
      <c r="AD15" s="1">
        <f t="shared" si="11"/>
        <v>2043</v>
      </c>
      <c r="AE15" s="1">
        <f t="shared" si="11"/>
        <v>2044</v>
      </c>
      <c r="AF15" s="1">
        <f t="shared" si="11"/>
        <v>2045</v>
      </c>
      <c r="AG15" s="1">
        <f t="shared" si="11"/>
        <v>2046</v>
      </c>
      <c r="AH15" s="1">
        <f t="shared" si="11"/>
        <v>2047</v>
      </c>
      <c r="AI15" s="1">
        <f t="shared" si="11"/>
        <v>2048</v>
      </c>
      <c r="AJ15" s="1">
        <f t="shared" si="11"/>
        <v>2049</v>
      </c>
      <c r="AK15" s="1">
        <f t="shared" si="11"/>
        <v>2050</v>
      </c>
      <c r="AL15" s="1">
        <f t="shared" si="11"/>
        <v>2051</v>
      </c>
      <c r="AM15" s="1">
        <f t="shared" si="11"/>
        <v>2052</v>
      </c>
      <c r="AN15" s="1">
        <f t="shared" si="11"/>
        <v>2053</v>
      </c>
      <c r="AO15" s="1">
        <f t="shared" si="11"/>
        <v>2054</v>
      </c>
      <c r="AP15" s="1">
        <f t="shared" si="11"/>
        <v>2055</v>
      </c>
      <c r="AQ15" s="1">
        <f t="shared" si="11"/>
        <v>2056</v>
      </c>
      <c r="AR15" s="1">
        <f t="shared" si="11"/>
        <v>2057</v>
      </c>
      <c r="AS15" s="1">
        <f t="shared" si="11"/>
        <v>2058</v>
      </c>
      <c r="AT15" s="1">
        <f t="shared" si="11"/>
        <v>2059</v>
      </c>
      <c r="AU15" s="1">
        <f t="shared" si="11"/>
        <v>2060</v>
      </c>
      <c r="AV15" s="476"/>
    </row>
    <row r="16" spans="1:48" x14ac:dyDescent="0.3">
      <c r="A16" s="219" t="s">
        <v>27</v>
      </c>
      <c r="B16" s="220">
        <v>11</v>
      </c>
      <c r="C16" s="177">
        <v>784.04</v>
      </c>
      <c r="D16" s="221">
        <f>L16/C16</f>
        <v>1</v>
      </c>
      <c r="E16" s="51"/>
      <c r="F16" s="136"/>
      <c r="G16" s="27"/>
      <c r="H16" s="27"/>
      <c r="I16" s="27"/>
      <c r="J16" s="27"/>
      <c r="K16" s="217"/>
      <c r="L16" s="177">
        <f>C16</f>
        <v>784.04</v>
      </c>
      <c r="M16" s="177">
        <f>L16</f>
        <v>784.04</v>
      </c>
      <c r="N16" s="177">
        <f t="shared" ref="N16:AR16" si="12">M16</f>
        <v>784.04</v>
      </c>
      <c r="O16" s="177">
        <f t="shared" si="12"/>
        <v>784.04</v>
      </c>
      <c r="P16" s="177">
        <f t="shared" si="12"/>
        <v>784.04</v>
      </c>
      <c r="Q16" s="177">
        <f t="shared" si="12"/>
        <v>784.04</v>
      </c>
      <c r="R16" s="177">
        <f t="shared" si="12"/>
        <v>784.04</v>
      </c>
      <c r="S16" s="177">
        <f t="shared" si="12"/>
        <v>784.04</v>
      </c>
      <c r="T16" s="177">
        <f t="shared" si="12"/>
        <v>784.04</v>
      </c>
      <c r="U16" s="177">
        <f t="shared" si="12"/>
        <v>784.04</v>
      </c>
      <c r="V16" s="177">
        <f t="shared" si="12"/>
        <v>784.04</v>
      </c>
      <c r="W16" s="177">
        <v>0</v>
      </c>
      <c r="X16" s="177">
        <f t="shared" si="12"/>
        <v>0</v>
      </c>
      <c r="Y16" s="177">
        <f t="shared" si="12"/>
        <v>0</v>
      </c>
      <c r="Z16" s="177">
        <f t="shared" si="12"/>
        <v>0</v>
      </c>
      <c r="AA16" s="177">
        <f t="shared" si="12"/>
        <v>0</v>
      </c>
      <c r="AB16" s="177">
        <f t="shared" si="12"/>
        <v>0</v>
      </c>
      <c r="AC16" s="177">
        <f t="shared" si="12"/>
        <v>0</v>
      </c>
      <c r="AD16" s="177">
        <f t="shared" si="12"/>
        <v>0</v>
      </c>
      <c r="AE16" s="177">
        <f t="shared" si="12"/>
        <v>0</v>
      </c>
      <c r="AF16" s="177">
        <f t="shared" si="12"/>
        <v>0</v>
      </c>
      <c r="AG16" s="177">
        <f t="shared" si="12"/>
        <v>0</v>
      </c>
      <c r="AH16" s="177">
        <f t="shared" si="12"/>
        <v>0</v>
      </c>
      <c r="AI16" s="177">
        <f t="shared" si="12"/>
        <v>0</v>
      </c>
      <c r="AJ16" s="177">
        <f t="shared" si="12"/>
        <v>0</v>
      </c>
      <c r="AK16" s="177">
        <f t="shared" si="12"/>
        <v>0</v>
      </c>
      <c r="AL16" s="177">
        <f t="shared" si="12"/>
        <v>0</v>
      </c>
      <c r="AM16" s="177">
        <f t="shared" si="12"/>
        <v>0</v>
      </c>
      <c r="AN16" s="177">
        <f t="shared" si="12"/>
        <v>0</v>
      </c>
      <c r="AO16" s="177">
        <f t="shared" si="12"/>
        <v>0</v>
      </c>
      <c r="AP16" s="177">
        <f t="shared" si="12"/>
        <v>0</v>
      </c>
      <c r="AQ16" s="177">
        <f t="shared" si="12"/>
        <v>0</v>
      </c>
      <c r="AR16" s="177">
        <f t="shared" si="12"/>
        <v>0</v>
      </c>
      <c r="AS16" s="177">
        <f t="shared" ref="AS16" si="13">AR16</f>
        <v>0</v>
      </c>
      <c r="AT16" s="177">
        <f t="shared" ref="AT16" si="14">AS16</f>
        <v>0</v>
      </c>
      <c r="AU16" s="177">
        <f t="shared" ref="AU16" si="15">AT16</f>
        <v>0</v>
      </c>
      <c r="AV16" s="208">
        <f>SUM(E16:AU16)</f>
        <v>8624.4399999999987</v>
      </c>
    </row>
    <row r="17" spans="1:48" x14ac:dyDescent="0.3">
      <c r="A17" s="180" t="s">
        <v>467</v>
      </c>
      <c r="B17" s="196"/>
      <c r="C17" s="182">
        <f>SUM(C16:C16)</f>
        <v>784.04</v>
      </c>
      <c r="D17" s="205">
        <f>L17/C17</f>
        <v>1</v>
      </c>
      <c r="E17" s="85"/>
      <c r="F17" s="74"/>
      <c r="G17" s="77"/>
      <c r="H17" s="77"/>
      <c r="I17" s="77"/>
      <c r="J17" s="77"/>
      <c r="K17" s="94"/>
      <c r="L17" s="182">
        <f t="shared" ref="L17:AV17" si="16">SUM(L16:L16)</f>
        <v>784.04</v>
      </c>
      <c r="M17" s="182">
        <f t="shared" si="16"/>
        <v>784.04</v>
      </c>
      <c r="N17" s="182">
        <f t="shared" si="16"/>
        <v>784.04</v>
      </c>
      <c r="O17" s="182">
        <f t="shared" si="16"/>
        <v>784.04</v>
      </c>
      <c r="P17" s="182">
        <f t="shared" si="16"/>
        <v>784.04</v>
      </c>
      <c r="Q17" s="182">
        <f t="shared" si="16"/>
        <v>784.04</v>
      </c>
      <c r="R17" s="182">
        <f t="shared" si="16"/>
        <v>784.04</v>
      </c>
      <c r="S17" s="182">
        <f t="shared" si="16"/>
        <v>784.04</v>
      </c>
      <c r="T17" s="182">
        <f t="shared" si="16"/>
        <v>784.04</v>
      </c>
      <c r="U17" s="182">
        <f t="shared" si="16"/>
        <v>784.04</v>
      </c>
      <c r="V17" s="182">
        <f t="shared" si="16"/>
        <v>784.04</v>
      </c>
      <c r="W17" s="182">
        <f t="shared" si="16"/>
        <v>0</v>
      </c>
      <c r="X17" s="182">
        <f t="shared" si="16"/>
        <v>0</v>
      </c>
      <c r="Y17" s="182">
        <f t="shared" si="16"/>
        <v>0</v>
      </c>
      <c r="Z17" s="182">
        <f t="shared" si="16"/>
        <v>0</v>
      </c>
      <c r="AA17" s="182">
        <f t="shared" si="16"/>
        <v>0</v>
      </c>
      <c r="AB17" s="182">
        <f t="shared" si="16"/>
        <v>0</v>
      </c>
      <c r="AC17" s="182">
        <f t="shared" si="16"/>
        <v>0</v>
      </c>
      <c r="AD17" s="182">
        <f t="shared" si="16"/>
        <v>0</v>
      </c>
      <c r="AE17" s="182">
        <f t="shared" si="16"/>
        <v>0</v>
      </c>
      <c r="AF17" s="182">
        <f t="shared" si="16"/>
        <v>0</v>
      </c>
      <c r="AG17" s="182">
        <f t="shared" si="16"/>
        <v>0</v>
      </c>
      <c r="AH17" s="182">
        <f t="shared" si="16"/>
        <v>0</v>
      </c>
      <c r="AI17" s="182">
        <f t="shared" si="16"/>
        <v>0</v>
      </c>
      <c r="AJ17" s="182">
        <f t="shared" si="16"/>
        <v>0</v>
      </c>
      <c r="AK17" s="182">
        <f t="shared" si="16"/>
        <v>0</v>
      </c>
      <c r="AL17" s="182">
        <f t="shared" si="16"/>
        <v>0</v>
      </c>
      <c r="AM17" s="182">
        <f t="shared" si="16"/>
        <v>0</v>
      </c>
      <c r="AN17" s="182">
        <f t="shared" si="16"/>
        <v>0</v>
      </c>
      <c r="AO17" s="182">
        <f t="shared" si="16"/>
        <v>0</v>
      </c>
      <c r="AP17" s="182">
        <f t="shared" si="16"/>
        <v>0</v>
      </c>
      <c r="AQ17" s="182">
        <f t="shared" si="16"/>
        <v>0</v>
      </c>
      <c r="AR17" s="182">
        <f t="shared" si="16"/>
        <v>0</v>
      </c>
      <c r="AS17" s="182">
        <f t="shared" ref="AS17:AU17" si="17">SUM(AS16:AS16)</f>
        <v>0</v>
      </c>
      <c r="AT17" s="182">
        <f t="shared" si="17"/>
        <v>0</v>
      </c>
      <c r="AU17" s="182">
        <f t="shared" si="17"/>
        <v>0</v>
      </c>
      <c r="AV17" s="174">
        <f t="shared" si="16"/>
        <v>8624.4399999999987</v>
      </c>
    </row>
    <row r="18" spans="1:48" x14ac:dyDescent="0.3">
      <c r="A18" s="180" t="s">
        <v>468</v>
      </c>
      <c r="B18" s="185"/>
      <c r="C18" s="186"/>
      <c r="D18" s="197"/>
      <c r="E18" s="77"/>
      <c r="F18" s="77"/>
      <c r="G18" s="78"/>
      <c r="H18" s="78"/>
      <c r="I18" s="78"/>
      <c r="J18" s="78"/>
      <c r="K18" s="137"/>
      <c r="L18" s="174">
        <v>0</v>
      </c>
      <c r="M18" s="174">
        <f t="shared" ref="M18:AR18" si="18">L17-M17</f>
        <v>0</v>
      </c>
      <c r="N18" s="174">
        <f t="shared" si="18"/>
        <v>0</v>
      </c>
      <c r="O18" s="174">
        <f t="shared" si="18"/>
        <v>0</v>
      </c>
      <c r="P18" s="174">
        <f t="shared" si="18"/>
        <v>0</v>
      </c>
      <c r="Q18" s="174">
        <f t="shared" si="18"/>
        <v>0</v>
      </c>
      <c r="R18" s="174">
        <f t="shared" si="18"/>
        <v>0</v>
      </c>
      <c r="S18" s="174">
        <f t="shared" si="18"/>
        <v>0</v>
      </c>
      <c r="T18" s="174">
        <f t="shared" si="18"/>
        <v>0</v>
      </c>
      <c r="U18" s="174">
        <f t="shared" si="18"/>
        <v>0</v>
      </c>
      <c r="V18" s="174">
        <f t="shared" si="18"/>
        <v>0</v>
      </c>
      <c r="W18" s="174">
        <f t="shared" si="18"/>
        <v>784.04</v>
      </c>
      <c r="X18" s="174">
        <f t="shared" si="18"/>
        <v>0</v>
      </c>
      <c r="Y18" s="174">
        <f t="shared" si="18"/>
        <v>0</v>
      </c>
      <c r="Z18" s="174">
        <f t="shared" si="18"/>
        <v>0</v>
      </c>
      <c r="AA18" s="174">
        <f t="shared" si="18"/>
        <v>0</v>
      </c>
      <c r="AB18" s="174">
        <f t="shared" si="18"/>
        <v>0</v>
      </c>
      <c r="AC18" s="174">
        <f t="shared" si="18"/>
        <v>0</v>
      </c>
      <c r="AD18" s="174">
        <f t="shared" si="18"/>
        <v>0</v>
      </c>
      <c r="AE18" s="174">
        <f t="shared" si="18"/>
        <v>0</v>
      </c>
      <c r="AF18" s="174">
        <f t="shared" si="18"/>
        <v>0</v>
      </c>
      <c r="AG18" s="174">
        <f t="shared" si="18"/>
        <v>0</v>
      </c>
      <c r="AH18" s="174">
        <f t="shared" si="18"/>
        <v>0</v>
      </c>
      <c r="AI18" s="174">
        <f t="shared" si="18"/>
        <v>0</v>
      </c>
      <c r="AJ18" s="174">
        <f t="shared" si="18"/>
        <v>0</v>
      </c>
      <c r="AK18" s="174">
        <f t="shared" si="18"/>
        <v>0</v>
      </c>
      <c r="AL18" s="174">
        <f t="shared" si="18"/>
        <v>0</v>
      </c>
      <c r="AM18" s="174">
        <f t="shared" si="18"/>
        <v>0</v>
      </c>
      <c r="AN18" s="174">
        <f t="shared" si="18"/>
        <v>0</v>
      </c>
      <c r="AO18" s="174">
        <f t="shared" si="18"/>
        <v>0</v>
      </c>
      <c r="AP18" s="174">
        <f t="shared" si="18"/>
        <v>0</v>
      </c>
      <c r="AQ18" s="174">
        <f t="shared" si="18"/>
        <v>0</v>
      </c>
      <c r="AR18" s="174">
        <f t="shared" si="18"/>
        <v>0</v>
      </c>
      <c r="AS18" s="174">
        <f t="shared" ref="AS18" si="19">AR17-AS17</f>
        <v>0</v>
      </c>
      <c r="AT18" s="174">
        <f t="shared" ref="AT18" si="20">AS17-AT17</f>
        <v>0</v>
      </c>
      <c r="AU18" s="174">
        <f t="shared" ref="AU18" si="21">AT17-AU17</f>
        <v>0</v>
      </c>
      <c r="AV18" s="62"/>
    </row>
    <row r="19" spans="1:48" x14ac:dyDescent="0.3">
      <c r="A19" s="180" t="s">
        <v>469</v>
      </c>
      <c r="B19" s="185"/>
      <c r="C19" s="186"/>
      <c r="D19" s="186"/>
      <c r="E19" s="74"/>
      <c r="F19" s="74"/>
      <c r="G19" s="79"/>
      <c r="H19" s="79"/>
      <c r="I19" s="79"/>
      <c r="J19" s="79"/>
      <c r="K19" s="94"/>
      <c r="L19" s="174">
        <f>$L17-L17</f>
        <v>0</v>
      </c>
      <c r="M19" s="174">
        <f t="shared" ref="M19:AR19" si="22">$L17-M17</f>
        <v>0</v>
      </c>
      <c r="N19" s="174">
        <f t="shared" si="22"/>
        <v>0</v>
      </c>
      <c r="O19" s="174">
        <f t="shared" si="22"/>
        <v>0</v>
      </c>
      <c r="P19" s="174">
        <f t="shared" si="22"/>
        <v>0</v>
      </c>
      <c r="Q19" s="174">
        <f t="shared" si="22"/>
        <v>0</v>
      </c>
      <c r="R19" s="174">
        <f t="shared" si="22"/>
        <v>0</v>
      </c>
      <c r="S19" s="174">
        <f t="shared" si="22"/>
        <v>0</v>
      </c>
      <c r="T19" s="174">
        <f t="shared" si="22"/>
        <v>0</v>
      </c>
      <c r="U19" s="174">
        <f t="shared" si="22"/>
        <v>0</v>
      </c>
      <c r="V19" s="174">
        <f t="shared" si="22"/>
        <v>0</v>
      </c>
      <c r="W19" s="174">
        <f t="shared" si="22"/>
        <v>784.04</v>
      </c>
      <c r="X19" s="174">
        <f t="shared" si="22"/>
        <v>784.04</v>
      </c>
      <c r="Y19" s="174">
        <f t="shared" si="22"/>
        <v>784.04</v>
      </c>
      <c r="Z19" s="174">
        <f t="shared" si="22"/>
        <v>784.04</v>
      </c>
      <c r="AA19" s="174">
        <f t="shared" si="22"/>
        <v>784.04</v>
      </c>
      <c r="AB19" s="174">
        <f t="shared" si="22"/>
        <v>784.04</v>
      </c>
      <c r="AC19" s="174">
        <f t="shared" si="22"/>
        <v>784.04</v>
      </c>
      <c r="AD19" s="174">
        <f t="shared" si="22"/>
        <v>784.04</v>
      </c>
      <c r="AE19" s="174">
        <f t="shared" si="22"/>
        <v>784.04</v>
      </c>
      <c r="AF19" s="174">
        <f t="shared" si="22"/>
        <v>784.04</v>
      </c>
      <c r="AG19" s="174">
        <f t="shared" si="22"/>
        <v>784.04</v>
      </c>
      <c r="AH19" s="174">
        <f t="shared" si="22"/>
        <v>784.04</v>
      </c>
      <c r="AI19" s="174">
        <f t="shared" si="22"/>
        <v>784.04</v>
      </c>
      <c r="AJ19" s="174">
        <f t="shared" si="22"/>
        <v>784.04</v>
      </c>
      <c r="AK19" s="174">
        <f t="shared" si="22"/>
        <v>784.04</v>
      </c>
      <c r="AL19" s="174">
        <f t="shared" si="22"/>
        <v>784.04</v>
      </c>
      <c r="AM19" s="174">
        <f t="shared" si="22"/>
        <v>784.04</v>
      </c>
      <c r="AN19" s="174">
        <f t="shared" si="22"/>
        <v>784.04</v>
      </c>
      <c r="AO19" s="174">
        <f t="shared" si="22"/>
        <v>784.04</v>
      </c>
      <c r="AP19" s="174">
        <f t="shared" si="22"/>
        <v>784.04</v>
      </c>
      <c r="AQ19" s="174">
        <f t="shared" si="22"/>
        <v>784.04</v>
      </c>
      <c r="AR19" s="174">
        <f t="shared" si="22"/>
        <v>784.04</v>
      </c>
      <c r="AS19" s="174">
        <f t="shared" ref="AS19:AU19" si="23">$L17-AS17</f>
        <v>784.04</v>
      </c>
      <c r="AT19" s="174">
        <f t="shared" si="23"/>
        <v>784.04</v>
      </c>
      <c r="AU19" s="174">
        <f t="shared" si="23"/>
        <v>784.04</v>
      </c>
      <c r="AV19" s="63"/>
    </row>
    <row r="20" spans="1:48" collapsed="1" x14ac:dyDescent="0.3">
      <c r="A20" s="30"/>
      <c r="B20" s="30"/>
      <c r="C20" s="30"/>
      <c r="D20" s="30"/>
      <c r="E20" s="30"/>
      <c r="F20" s="30"/>
      <c r="G20" s="30"/>
      <c r="H20" s="30"/>
      <c r="I20" s="30"/>
      <c r="J20" s="30"/>
      <c r="K20" s="30"/>
      <c r="L20" s="30"/>
      <c r="M20" s="30"/>
      <c r="N20" s="30"/>
      <c r="O20" s="30"/>
      <c r="P20" s="30"/>
      <c r="Q20" s="30"/>
      <c r="R20" s="30"/>
      <c r="S20" s="30"/>
      <c r="T20" s="30"/>
      <c r="U20" s="30"/>
      <c r="V20" s="30"/>
      <c r="W20" s="30"/>
    </row>
    <row r="21" spans="1:48" x14ac:dyDescent="0.3">
      <c r="A21" s="292" t="s">
        <v>274</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row>
    <row r="22" spans="1:48" ht="15.75" customHeight="1" x14ac:dyDescent="0.3">
      <c r="A22" s="491" t="s">
        <v>230</v>
      </c>
      <c r="B22" s="493" t="s">
        <v>0</v>
      </c>
      <c r="C22" s="493" t="s">
        <v>270</v>
      </c>
      <c r="D22" s="493" t="s">
        <v>57</v>
      </c>
      <c r="E22" s="110"/>
      <c r="F22" s="107"/>
      <c r="G22" s="107"/>
      <c r="H22" s="107"/>
      <c r="I22" s="107"/>
      <c r="J22" s="107"/>
      <c r="K22" s="107"/>
      <c r="L22" s="110" t="s">
        <v>72</v>
      </c>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474" t="s">
        <v>1</v>
      </c>
    </row>
    <row r="23" spans="1:48" x14ac:dyDescent="0.3">
      <c r="A23" s="496"/>
      <c r="B23" s="495"/>
      <c r="C23" s="495"/>
      <c r="D23" s="494"/>
      <c r="E23" s="1">
        <f>E15</f>
        <v>2018</v>
      </c>
      <c r="F23" s="1">
        <f t="shared" ref="F23:K23" si="24">F15</f>
        <v>2019</v>
      </c>
      <c r="G23" s="1">
        <f t="shared" si="24"/>
        <v>2020</v>
      </c>
      <c r="H23" s="1">
        <f t="shared" si="24"/>
        <v>2021</v>
      </c>
      <c r="I23" s="1">
        <f t="shared" si="24"/>
        <v>2022</v>
      </c>
      <c r="J23" s="1">
        <f t="shared" si="24"/>
        <v>2023</v>
      </c>
      <c r="K23" s="1">
        <f t="shared" si="24"/>
        <v>2024</v>
      </c>
      <c r="L23" s="1">
        <f>L15</f>
        <v>2025</v>
      </c>
      <c r="M23" s="1">
        <f t="shared" ref="M23:AU23" si="25">M15</f>
        <v>2026</v>
      </c>
      <c r="N23" s="1">
        <f t="shared" si="25"/>
        <v>2027</v>
      </c>
      <c r="O23" s="1">
        <f t="shared" si="25"/>
        <v>2028</v>
      </c>
      <c r="P23" s="1">
        <f t="shared" si="25"/>
        <v>2029</v>
      </c>
      <c r="Q23" s="1">
        <f t="shared" si="25"/>
        <v>2030</v>
      </c>
      <c r="R23" s="1">
        <f t="shared" si="25"/>
        <v>2031</v>
      </c>
      <c r="S23" s="1">
        <f t="shared" si="25"/>
        <v>2032</v>
      </c>
      <c r="T23" s="1">
        <f t="shared" si="25"/>
        <v>2033</v>
      </c>
      <c r="U23" s="1">
        <f t="shared" si="25"/>
        <v>2034</v>
      </c>
      <c r="V23" s="1">
        <f t="shared" si="25"/>
        <v>2035</v>
      </c>
      <c r="W23" s="1">
        <f t="shared" si="25"/>
        <v>2036</v>
      </c>
      <c r="X23" s="1">
        <f t="shared" si="25"/>
        <v>2037</v>
      </c>
      <c r="Y23" s="1">
        <f t="shared" si="25"/>
        <v>2038</v>
      </c>
      <c r="Z23" s="1">
        <f t="shared" si="25"/>
        <v>2039</v>
      </c>
      <c r="AA23" s="1">
        <f t="shared" si="25"/>
        <v>2040</v>
      </c>
      <c r="AB23" s="1">
        <f t="shared" si="25"/>
        <v>2041</v>
      </c>
      <c r="AC23" s="1">
        <f t="shared" si="25"/>
        <v>2042</v>
      </c>
      <c r="AD23" s="1">
        <f t="shared" si="25"/>
        <v>2043</v>
      </c>
      <c r="AE23" s="1">
        <f t="shared" si="25"/>
        <v>2044</v>
      </c>
      <c r="AF23" s="1">
        <f t="shared" si="25"/>
        <v>2045</v>
      </c>
      <c r="AG23" s="1">
        <f t="shared" si="25"/>
        <v>2046</v>
      </c>
      <c r="AH23" s="1">
        <f t="shared" si="25"/>
        <v>2047</v>
      </c>
      <c r="AI23" s="1">
        <f t="shared" si="25"/>
        <v>2048</v>
      </c>
      <c r="AJ23" s="1">
        <f t="shared" si="25"/>
        <v>2049</v>
      </c>
      <c r="AK23" s="1">
        <f t="shared" si="25"/>
        <v>2050</v>
      </c>
      <c r="AL23" s="1">
        <f t="shared" si="25"/>
        <v>2051</v>
      </c>
      <c r="AM23" s="1">
        <f t="shared" si="25"/>
        <v>2052</v>
      </c>
      <c r="AN23" s="1">
        <f t="shared" si="25"/>
        <v>2053</v>
      </c>
      <c r="AO23" s="1">
        <f t="shared" si="25"/>
        <v>2054</v>
      </c>
      <c r="AP23" s="1">
        <f t="shared" si="25"/>
        <v>2055</v>
      </c>
      <c r="AQ23" s="1">
        <f t="shared" si="25"/>
        <v>2056</v>
      </c>
      <c r="AR23" s="1">
        <f t="shared" si="25"/>
        <v>2057</v>
      </c>
      <c r="AS23" s="1">
        <f t="shared" si="25"/>
        <v>2058</v>
      </c>
      <c r="AT23" s="1">
        <f t="shared" si="25"/>
        <v>2059</v>
      </c>
      <c r="AU23" s="1">
        <f t="shared" si="25"/>
        <v>2060</v>
      </c>
      <c r="AV23" s="476"/>
    </row>
    <row r="24" spans="1:48" x14ac:dyDescent="0.3">
      <c r="A24" s="219" t="s">
        <v>27</v>
      </c>
      <c r="B24" s="220">
        <v>11</v>
      </c>
      <c r="C24" s="177">
        <v>831.21500000000015</v>
      </c>
      <c r="D24" s="221">
        <f>L24/C24</f>
        <v>1</v>
      </c>
      <c r="E24" s="51"/>
      <c r="F24" s="136"/>
      <c r="G24" s="27"/>
      <c r="H24" s="27"/>
      <c r="I24" s="27"/>
      <c r="J24" s="27"/>
      <c r="K24" s="217"/>
      <c r="L24" s="177">
        <f>C24</f>
        <v>831.21500000000015</v>
      </c>
      <c r="M24" s="177">
        <f>L24</f>
        <v>831.21500000000015</v>
      </c>
      <c r="N24" s="177">
        <f t="shared" ref="N24:AR24" si="26">M24</f>
        <v>831.21500000000015</v>
      </c>
      <c r="O24" s="177">
        <f t="shared" si="26"/>
        <v>831.21500000000015</v>
      </c>
      <c r="P24" s="177">
        <f t="shared" si="26"/>
        <v>831.21500000000015</v>
      </c>
      <c r="Q24" s="177">
        <f t="shared" si="26"/>
        <v>831.21500000000015</v>
      </c>
      <c r="R24" s="177">
        <f t="shared" si="26"/>
        <v>831.21500000000015</v>
      </c>
      <c r="S24" s="177">
        <f t="shared" si="26"/>
        <v>831.21500000000015</v>
      </c>
      <c r="T24" s="177">
        <f t="shared" si="26"/>
        <v>831.21500000000015</v>
      </c>
      <c r="U24" s="177">
        <f t="shared" si="26"/>
        <v>831.21500000000015</v>
      </c>
      <c r="V24" s="177">
        <f t="shared" si="26"/>
        <v>831.21500000000015</v>
      </c>
      <c r="W24" s="177">
        <v>0</v>
      </c>
      <c r="X24" s="177">
        <f t="shared" si="26"/>
        <v>0</v>
      </c>
      <c r="Y24" s="177">
        <f t="shared" si="26"/>
        <v>0</v>
      </c>
      <c r="Z24" s="177">
        <f t="shared" si="26"/>
        <v>0</v>
      </c>
      <c r="AA24" s="177">
        <f t="shared" si="26"/>
        <v>0</v>
      </c>
      <c r="AB24" s="177">
        <f t="shared" si="26"/>
        <v>0</v>
      </c>
      <c r="AC24" s="177">
        <f t="shared" si="26"/>
        <v>0</v>
      </c>
      <c r="AD24" s="177">
        <f t="shared" si="26"/>
        <v>0</v>
      </c>
      <c r="AE24" s="177">
        <f t="shared" si="26"/>
        <v>0</v>
      </c>
      <c r="AF24" s="177">
        <f t="shared" si="26"/>
        <v>0</v>
      </c>
      <c r="AG24" s="177">
        <f t="shared" si="26"/>
        <v>0</v>
      </c>
      <c r="AH24" s="177">
        <f t="shared" si="26"/>
        <v>0</v>
      </c>
      <c r="AI24" s="177">
        <f t="shared" si="26"/>
        <v>0</v>
      </c>
      <c r="AJ24" s="177">
        <f t="shared" si="26"/>
        <v>0</v>
      </c>
      <c r="AK24" s="177">
        <f t="shared" si="26"/>
        <v>0</v>
      </c>
      <c r="AL24" s="177">
        <f t="shared" si="26"/>
        <v>0</v>
      </c>
      <c r="AM24" s="177">
        <f t="shared" si="26"/>
        <v>0</v>
      </c>
      <c r="AN24" s="177">
        <f t="shared" si="26"/>
        <v>0</v>
      </c>
      <c r="AO24" s="177">
        <f t="shared" si="26"/>
        <v>0</v>
      </c>
      <c r="AP24" s="177">
        <f t="shared" si="26"/>
        <v>0</v>
      </c>
      <c r="AQ24" s="177">
        <f t="shared" si="26"/>
        <v>0</v>
      </c>
      <c r="AR24" s="177">
        <f t="shared" si="26"/>
        <v>0</v>
      </c>
      <c r="AS24" s="177">
        <f t="shared" ref="AS24" si="27">AR24</f>
        <v>0</v>
      </c>
      <c r="AT24" s="177">
        <f t="shared" ref="AT24" si="28">AS24</f>
        <v>0</v>
      </c>
      <c r="AU24" s="177">
        <f t="shared" ref="AU24" si="29">AT24</f>
        <v>0</v>
      </c>
      <c r="AV24" s="208">
        <f>SUM(E24:AU24)</f>
        <v>9143.3650000000016</v>
      </c>
    </row>
    <row r="25" spans="1:48" x14ac:dyDescent="0.3">
      <c r="A25" s="180" t="s">
        <v>467</v>
      </c>
      <c r="B25" s="196"/>
      <c r="C25" s="182">
        <f>SUM(C24:C24)</f>
        <v>831.21500000000015</v>
      </c>
      <c r="D25" s="205">
        <f>L25/C25</f>
        <v>1</v>
      </c>
      <c r="E25" s="85"/>
      <c r="F25" s="74"/>
      <c r="G25" s="77"/>
      <c r="H25" s="77"/>
      <c r="I25" s="77"/>
      <c r="J25" s="77"/>
      <c r="K25" s="94"/>
      <c r="L25" s="182">
        <f t="shared" ref="L25:AV25" si="30">SUM(L24:L24)</f>
        <v>831.21500000000015</v>
      </c>
      <c r="M25" s="182">
        <f t="shared" si="30"/>
        <v>831.21500000000015</v>
      </c>
      <c r="N25" s="182">
        <f t="shared" si="30"/>
        <v>831.21500000000015</v>
      </c>
      <c r="O25" s="182">
        <f t="shared" si="30"/>
        <v>831.21500000000015</v>
      </c>
      <c r="P25" s="182">
        <f t="shared" si="30"/>
        <v>831.21500000000015</v>
      </c>
      <c r="Q25" s="182">
        <f t="shared" si="30"/>
        <v>831.21500000000015</v>
      </c>
      <c r="R25" s="182">
        <f t="shared" si="30"/>
        <v>831.21500000000015</v>
      </c>
      <c r="S25" s="182">
        <f t="shared" si="30"/>
        <v>831.21500000000015</v>
      </c>
      <c r="T25" s="182">
        <f t="shared" si="30"/>
        <v>831.21500000000015</v>
      </c>
      <c r="U25" s="182">
        <f t="shared" si="30"/>
        <v>831.21500000000015</v>
      </c>
      <c r="V25" s="182">
        <f t="shared" si="30"/>
        <v>831.21500000000015</v>
      </c>
      <c r="W25" s="182">
        <f t="shared" si="30"/>
        <v>0</v>
      </c>
      <c r="X25" s="182">
        <f t="shared" si="30"/>
        <v>0</v>
      </c>
      <c r="Y25" s="182">
        <f t="shared" si="30"/>
        <v>0</v>
      </c>
      <c r="Z25" s="182">
        <f t="shared" si="30"/>
        <v>0</v>
      </c>
      <c r="AA25" s="182">
        <f t="shared" si="30"/>
        <v>0</v>
      </c>
      <c r="AB25" s="182">
        <f t="shared" si="30"/>
        <v>0</v>
      </c>
      <c r="AC25" s="182">
        <f t="shared" si="30"/>
        <v>0</v>
      </c>
      <c r="AD25" s="182">
        <f t="shared" si="30"/>
        <v>0</v>
      </c>
      <c r="AE25" s="182">
        <f t="shared" si="30"/>
        <v>0</v>
      </c>
      <c r="AF25" s="182">
        <f t="shared" si="30"/>
        <v>0</v>
      </c>
      <c r="AG25" s="182">
        <f t="shared" si="30"/>
        <v>0</v>
      </c>
      <c r="AH25" s="182">
        <f t="shared" si="30"/>
        <v>0</v>
      </c>
      <c r="AI25" s="182">
        <f t="shared" si="30"/>
        <v>0</v>
      </c>
      <c r="AJ25" s="182">
        <f t="shared" si="30"/>
        <v>0</v>
      </c>
      <c r="AK25" s="182">
        <f t="shared" si="30"/>
        <v>0</v>
      </c>
      <c r="AL25" s="182">
        <f t="shared" si="30"/>
        <v>0</v>
      </c>
      <c r="AM25" s="182">
        <f t="shared" si="30"/>
        <v>0</v>
      </c>
      <c r="AN25" s="182">
        <f t="shared" si="30"/>
        <v>0</v>
      </c>
      <c r="AO25" s="182">
        <f t="shared" si="30"/>
        <v>0</v>
      </c>
      <c r="AP25" s="182">
        <f t="shared" si="30"/>
        <v>0</v>
      </c>
      <c r="AQ25" s="182">
        <f t="shared" si="30"/>
        <v>0</v>
      </c>
      <c r="AR25" s="182">
        <f t="shared" si="30"/>
        <v>0</v>
      </c>
      <c r="AS25" s="182">
        <f t="shared" ref="AS25:AU25" si="31">SUM(AS24:AS24)</f>
        <v>0</v>
      </c>
      <c r="AT25" s="182">
        <f t="shared" si="31"/>
        <v>0</v>
      </c>
      <c r="AU25" s="182">
        <f t="shared" si="31"/>
        <v>0</v>
      </c>
      <c r="AV25" s="174">
        <f t="shared" si="30"/>
        <v>9143.3650000000016</v>
      </c>
    </row>
    <row r="26" spans="1:48" x14ac:dyDescent="0.3">
      <c r="A26" s="180" t="s">
        <v>468</v>
      </c>
      <c r="B26" s="185"/>
      <c r="C26" s="186"/>
      <c r="D26" s="197"/>
      <c r="E26" s="77"/>
      <c r="F26" s="77"/>
      <c r="G26" s="78"/>
      <c r="H26" s="78"/>
      <c r="I26" s="78"/>
      <c r="J26" s="78"/>
      <c r="K26" s="137"/>
      <c r="L26" s="174">
        <v>0</v>
      </c>
      <c r="M26" s="174">
        <f t="shared" ref="M26:AR26" si="32">L25-M25</f>
        <v>0</v>
      </c>
      <c r="N26" s="174">
        <f t="shared" si="32"/>
        <v>0</v>
      </c>
      <c r="O26" s="174">
        <f t="shared" si="32"/>
        <v>0</v>
      </c>
      <c r="P26" s="174">
        <f t="shared" si="32"/>
        <v>0</v>
      </c>
      <c r="Q26" s="174">
        <f t="shared" si="32"/>
        <v>0</v>
      </c>
      <c r="R26" s="174">
        <f t="shared" si="32"/>
        <v>0</v>
      </c>
      <c r="S26" s="174">
        <f t="shared" si="32"/>
        <v>0</v>
      </c>
      <c r="T26" s="174">
        <f t="shared" si="32"/>
        <v>0</v>
      </c>
      <c r="U26" s="174">
        <f t="shared" si="32"/>
        <v>0</v>
      </c>
      <c r="V26" s="174">
        <f t="shared" si="32"/>
        <v>0</v>
      </c>
      <c r="W26" s="174">
        <f t="shared" si="32"/>
        <v>831.21500000000015</v>
      </c>
      <c r="X26" s="174">
        <f t="shared" si="32"/>
        <v>0</v>
      </c>
      <c r="Y26" s="174">
        <f t="shared" si="32"/>
        <v>0</v>
      </c>
      <c r="Z26" s="174">
        <f t="shared" si="32"/>
        <v>0</v>
      </c>
      <c r="AA26" s="174">
        <f t="shared" si="32"/>
        <v>0</v>
      </c>
      <c r="AB26" s="174">
        <f t="shared" si="32"/>
        <v>0</v>
      </c>
      <c r="AC26" s="174">
        <f t="shared" si="32"/>
        <v>0</v>
      </c>
      <c r="AD26" s="174">
        <f t="shared" si="32"/>
        <v>0</v>
      </c>
      <c r="AE26" s="174">
        <f t="shared" si="32"/>
        <v>0</v>
      </c>
      <c r="AF26" s="174">
        <f t="shared" si="32"/>
        <v>0</v>
      </c>
      <c r="AG26" s="174">
        <f t="shared" si="32"/>
        <v>0</v>
      </c>
      <c r="AH26" s="174">
        <f t="shared" si="32"/>
        <v>0</v>
      </c>
      <c r="AI26" s="174">
        <f t="shared" si="32"/>
        <v>0</v>
      </c>
      <c r="AJ26" s="174">
        <f t="shared" si="32"/>
        <v>0</v>
      </c>
      <c r="AK26" s="174">
        <f t="shared" si="32"/>
        <v>0</v>
      </c>
      <c r="AL26" s="174">
        <f t="shared" si="32"/>
        <v>0</v>
      </c>
      <c r="AM26" s="174">
        <f t="shared" si="32"/>
        <v>0</v>
      </c>
      <c r="AN26" s="174">
        <f t="shared" si="32"/>
        <v>0</v>
      </c>
      <c r="AO26" s="174">
        <f t="shared" si="32"/>
        <v>0</v>
      </c>
      <c r="AP26" s="174">
        <f t="shared" si="32"/>
        <v>0</v>
      </c>
      <c r="AQ26" s="174">
        <f t="shared" si="32"/>
        <v>0</v>
      </c>
      <c r="AR26" s="174">
        <f t="shared" si="32"/>
        <v>0</v>
      </c>
      <c r="AS26" s="174">
        <f t="shared" ref="AS26" si="33">AR25-AS25</f>
        <v>0</v>
      </c>
      <c r="AT26" s="174">
        <f t="shared" ref="AT26" si="34">AS25-AT25</f>
        <v>0</v>
      </c>
      <c r="AU26" s="174">
        <f t="shared" ref="AU26" si="35">AT25-AU25</f>
        <v>0</v>
      </c>
      <c r="AV26" s="62"/>
    </row>
    <row r="27" spans="1:48" x14ac:dyDescent="0.3">
      <c r="A27" s="180" t="s">
        <v>469</v>
      </c>
      <c r="B27" s="185"/>
      <c r="C27" s="186"/>
      <c r="D27" s="186"/>
      <c r="E27" s="74"/>
      <c r="F27" s="74"/>
      <c r="G27" s="79"/>
      <c r="H27" s="79"/>
      <c r="I27" s="79"/>
      <c r="J27" s="79"/>
      <c r="K27" s="94"/>
      <c r="L27" s="174">
        <f>$L25-L25</f>
        <v>0</v>
      </c>
      <c r="M27" s="174">
        <f t="shared" ref="M27:AR27" si="36">$L25-M25</f>
        <v>0</v>
      </c>
      <c r="N27" s="174">
        <f t="shared" si="36"/>
        <v>0</v>
      </c>
      <c r="O27" s="174">
        <f t="shared" si="36"/>
        <v>0</v>
      </c>
      <c r="P27" s="174">
        <f t="shared" si="36"/>
        <v>0</v>
      </c>
      <c r="Q27" s="174">
        <f t="shared" si="36"/>
        <v>0</v>
      </c>
      <c r="R27" s="174">
        <f t="shared" si="36"/>
        <v>0</v>
      </c>
      <c r="S27" s="174">
        <f t="shared" si="36"/>
        <v>0</v>
      </c>
      <c r="T27" s="174">
        <f t="shared" si="36"/>
        <v>0</v>
      </c>
      <c r="U27" s="174">
        <f t="shared" si="36"/>
        <v>0</v>
      </c>
      <c r="V27" s="174">
        <f t="shared" si="36"/>
        <v>0</v>
      </c>
      <c r="W27" s="174">
        <f t="shared" si="36"/>
        <v>831.21500000000015</v>
      </c>
      <c r="X27" s="174">
        <f t="shared" si="36"/>
        <v>831.21500000000015</v>
      </c>
      <c r="Y27" s="174">
        <f t="shared" si="36"/>
        <v>831.21500000000015</v>
      </c>
      <c r="Z27" s="174">
        <f t="shared" si="36"/>
        <v>831.21500000000015</v>
      </c>
      <c r="AA27" s="174">
        <f t="shared" si="36"/>
        <v>831.21500000000015</v>
      </c>
      <c r="AB27" s="174">
        <f t="shared" si="36"/>
        <v>831.21500000000015</v>
      </c>
      <c r="AC27" s="174">
        <f t="shared" si="36"/>
        <v>831.21500000000015</v>
      </c>
      <c r="AD27" s="174">
        <f t="shared" si="36"/>
        <v>831.21500000000015</v>
      </c>
      <c r="AE27" s="174">
        <f t="shared" si="36"/>
        <v>831.21500000000015</v>
      </c>
      <c r="AF27" s="174">
        <f t="shared" si="36"/>
        <v>831.21500000000015</v>
      </c>
      <c r="AG27" s="174">
        <f t="shared" si="36"/>
        <v>831.21500000000015</v>
      </c>
      <c r="AH27" s="174">
        <f t="shared" si="36"/>
        <v>831.21500000000015</v>
      </c>
      <c r="AI27" s="174">
        <f t="shared" si="36"/>
        <v>831.21500000000015</v>
      </c>
      <c r="AJ27" s="174">
        <f t="shared" si="36"/>
        <v>831.21500000000015</v>
      </c>
      <c r="AK27" s="174">
        <f t="shared" si="36"/>
        <v>831.21500000000015</v>
      </c>
      <c r="AL27" s="174">
        <f t="shared" si="36"/>
        <v>831.21500000000015</v>
      </c>
      <c r="AM27" s="174">
        <f t="shared" si="36"/>
        <v>831.21500000000015</v>
      </c>
      <c r="AN27" s="174">
        <f t="shared" si="36"/>
        <v>831.21500000000015</v>
      </c>
      <c r="AO27" s="174">
        <f t="shared" si="36"/>
        <v>831.21500000000015</v>
      </c>
      <c r="AP27" s="174">
        <f t="shared" si="36"/>
        <v>831.21500000000015</v>
      </c>
      <c r="AQ27" s="174">
        <f t="shared" si="36"/>
        <v>831.21500000000015</v>
      </c>
      <c r="AR27" s="174">
        <f t="shared" si="36"/>
        <v>831.21500000000015</v>
      </c>
      <c r="AS27" s="174">
        <f t="shared" ref="AS27:AU27" si="37">$L25-AS25</f>
        <v>831.21500000000015</v>
      </c>
      <c r="AT27" s="174">
        <f t="shared" si="37"/>
        <v>831.21500000000015</v>
      </c>
      <c r="AU27" s="174">
        <f t="shared" si="37"/>
        <v>831.21500000000015</v>
      </c>
      <c r="AV27" s="63"/>
    </row>
  </sheetData>
  <mergeCells count="15">
    <mergeCell ref="A22:A23"/>
    <mergeCell ref="B22:B23"/>
    <mergeCell ref="C22:C23"/>
    <mergeCell ref="D22:D23"/>
    <mergeCell ref="AV22:AV23"/>
    <mergeCell ref="A14:A15"/>
    <mergeCell ref="B14:B15"/>
    <mergeCell ref="C14:C15"/>
    <mergeCell ref="D14:D15"/>
    <mergeCell ref="AV14:AV15"/>
    <mergeCell ref="A4:A5"/>
    <mergeCell ref="B4:B5"/>
    <mergeCell ref="C4:C5"/>
    <mergeCell ref="D4:D5"/>
    <mergeCell ref="AV4:AV5"/>
  </mergeCells>
  <pageMargins left="0.7" right="0.7" top="0.75" bottom="0.75" header="0.3" footer="0.3"/>
  <pageSetup orientation="portrait" horizontalDpi="1200" verticalDpi="12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29198-31A4-4BC2-82C6-5FAF13700819}">
  <dimension ref="A1:AV35"/>
  <sheetViews>
    <sheetView workbookViewId="0"/>
  </sheetViews>
  <sheetFormatPr defaultColWidth="8.88671875" defaultRowHeight="15.75" x14ac:dyDescent="0.3"/>
  <cols>
    <col min="1" max="1" width="32.77734375" customWidth="1"/>
    <col min="2" max="2" width="8.77734375" customWidth="1"/>
    <col min="3" max="3" width="14.77734375" customWidth="1"/>
    <col min="4" max="4" width="5.77734375" customWidth="1"/>
    <col min="5" max="10" width="6.44140625" hidden="1" customWidth="1"/>
    <col min="11" max="11" width="7.44140625" hidden="1" customWidth="1"/>
    <col min="12" max="47" width="7.77734375" customWidth="1"/>
  </cols>
  <sheetData>
    <row r="1" spans="1:48" ht="15.75" customHeight="1" x14ac:dyDescent="0.3">
      <c r="A1" s="292" t="s">
        <v>593</v>
      </c>
    </row>
    <row r="2" spans="1:48" x14ac:dyDescent="0.3">
      <c r="A2" s="37"/>
    </row>
    <row r="3" spans="1:48" x14ac:dyDescent="0.3">
      <c r="A3" s="292" t="s">
        <v>594</v>
      </c>
    </row>
    <row r="4" spans="1:48" ht="15" customHeight="1" x14ac:dyDescent="0.3">
      <c r="A4" s="491" t="s">
        <v>230</v>
      </c>
      <c r="B4" s="493" t="s">
        <v>0</v>
      </c>
      <c r="C4" s="493" t="s">
        <v>264</v>
      </c>
      <c r="D4" s="497" t="s">
        <v>57</v>
      </c>
      <c r="E4" s="96"/>
      <c r="F4" s="96"/>
      <c r="G4" s="96"/>
      <c r="H4" s="96"/>
      <c r="I4" s="96"/>
      <c r="J4" s="96"/>
      <c r="K4" s="88"/>
      <c r="L4" s="435" t="s">
        <v>265</v>
      </c>
      <c r="M4" s="89"/>
      <c r="N4" s="89"/>
      <c r="O4" s="89"/>
      <c r="P4" s="89"/>
      <c r="Q4" s="89"/>
      <c r="R4" s="89"/>
      <c r="S4" s="89"/>
      <c r="T4" s="89"/>
      <c r="U4" s="89"/>
      <c r="V4" s="89"/>
      <c r="W4" s="90"/>
      <c r="X4" s="29"/>
      <c r="Y4" s="29"/>
      <c r="Z4" s="29"/>
      <c r="AA4" s="29"/>
      <c r="AB4" s="29"/>
      <c r="AC4" s="29"/>
      <c r="AD4" s="29"/>
      <c r="AE4" s="29"/>
      <c r="AF4" s="29"/>
      <c r="AG4" s="29"/>
      <c r="AH4" s="29"/>
      <c r="AI4" s="29"/>
      <c r="AJ4" s="29"/>
      <c r="AK4" s="29"/>
      <c r="AL4" s="29"/>
      <c r="AM4" s="29"/>
      <c r="AN4" s="29"/>
      <c r="AO4" s="29"/>
      <c r="AP4" s="29"/>
      <c r="AQ4" s="29"/>
      <c r="AR4" s="29"/>
      <c r="AS4" s="29"/>
      <c r="AT4" s="29"/>
      <c r="AU4" s="29"/>
      <c r="AV4" s="474" t="s">
        <v>1</v>
      </c>
    </row>
    <row r="5" spans="1:48" x14ac:dyDescent="0.3">
      <c r="A5" s="496"/>
      <c r="B5" s="495"/>
      <c r="C5" s="495"/>
      <c r="D5" s="494"/>
      <c r="E5" s="98">
        <v>2018</v>
      </c>
      <c r="F5" s="98">
        <f>E5+1</f>
        <v>2019</v>
      </c>
      <c r="G5" s="98">
        <f t="shared" ref="G5:AU5" si="0">F5+1</f>
        <v>2020</v>
      </c>
      <c r="H5" s="98">
        <f t="shared" si="0"/>
        <v>2021</v>
      </c>
      <c r="I5" s="98">
        <f t="shared" si="0"/>
        <v>2022</v>
      </c>
      <c r="J5" s="98">
        <f t="shared" si="0"/>
        <v>2023</v>
      </c>
      <c r="K5" s="98">
        <f t="shared" si="0"/>
        <v>2024</v>
      </c>
      <c r="L5" s="98">
        <f t="shared" si="0"/>
        <v>2025</v>
      </c>
      <c r="M5" s="98">
        <f t="shared" si="0"/>
        <v>2026</v>
      </c>
      <c r="N5" s="98">
        <f t="shared" si="0"/>
        <v>2027</v>
      </c>
      <c r="O5" s="98">
        <f t="shared" si="0"/>
        <v>2028</v>
      </c>
      <c r="P5" s="98">
        <f t="shared" si="0"/>
        <v>2029</v>
      </c>
      <c r="Q5" s="98">
        <f t="shared" si="0"/>
        <v>2030</v>
      </c>
      <c r="R5" s="98">
        <f t="shared" si="0"/>
        <v>2031</v>
      </c>
      <c r="S5" s="98">
        <f t="shared" si="0"/>
        <v>2032</v>
      </c>
      <c r="T5" s="98">
        <f t="shared" si="0"/>
        <v>2033</v>
      </c>
      <c r="U5" s="98">
        <f t="shared" si="0"/>
        <v>2034</v>
      </c>
      <c r="V5" s="98">
        <f t="shared" si="0"/>
        <v>2035</v>
      </c>
      <c r="W5" s="98">
        <f t="shared" si="0"/>
        <v>2036</v>
      </c>
      <c r="X5" s="98">
        <f t="shared" si="0"/>
        <v>2037</v>
      </c>
      <c r="Y5" s="98">
        <f t="shared" si="0"/>
        <v>2038</v>
      </c>
      <c r="Z5" s="98">
        <f t="shared" si="0"/>
        <v>2039</v>
      </c>
      <c r="AA5" s="98">
        <f t="shared" si="0"/>
        <v>2040</v>
      </c>
      <c r="AB5" s="98">
        <f t="shared" si="0"/>
        <v>2041</v>
      </c>
      <c r="AC5" s="98">
        <f t="shared" si="0"/>
        <v>2042</v>
      </c>
      <c r="AD5" s="98">
        <f t="shared" si="0"/>
        <v>2043</v>
      </c>
      <c r="AE5" s="98">
        <f t="shared" si="0"/>
        <v>2044</v>
      </c>
      <c r="AF5" s="98">
        <f t="shared" si="0"/>
        <v>2045</v>
      </c>
      <c r="AG5" s="98">
        <f t="shared" si="0"/>
        <v>2046</v>
      </c>
      <c r="AH5" s="98">
        <f t="shared" si="0"/>
        <v>2047</v>
      </c>
      <c r="AI5" s="98">
        <f t="shared" si="0"/>
        <v>2048</v>
      </c>
      <c r="AJ5" s="98">
        <f t="shared" si="0"/>
        <v>2049</v>
      </c>
      <c r="AK5" s="98">
        <f t="shared" si="0"/>
        <v>2050</v>
      </c>
      <c r="AL5" s="98">
        <f t="shared" si="0"/>
        <v>2051</v>
      </c>
      <c r="AM5" s="98">
        <f t="shared" si="0"/>
        <v>2052</v>
      </c>
      <c r="AN5" s="98">
        <f t="shared" si="0"/>
        <v>2053</v>
      </c>
      <c r="AO5" s="98">
        <f t="shared" si="0"/>
        <v>2054</v>
      </c>
      <c r="AP5" s="98">
        <f t="shared" si="0"/>
        <v>2055</v>
      </c>
      <c r="AQ5" s="98">
        <f t="shared" si="0"/>
        <v>2056</v>
      </c>
      <c r="AR5" s="98">
        <f t="shared" si="0"/>
        <v>2057</v>
      </c>
      <c r="AS5" s="98">
        <f t="shared" si="0"/>
        <v>2058</v>
      </c>
      <c r="AT5" s="98">
        <f t="shared" si="0"/>
        <v>2059</v>
      </c>
      <c r="AU5" s="98">
        <f t="shared" si="0"/>
        <v>2060</v>
      </c>
      <c r="AV5" s="476"/>
    </row>
    <row r="6" spans="1:48" x14ac:dyDescent="0.3">
      <c r="A6" s="219" t="str">
        <f>A28</f>
        <v>Floor Insulation</v>
      </c>
      <c r="B6" s="220">
        <f>B28</f>
        <v>30</v>
      </c>
      <c r="C6" s="418">
        <f>C28*29.3/1000</f>
        <v>3.6773975458988573</v>
      </c>
      <c r="D6" s="221">
        <f>L6/C6</f>
        <v>1</v>
      </c>
      <c r="E6" s="92"/>
      <c r="F6" s="135"/>
      <c r="G6" s="115"/>
      <c r="H6" s="115"/>
      <c r="I6" s="115"/>
      <c r="J6" s="115"/>
      <c r="K6" s="217"/>
      <c r="L6" s="418">
        <f t="shared" ref="L6:AU7" si="1">L28*29.3/1000</f>
        <v>3.6773975458988573</v>
      </c>
      <c r="M6" s="418">
        <f t="shared" si="1"/>
        <v>3.6773975458988573</v>
      </c>
      <c r="N6" s="418">
        <f t="shared" si="1"/>
        <v>3.6773975458988573</v>
      </c>
      <c r="O6" s="418">
        <f t="shared" si="1"/>
        <v>3.6773975458988573</v>
      </c>
      <c r="P6" s="418">
        <f t="shared" si="1"/>
        <v>3.6773975458988573</v>
      </c>
      <c r="Q6" s="418">
        <f t="shared" si="1"/>
        <v>3.6773975458988573</v>
      </c>
      <c r="R6" s="418">
        <f t="shared" si="1"/>
        <v>3.6773975458988573</v>
      </c>
      <c r="S6" s="418">
        <f t="shared" si="1"/>
        <v>3.6773975458988573</v>
      </c>
      <c r="T6" s="418">
        <f t="shared" si="1"/>
        <v>3.6773975458988573</v>
      </c>
      <c r="U6" s="418">
        <f t="shared" si="1"/>
        <v>3.6773975458988573</v>
      </c>
      <c r="V6" s="418">
        <f t="shared" si="1"/>
        <v>3.6773975458988573</v>
      </c>
      <c r="W6" s="418">
        <f t="shared" si="1"/>
        <v>3.6773975458988573</v>
      </c>
      <c r="X6" s="418">
        <f t="shared" si="1"/>
        <v>3.6773975458988573</v>
      </c>
      <c r="Y6" s="418">
        <f t="shared" si="1"/>
        <v>3.6773975458988573</v>
      </c>
      <c r="Z6" s="418">
        <f t="shared" si="1"/>
        <v>3.6773975458988573</v>
      </c>
      <c r="AA6" s="418">
        <f t="shared" si="1"/>
        <v>3.6773975458988573</v>
      </c>
      <c r="AB6" s="418">
        <f t="shared" si="1"/>
        <v>3.6773975458988573</v>
      </c>
      <c r="AC6" s="418">
        <f t="shared" si="1"/>
        <v>3.6773975458988573</v>
      </c>
      <c r="AD6" s="418">
        <f t="shared" si="1"/>
        <v>3.6773975458988573</v>
      </c>
      <c r="AE6" s="418">
        <f t="shared" si="1"/>
        <v>3.6773975458988573</v>
      </c>
      <c r="AF6" s="418">
        <f t="shared" si="1"/>
        <v>3.6773975458988573</v>
      </c>
      <c r="AG6" s="418">
        <f t="shared" si="1"/>
        <v>3.6773975458988573</v>
      </c>
      <c r="AH6" s="418">
        <f t="shared" si="1"/>
        <v>3.6773975458988573</v>
      </c>
      <c r="AI6" s="418">
        <f t="shared" si="1"/>
        <v>3.6773975458988573</v>
      </c>
      <c r="AJ6" s="418">
        <f t="shared" si="1"/>
        <v>3.6773975458988573</v>
      </c>
      <c r="AK6" s="418">
        <f t="shared" si="1"/>
        <v>3.6773975458988573</v>
      </c>
      <c r="AL6" s="418">
        <f t="shared" si="1"/>
        <v>3.6773975458988573</v>
      </c>
      <c r="AM6" s="418">
        <f t="shared" si="1"/>
        <v>3.6773975458988573</v>
      </c>
      <c r="AN6" s="418">
        <f t="shared" si="1"/>
        <v>3.6773975458988573</v>
      </c>
      <c r="AO6" s="418">
        <f t="shared" si="1"/>
        <v>3.6773975458988573</v>
      </c>
      <c r="AP6" s="418">
        <f t="shared" si="1"/>
        <v>0</v>
      </c>
      <c r="AQ6" s="418">
        <f t="shared" si="1"/>
        <v>0</v>
      </c>
      <c r="AR6" s="418">
        <f t="shared" si="1"/>
        <v>0</v>
      </c>
      <c r="AS6" s="418">
        <f t="shared" si="1"/>
        <v>0</v>
      </c>
      <c r="AT6" s="418">
        <f t="shared" si="1"/>
        <v>0</v>
      </c>
      <c r="AU6" s="418">
        <f t="shared" si="1"/>
        <v>0</v>
      </c>
      <c r="AV6" s="208">
        <f>SUM(E6:AU6)</f>
        <v>110.32192637696569</v>
      </c>
    </row>
    <row r="7" spans="1:48" x14ac:dyDescent="0.3">
      <c r="A7" s="219" t="str">
        <f>A29</f>
        <v>Air Sealing</v>
      </c>
      <c r="B7" s="220">
        <f>B29</f>
        <v>20</v>
      </c>
      <c r="C7" s="418">
        <f t="shared" ref="C7" si="2">C29*29.3/1000</f>
        <v>1.9338</v>
      </c>
      <c r="D7" s="221">
        <f t="shared" ref="D7" si="3">L7/C7</f>
        <v>1</v>
      </c>
      <c r="E7" s="92"/>
      <c r="F7" s="135"/>
      <c r="G7" s="115"/>
      <c r="H7" s="115"/>
      <c r="I7" s="115"/>
      <c r="J7" s="115"/>
      <c r="K7" s="217"/>
      <c r="L7" s="418">
        <f t="shared" si="1"/>
        <v>1.9338</v>
      </c>
      <c r="M7" s="418">
        <f t="shared" si="1"/>
        <v>1.9338</v>
      </c>
      <c r="N7" s="418">
        <f t="shared" si="1"/>
        <v>1.9338</v>
      </c>
      <c r="O7" s="418">
        <f t="shared" si="1"/>
        <v>1.9338</v>
      </c>
      <c r="P7" s="418">
        <f t="shared" si="1"/>
        <v>1.9338</v>
      </c>
      <c r="Q7" s="418">
        <f t="shared" si="1"/>
        <v>1.9338</v>
      </c>
      <c r="R7" s="418">
        <f t="shared" si="1"/>
        <v>1.9338</v>
      </c>
      <c r="S7" s="418">
        <f t="shared" si="1"/>
        <v>1.9338</v>
      </c>
      <c r="T7" s="418">
        <f t="shared" si="1"/>
        <v>1.9338</v>
      </c>
      <c r="U7" s="418">
        <f t="shared" si="1"/>
        <v>1.9338</v>
      </c>
      <c r="V7" s="418">
        <f t="shared" si="1"/>
        <v>1.9338</v>
      </c>
      <c r="W7" s="418">
        <f t="shared" si="1"/>
        <v>1.9338</v>
      </c>
      <c r="X7" s="418">
        <f t="shared" si="1"/>
        <v>1.9338</v>
      </c>
      <c r="Y7" s="418">
        <f t="shared" si="1"/>
        <v>1.9338</v>
      </c>
      <c r="Z7" s="418">
        <f t="shared" si="1"/>
        <v>1.9338</v>
      </c>
      <c r="AA7" s="418">
        <f t="shared" si="1"/>
        <v>1.9338</v>
      </c>
      <c r="AB7" s="418">
        <f t="shared" si="1"/>
        <v>1.9338</v>
      </c>
      <c r="AC7" s="418">
        <f t="shared" si="1"/>
        <v>1.9338</v>
      </c>
      <c r="AD7" s="418">
        <f t="shared" si="1"/>
        <v>1.9338</v>
      </c>
      <c r="AE7" s="418">
        <f t="shared" si="1"/>
        <v>1.9338</v>
      </c>
      <c r="AF7" s="418">
        <f t="shared" si="1"/>
        <v>0</v>
      </c>
      <c r="AG7" s="418">
        <f t="shared" si="1"/>
        <v>0</v>
      </c>
      <c r="AH7" s="418">
        <f t="shared" si="1"/>
        <v>0</v>
      </c>
      <c r="AI7" s="418">
        <f t="shared" si="1"/>
        <v>0</v>
      </c>
      <c r="AJ7" s="418">
        <f t="shared" si="1"/>
        <v>0</v>
      </c>
      <c r="AK7" s="418">
        <f t="shared" si="1"/>
        <v>0</v>
      </c>
      <c r="AL7" s="418">
        <f t="shared" si="1"/>
        <v>0</v>
      </c>
      <c r="AM7" s="418">
        <f t="shared" si="1"/>
        <v>0</v>
      </c>
      <c r="AN7" s="418">
        <f t="shared" si="1"/>
        <v>0</v>
      </c>
      <c r="AO7" s="418">
        <f t="shared" si="1"/>
        <v>0</v>
      </c>
      <c r="AP7" s="418">
        <f t="shared" si="1"/>
        <v>0</v>
      </c>
      <c r="AQ7" s="418">
        <f t="shared" si="1"/>
        <v>0</v>
      </c>
      <c r="AR7" s="418">
        <f t="shared" si="1"/>
        <v>0</v>
      </c>
      <c r="AS7" s="418">
        <f t="shared" si="1"/>
        <v>0</v>
      </c>
      <c r="AT7" s="418">
        <f t="shared" si="1"/>
        <v>0</v>
      </c>
      <c r="AU7" s="418">
        <f t="shared" si="1"/>
        <v>0</v>
      </c>
      <c r="AV7" s="208">
        <f>SUM(E7:AU7)</f>
        <v>38.676000000000002</v>
      </c>
    </row>
    <row r="8" spans="1:48" x14ac:dyDescent="0.3">
      <c r="A8" s="180" t="s">
        <v>422</v>
      </c>
      <c r="B8" s="196"/>
      <c r="C8" s="182">
        <f>SUM(C6:C7)</f>
        <v>5.6111975458988574</v>
      </c>
      <c r="D8" s="205">
        <f>L8/C8</f>
        <v>1</v>
      </c>
      <c r="E8" s="94"/>
      <c r="F8" s="94"/>
      <c r="G8" s="218"/>
      <c r="H8" s="218"/>
      <c r="I8" s="218"/>
      <c r="J8" s="218"/>
      <c r="K8" s="94"/>
      <c r="L8" s="182">
        <f t="shared" ref="L8:AV8" si="4">SUM(L6:L7)</f>
        <v>5.6111975458988574</v>
      </c>
      <c r="M8" s="182">
        <f t="shared" si="4"/>
        <v>5.6111975458988574</v>
      </c>
      <c r="N8" s="182">
        <f t="shared" si="4"/>
        <v>5.6111975458988574</v>
      </c>
      <c r="O8" s="182">
        <f t="shared" si="4"/>
        <v>5.6111975458988574</v>
      </c>
      <c r="P8" s="182">
        <f t="shared" si="4"/>
        <v>5.6111975458988574</v>
      </c>
      <c r="Q8" s="182">
        <f t="shared" si="4"/>
        <v>5.6111975458988574</v>
      </c>
      <c r="R8" s="182">
        <f t="shared" si="4"/>
        <v>5.6111975458988574</v>
      </c>
      <c r="S8" s="182">
        <f t="shared" si="4"/>
        <v>5.6111975458988574</v>
      </c>
      <c r="T8" s="182">
        <f t="shared" si="4"/>
        <v>5.6111975458988574</v>
      </c>
      <c r="U8" s="182">
        <f t="shared" si="4"/>
        <v>5.6111975458988574</v>
      </c>
      <c r="V8" s="182">
        <f t="shared" si="4"/>
        <v>5.6111975458988574</v>
      </c>
      <c r="W8" s="182">
        <f t="shared" si="4"/>
        <v>5.6111975458988574</v>
      </c>
      <c r="X8" s="182">
        <f t="shared" si="4"/>
        <v>5.6111975458988574</v>
      </c>
      <c r="Y8" s="182">
        <f t="shared" si="4"/>
        <v>5.6111975458988574</v>
      </c>
      <c r="Z8" s="182">
        <f t="shared" si="4"/>
        <v>5.6111975458988574</v>
      </c>
      <c r="AA8" s="182">
        <f t="shared" si="4"/>
        <v>5.6111975458988574</v>
      </c>
      <c r="AB8" s="182">
        <f t="shared" si="4"/>
        <v>5.6111975458988574</v>
      </c>
      <c r="AC8" s="182">
        <f t="shared" si="4"/>
        <v>5.6111975458988574</v>
      </c>
      <c r="AD8" s="182">
        <f t="shared" si="4"/>
        <v>5.6111975458988574</v>
      </c>
      <c r="AE8" s="182">
        <f t="shared" si="4"/>
        <v>5.6111975458988574</v>
      </c>
      <c r="AF8" s="182">
        <f t="shared" si="4"/>
        <v>3.6773975458988573</v>
      </c>
      <c r="AG8" s="182">
        <f t="shared" si="4"/>
        <v>3.6773975458988573</v>
      </c>
      <c r="AH8" s="182">
        <f t="shared" si="4"/>
        <v>3.6773975458988573</v>
      </c>
      <c r="AI8" s="182">
        <f t="shared" si="4"/>
        <v>3.6773975458988573</v>
      </c>
      <c r="AJ8" s="182">
        <f t="shared" si="4"/>
        <v>3.6773975458988573</v>
      </c>
      <c r="AK8" s="182">
        <f t="shared" si="4"/>
        <v>3.6773975458988573</v>
      </c>
      <c r="AL8" s="182">
        <f t="shared" si="4"/>
        <v>3.6773975458988573</v>
      </c>
      <c r="AM8" s="182">
        <f t="shared" si="4"/>
        <v>3.6773975458988573</v>
      </c>
      <c r="AN8" s="182">
        <f t="shared" si="4"/>
        <v>3.6773975458988573</v>
      </c>
      <c r="AO8" s="182">
        <f t="shared" si="4"/>
        <v>3.6773975458988573</v>
      </c>
      <c r="AP8" s="182">
        <f t="shared" si="4"/>
        <v>0</v>
      </c>
      <c r="AQ8" s="182">
        <f t="shared" si="4"/>
        <v>0</v>
      </c>
      <c r="AR8" s="182">
        <f t="shared" si="4"/>
        <v>0</v>
      </c>
      <c r="AS8" s="182">
        <f t="shared" si="4"/>
        <v>0</v>
      </c>
      <c r="AT8" s="182">
        <f t="shared" si="4"/>
        <v>0</v>
      </c>
      <c r="AU8" s="182">
        <f t="shared" si="4"/>
        <v>0</v>
      </c>
      <c r="AV8" s="174">
        <f t="shared" si="4"/>
        <v>148.99792637696569</v>
      </c>
    </row>
    <row r="9" spans="1:48" x14ac:dyDescent="0.3">
      <c r="A9" s="180" t="s">
        <v>423</v>
      </c>
      <c r="B9" s="185"/>
      <c r="C9" s="186"/>
      <c r="D9" s="197"/>
      <c r="E9" s="94"/>
      <c r="F9" s="94"/>
      <c r="G9" s="95"/>
      <c r="H9" s="95"/>
      <c r="I9" s="95"/>
      <c r="J9" s="95"/>
      <c r="K9" s="94"/>
      <c r="L9" s="174">
        <v>0</v>
      </c>
      <c r="M9" s="174">
        <f t="shared" ref="M9:AU9" si="5">L8-M8</f>
        <v>0</v>
      </c>
      <c r="N9" s="174">
        <f t="shared" si="5"/>
        <v>0</v>
      </c>
      <c r="O9" s="174">
        <f t="shared" si="5"/>
        <v>0</v>
      </c>
      <c r="P9" s="174">
        <f t="shared" si="5"/>
        <v>0</v>
      </c>
      <c r="Q9" s="174">
        <f t="shared" si="5"/>
        <v>0</v>
      </c>
      <c r="R9" s="174">
        <f t="shared" si="5"/>
        <v>0</v>
      </c>
      <c r="S9" s="174">
        <f t="shared" si="5"/>
        <v>0</v>
      </c>
      <c r="T9" s="174">
        <f t="shared" si="5"/>
        <v>0</v>
      </c>
      <c r="U9" s="174">
        <f t="shared" si="5"/>
        <v>0</v>
      </c>
      <c r="V9" s="174">
        <f t="shared" si="5"/>
        <v>0</v>
      </c>
      <c r="W9" s="174">
        <f t="shared" si="5"/>
        <v>0</v>
      </c>
      <c r="X9" s="174">
        <f t="shared" si="5"/>
        <v>0</v>
      </c>
      <c r="Y9" s="174">
        <f t="shared" si="5"/>
        <v>0</v>
      </c>
      <c r="Z9" s="174">
        <f t="shared" si="5"/>
        <v>0</v>
      </c>
      <c r="AA9" s="174">
        <f t="shared" si="5"/>
        <v>0</v>
      </c>
      <c r="AB9" s="174">
        <f t="shared" si="5"/>
        <v>0</v>
      </c>
      <c r="AC9" s="174">
        <f t="shared" si="5"/>
        <v>0</v>
      </c>
      <c r="AD9" s="174">
        <f t="shared" si="5"/>
        <v>0</v>
      </c>
      <c r="AE9" s="174">
        <f t="shared" si="5"/>
        <v>0</v>
      </c>
      <c r="AF9" s="174">
        <f t="shared" si="5"/>
        <v>1.9338000000000002</v>
      </c>
      <c r="AG9" s="174">
        <f t="shared" si="5"/>
        <v>0</v>
      </c>
      <c r="AH9" s="174">
        <f t="shared" si="5"/>
        <v>0</v>
      </c>
      <c r="AI9" s="174">
        <f t="shared" si="5"/>
        <v>0</v>
      </c>
      <c r="AJ9" s="174">
        <f t="shared" si="5"/>
        <v>0</v>
      </c>
      <c r="AK9" s="174">
        <f t="shared" si="5"/>
        <v>0</v>
      </c>
      <c r="AL9" s="174">
        <f t="shared" si="5"/>
        <v>0</v>
      </c>
      <c r="AM9" s="174">
        <f t="shared" si="5"/>
        <v>0</v>
      </c>
      <c r="AN9" s="174">
        <f t="shared" si="5"/>
        <v>0</v>
      </c>
      <c r="AO9" s="174">
        <f t="shared" si="5"/>
        <v>0</v>
      </c>
      <c r="AP9" s="174">
        <f t="shared" si="5"/>
        <v>3.6773975458988573</v>
      </c>
      <c r="AQ9" s="174">
        <f t="shared" si="5"/>
        <v>0</v>
      </c>
      <c r="AR9" s="174">
        <f t="shared" si="5"/>
        <v>0</v>
      </c>
      <c r="AS9" s="174">
        <f t="shared" si="5"/>
        <v>0</v>
      </c>
      <c r="AT9" s="174">
        <f t="shared" si="5"/>
        <v>0</v>
      </c>
      <c r="AU9" s="174">
        <f t="shared" si="5"/>
        <v>0</v>
      </c>
      <c r="AV9" s="84"/>
    </row>
    <row r="10" spans="1:48" x14ac:dyDescent="0.3">
      <c r="A10" s="180" t="s">
        <v>424</v>
      </c>
      <c r="B10" s="185"/>
      <c r="C10" s="186"/>
      <c r="D10" s="186"/>
      <c r="E10" s="94"/>
      <c r="F10" s="94"/>
      <c r="G10" s="95"/>
      <c r="H10" s="95"/>
      <c r="I10" s="95"/>
      <c r="J10" s="95"/>
      <c r="K10" s="94"/>
      <c r="L10" s="174">
        <f>$L8-L8</f>
        <v>0</v>
      </c>
      <c r="M10" s="174">
        <f t="shared" ref="M10:AU10" si="6">$L8-M8</f>
        <v>0</v>
      </c>
      <c r="N10" s="174">
        <f t="shared" si="6"/>
        <v>0</v>
      </c>
      <c r="O10" s="174">
        <f t="shared" si="6"/>
        <v>0</v>
      </c>
      <c r="P10" s="174">
        <f t="shared" si="6"/>
        <v>0</v>
      </c>
      <c r="Q10" s="174">
        <f t="shared" si="6"/>
        <v>0</v>
      </c>
      <c r="R10" s="174">
        <f t="shared" si="6"/>
        <v>0</v>
      </c>
      <c r="S10" s="174">
        <f t="shared" si="6"/>
        <v>0</v>
      </c>
      <c r="T10" s="174">
        <f t="shared" si="6"/>
        <v>0</v>
      </c>
      <c r="U10" s="174">
        <f t="shared" si="6"/>
        <v>0</v>
      </c>
      <c r="V10" s="174">
        <f t="shared" si="6"/>
        <v>0</v>
      </c>
      <c r="W10" s="174">
        <f t="shared" si="6"/>
        <v>0</v>
      </c>
      <c r="X10" s="174">
        <f t="shared" si="6"/>
        <v>0</v>
      </c>
      <c r="Y10" s="174">
        <f t="shared" si="6"/>
        <v>0</v>
      </c>
      <c r="Z10" s="174">
        <f t="shared" si="6"/>
        <v>0</v>
      </c>
      <c r="AA10" s="174">
        <f t="shared" si="6"/>
        <v>0</v>
      </c>
      <c r="AB10" s="174">
        <f t="shared" si="6"/>
        <v>0</v>
      </c>
      <c r="AC10" s="174">
        <f t="shared" si="6"/>
        <v>0</v>
      </c>
      <c r="AD10" s="174">
        <f t="shared" si="6"/>
        <v>0</v>
      </c>
      <c r="AE10" s="174">
        <f t="shared" si="6"/>
        <v>0</v>
      </c>
      <c r="AF10" s="174">
        <f t="shared" si="6"/>
        <v>1.9338000000000002</v>
      </c>
      <c r="AG10" s="174">
        <f t="shared" si="6"/>
        <v>1.9338000000000002</v>
      </c>
      <c r="AH10" s="174">
        <f t="shared" si="6"/>
        <v>1.9338000000000002</v>
      </c>
      <c r="AI10" s="174">
        <f t="shared" si="6"/>
        <v>1.9338000000000002</v>
      </c>
      <c r="AJ10" s="174">
        <f t="shared" si="6"/>
        <v>1.9338000000000002</v>
      </c>
      <c r="AK10" s="174">
        <f t="shared" si="6"/>
        <v>1.9338000000000002</v>
      </c>
      <c r="AL10" s="174">
        <f t="shared" si="6"/>
        <v>1.9338000000000002</v>
      </c>
      <c r="AM10" s="174">
        <f t="shared" si="6"/>
        <v>1.9338000000000002</v>
      </c>
      <c r="AN10" s="174">
        <f t="shared" si="6"/>
        <v>1.9338000000000002</v>
      </c>
      <c r="AO10" s="174">
        <f t="shared" si="6"/>
        <v>1.9338000000000002</v>
      </c>
      <c r="AP10" s="174">
        <f t="shared" si="6"/>
        <v>5.6111975458988574</v>
      </c>
      <c r="AQ10" s="174">
        <f t="shared" si="6"/>
        <v>5.6111975458988574</v>
      </c>
      <c r="AR10" s="174">
        <f t="shared" si="6"/>
        <v>5.6111975458988574</v>
      </c>
      <c r="AS10" s="174">
        <f t="shared" si="6"/>
        <v>5.6111975458988574</v>
      </c>
      <c r="AT10" s="174">
        <f t="shared" si="6"/>
        <v>5.6111975458988574</v>
      </c>
      <c r="AU10" s="174">
        <f t="shared" si="6"/>
        <v>5.6111975458988574</v>
      </c>
      <c r="AV10" s="80"/>
    </row>
    <row r="11" spans="1:48" x14ac:dyDescent="0.3">
      <c r="A11" s="193" t="s">
        <v>66</v>
      </c>
      <c r="B11" s="206">
        <f>SUMPRODUCT(B6:B7,C6:C7)/C8</f>
        <v>26.553676850294842</v>
      </c>
      <c r="C11" s="56"/>
      <c r="D11" s="30"/>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row>
    <row r="12" spans="1:48" hidden="1" x14ac:dyDescent="0.3">
      <c r="A12" s="30"/>
      <c r="B12" s="99"/>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row>
    <row r="13" spans="1:48" ht="15" hidden="1" customHeight="1" x14ac:dyDescent="0.3">
      <c r="A13" s="491" t="str">
        <f>A4</f>
        <v>Measure Category</v>
      </c>
      <c r="B13" s="493" t="str">
        <f>B4</f>
        <v>Measure Life</v>
      </c>
      <c r="C13" s="493" t="str">
        <f>C4</f>
        <v>Annual Verified Gross Savings (MWh)</v>
      </c>
      <c r="D13" s="497" t="str">
        <f>D4</f>
        <v>NTGR</v>
      </c>
      <c r="E13" s="96"/>
      <c r="F13" s="96"/>
      <c r="G13" s="96"/>
      <c r="H13" s="96"/>
      <c r="I13" s="96"/>
      <c r="J13" s="96"/>
      <c r="K13" s="88"/>
      <c r="L13" s="120" t="s">
        <v>265</v>
      </c>
      <c r="M13" s="89"/>
      <c r="N13" s="89"/>
      <c r="O13" s="89"/>
      <c r="P13" s="89"/>
      <c r="Q13" s="89"/>
      <c r="R13" s="89"/>
      <c r="S13" s="89"/>
      <c r="T13" s="89"/>
      <c r="U13" s="89"/>
      <c r="V13" s="89"/>
      <c r="W13" s="89"/>
      <c r="X13" s="89"/>
      <c r="Y13" s="89"/>
      <c r="Z13" s="89"/>
      <c r="AA13" s="90"/>
      <c r="AB13" s="30"/>
      <c r="AC13" s="30"/>
      <c r="AD13" s="30"/>
      <c r="AE13" s="30"/>
      <c r="AF13" s="30"/>
      <c r="AG13" s="30"/>
      <c r="AH13" s="30"/>
      <c r="AI13" s="30"/>
      <c r="AJ13" s="30"/>
      <c r="AK13" s="30"/>
      <c r="AL13" s="30"/>
      <c r="AM13" s="30"/>
      <c r="AN13" s="30"/>
      <c r="AO13" s="30"/>
      <c r="AP13" s="30"/>
      <c r="AQ13" s="30"/>
      <c r="AR13" s="30"/>
      <c r="AS13" s="30"/>
      <c r="AT13" s="30"/>
      <c r="AU13" s="30"/>
      <c r="AV13" s="30"/>
    </row>
    <row r="14" spans="1:48" hidden="1" x14ac:dyDescent="0.3">
      <c r="A14" s="496"/>
      <c r="B14" s="495"/>
      <c r="C14" s="495"/>
      <c r="D14" s="494"/>
      <c r="E14" s="98"/>
      <c r="F14" s="98"/>
      <c r="G14" s="98"/>
      <c r="H14" s="98"/>
      <c r="I14" s="98"/>
      <c r="J14" s="98"/>
      <c r="K14" s="98"/>
      <c r="L14" s="98">
        <f t="shared" ref="L14:AA16" si="7">AB5</f>
        <v>2041</v>
      </c>
      <c r="M14" s="98">
        <f t="shared" si="7"/>
        <v>2042</v>
      </c>
      <c r="N14" s="98">
        <f t="shared" si="7"/>
        <v>2043</v>
      </c>
      <c r="O14" s="98">
        <f t="shared" si="7"/>
        <v>2044</v>
      </c>
      <c r="P14" s="98">
        <f t="shared" si="7"/>
        <v>2045</v>
      </c>
      <c r="Q14" s="98">
        <f t="shared" si="7"/>
        <v>2046</v>
      </c>
      <c r="R14" s="98">
        <f t="shared" si="7"/>
        <v>2047</v>
      </c>
      <c r="S14" s="98">
        <f t="shared" si="7"/>
        <v>2048</v>
      </c>
      <c r="T14" s="98">
        <f t="shared" si="7"/>
        <v>2049</v>
      </c>
      <c r="U14" s="98">
        <f t="shared" si="7"/>
        <v>2050</v>
      </c>
      <c r="V14" s="98">
        <f t="shared" si="7"/>
        <v>2051</v>
      </c>
      <c r="W14" s="98">
        <f t="shared" si="7"/>
        <v>2052</v>
      </c>
      <c r="X14" s="98">
        <f t="shared" si="7"/>
        <v>2053</v>
      </c>
      <c r="Y14" s="98">
        <f t="shared" si="7"/>
        <v>2054</v>
      </c>
      <c r="Z14" s="98">
        <f t="shared" si="7"/>
        <v>2055</v>
      </c>
      <c r="AA14" s="98">
        <f t="shared" si="7"/>
        <v>2056</v>
      </c>
      <c r="AB14" s="30"/>
      <c r="AC14" s="30"/>
      <c r="AD14" s="30"/>
      <c r="AE14" s="30"/>
      <c r="AF14" s="30"/>
      <c r="AG14" s="30"/>
      <c r="AH14" s="30"/>
      <c r="AI14" s="30"/>
      <c r="AJ14" s="30"/>
      <c r="AK14" s="30"/>
      <c r="AL14" s="30"/>
      <c r="AM14" s="30"/>
      <c r="AN14" s="30"/>
      <c r="AO14" s="30"/>
      <c r="AP14" s="30"/>
      <c r="AQ14" s="30"/>
      <c r="AR14" s="30"/>
      <c r="AS14" s="30"/>
      <c r="AT14" s="30"/>
      <c r="AU14" s="30"/>
      <c r="AV14" s="30"/>
    </row>
    <row r="15" spans="1:48" hidden="1" x14ac:dyDescent="0.3">
      <c r="A15" s="219" t="str">
        <f>A28</f>
        <v>Floor Insulation</v>
      </c>
      <c r="B15" s="220">
        <f t="shared" ref="B15:C15" si="8">B28</f>
        <v>30</v>
      </c>
      <c r="C15" s="177">
        <f t="shared" si="8"/>
        <v>125.50844866548999</v>
      </c>
      <c r="D15" s="221">
        <f>L15/C15</f>
        <v>2.9300000000000003E-2</v>
      </c>
      <c r="E15" s="92"/>
      <c r="F15" s="135"/>
      <c r="G15" s="115"/>
      <c r="H15" s="115"/>
      <c r="I15" s="115"/>
      <c r="J15" s="115"/>
      <c r="K15" s="217"/>
      <c r="L15" s="177">
        <f t="shared" si="7"/>
        <v>3.6773975458988573</v>
      </c>
      <c r="M15" s="177">
        <f t="shared" si="7"/>
        <v>3.6773975458988573</v>
      </c>
      <c r="N15" s="177">
        <f t="shared" si="7"/>
        <v>3.6773975458988573</v>
      </c>
      <c r="O15" s="177">
        <f t="shared" si="7"/>
        <v>3.6773975458988573</v>
      </c>
      <c r="P15" s="177">
        <f t="shared" si="7"/>
        <v>3.6773975458988573</v>
      </c>
      <c r="Q15" s="177">
        <f t="shared" si="7"/>
        <v>3.6773975458988573</v>
      </c>
      <c r="R15" s="177">
        <f t="shared" si="7"/>
        <v>3.6773975458988573</v>
      </c>
      <c r="S15" s="177">
        <f t="shared" si="7"/>
        <v>3.6773975458988573</v>
      </c>
      <c r="T15" s="177">
        <f t="shared" si="7"/>
        <v>3.6773975458988573</v>
      </c>
      <c r="U15" s="177">
        <f t="shared" si="7"/>
        <v>3.6773975458988573</v>
      </c>
      <c r="V15" s="177">
        <f t="shared" si="7"/>
        <v>3.6773975458988573</v>
      </c>
      <c r="W15" s="177">
        <f t="shared" si="7"/>
        <v>3.6773975458988573</v>
      </c>
      <c r="X15" s="177">
        <f t="shared" si="7"/>
        <v>3.6773975458988573</v>
      </c>
      <c r="Y15" s="177">
        <f t="shared" si="7"/>
        <v>3.6773975458988573</v>
      </c>
      <c r="Z15" s="177">
        <f t="shared" si="7"/>
        <v>0</v>
      </c>
      <c r="AA15" s="177">
        <f t="shared" si="7"/>
        <v>0</v>
      </c>
      <c r="AB15" s="30"/>
      <c r="AC15" s="30"/>
      <c r="AD15" s="30"/>
      <c r="AE15" s="30"/>
      <c r="AF15" s="30"/>
      <c r="AG15" s="30"/>
      <c r="AH15" s="30"/>
      <c r="AI15" s="30"/>
      <c r="AJ15" s="30"/>
      <c r="AK15" s="30"/>
      <c r="AL15" s="30"/>
      <c r="AM15" s="30"/>
      <c r="AN15" s="30"/>
      <c r="AO15" s="30"/>
      <c r="AP15" s="30"/>
      <c r="AQ15" s="30"/>
      <c r="AR15" s="30"/>
      <c r="AS15" s="30"/>
      <c r="AT15" s="30"/>
      <c r="AU15" s="30"/>
      <c r="AV15" s="30"/>
    </row>
    <row r="16" spans="1:48" hidden="1" x14ac:dyDescent="0.3">
      <c r="A16" s="219" t="str">
        <f t="shared" ref="A16:C16" si="9">A29</f>
        <v>Air Sealing</v>
      </c>
      <c r="B16" s="220">
        <f t="shared" si="9"/>
        <v>20</v>
      </c>
      <c r="C16" s="177">
        <f t="shared" si="9"/>
        <v>66</v>
      </c>
      <c r="D16" s="221">
        <f t="shared" ref="D16:D19" si="10">L16/C16</f>
        <v>2.93E-2</v>
      </c>
      <c r="E16" s="92"/>
      <c r="F16" s="135"/>
      <c r="G16" s="115"/>
      <c r="H16" s="115"/>
      <c r="I16" s="115"/>
      <c r="J16" s="115"/>
      <c r="K16" s="217"/>
      <c r="L16" s="177">
        <f t="shared" si="7"/>
        <v>1.9338</v>
      </c>
      <c r="M16" s="177">
        <f t="shared" si="7"/>
        <v>1.9338</v>
      </c>
      <c r="N16" s="177">
        <f t="shared" si="7"/>
        <v>1.9338</v>
      </c>
      <c r="O16" s="177">
        <f t="shared" si="7"/>
        <v>1.9338</v>
      </c>
      <c r="P16" s="177">
        <f t="shared" si="7"/>
        <v>0</v>
      </c>
      <c r="Q16" s="177">
        <f t="shared" si="7"/>
        <v>0</v>
      </c>
      <c r="R16" s="177">
        <f t="shared" si="7"/>
        <v>0</v>
      </c>
      <c r="S16" s="177">
        <f t="shared" si="7"/>
        <v>0</v>
      </c>
      <c r="T16" s="177">
        <f t="shared" si="7"/>
        <v>0</v>
      </c>
      <c r="U16" s="177">
        <f t="shared" si="7"/>
        <v>0</v>
      </c>
      <c r="V16" s="177">
        <f t="shared" si="7"/>
        <v>0</v>
      </c>
      <c r="W16" s="177">
        <f t="shared" si="7"/>
        <v>0</v>
      </c>
      <c r="X16" s="177">
        <f t="shared" si="7"/>
        <v>0</v>
      </c>
      <c r="Y16" s="177">
        <f t="shared" si="7"/>
        <v>0</v>
      </c>
      <c r="Z16" s="177">
        <f t="shared" si="7"/>
        <v>0</v>
      </c>
      <c r="AA16" s="177">
        <f t="shared" si="7"/>
        <v>0</v>
      </c>
      <c r="AB16" s="30"/>
      <c r="AC16" s="30"/>
      <c r="AD16" s="30"/>
      <c r="AE16" s="30"/>
      <c r="AF16" s="30"/>
      <c r="AG16" s="30"/>
      <c r="AH16" s="30"/>
      <c r="AI16" s="30"/>
      <c r="AJ16" s="30"/>
      <c r="AK16" s="30"/>
      <c r="AL16" s="30"/>
      <c r="AM16" s="30"/>
      <c r="AN16" s="30"/>
      <c r="AO16" s="30"/>
      <c r="AP16" s="30"/>
      <c r="AQ16" s="30"/>
      <c r="AR16" s="30"/>
      <c r="AS16" s="30"/>
      <c r="AT16" s="30"/>
      <c r="AU16" s="30"/>
      <c r="AV16" s="30"/>
    </row>
    <row r="17" spans="1:48" hidden="1" x14ac:dyDescent="0.3">
      <c r="A17" s="219" t="e">
        <f>#REF!</f>
        <v>#REF!</v>
      </c>
      <c r="B17" s="220" t="e">
        <f>#REF!</f>
        <v>#REF!</v>
      </c>
      <c r="C17" s="177" t="e">
        <f>#REF!</f>
        <v>#REF!</v>
      </c>
      <c r="D17" s="221" t="e">
        <f t="shared" si="10"/>
        <v>#REF!</v>
      </c>
      <c r="E17" s="92"/>
      <c r="F17" s="135"/>
      <c r="G17" s="115"/>
      <c r="H17" s="115"/>
      <c r="I17" s="115"/>
      <c r="J17" s="115"/>
      <c r="K17" s="217"/>
      <c r="L17" s="177" t="e">
        <f>#REF!</f>
        <v>#REF!</v>
      </c>
      <c r="M17" s="177" t="e">
        <f>#REF!</f>
        <v>#REF!</v>
      </c>
      <c r="N17" s="177" t="e">
        <f>#REF!</f>
        <v>#REF!</v>
      </c>
      <c r="O17" s="177" t="e">
        <f>#REF!</f>
        <v>#REF!</v>
      </c>
      <c r="P17" s="177" t="e">
        <f>#REF!</f>
        <v>#REF!</v>
      </c>
      <c r="Q17" s="177" t="e">
        <f>#REF!</f>
        <v>#REF!</v>
      </c>
      <c r="R17" s="177" t="e">
        <f>#REF!</f>
        <v>#REF!</v>
      </c>
      <c r="S17" s="177" t="e">
        <f>#REF!</f>
        <v>#REF!</v>
      </c>
      <c r="T17" s="177" t="e">
        <f>#REF!</f>
        <v>#REF!</v>
      </c>
      <c r="U17" s="177" t="e">
        <f>#REF!</f>
        <v>#REF!</v>
      </c>
      <c r="V17" s="177" t="e">
        <f>#REF!</f>
        <v>#REF!</v>
      </c>
      <c r="W17" s="177" t="e">
        <f>#REF!</f>
        <v>#REF!</v>
      </c>
      <c r="X17" s="177" t="e">
        <f>#REF!</f>
        <v>#REF!</v>
      </c>
      <c r="Y17" s="177" t="e">
        <f>#REF!</f>
        <v>#REF!</v>
      </c>
      <c r="Z17" s="177" t="e">
        <f>#REF!</f>
        <v>#REF!</v>
      </c>
      <c r="AA17" s="177" t="e">
        <f>#REF!</f>
        <v>#REF!</v>
      </c>
      <c r="AB17" s="30"/>
      <c r="AC17" s="30"/>
      <c r="AD17" s="30"/>
      <c r="AE17" s="30"/>
      <c r="AF17" s="30"/>
      <c r="AG17" s="30"/>
      <c r="AH17" s="30"/>
      <c r="AI17" s="30"/>
      <c r="AJ17" s="30"/>
      <c r="AK17" s="30"/>
      <c r="AL17" s="30"/>
      <c r="AM17" s="30"/>
      <c r="AN17" s="30"/>
      <c r="AO17" s="30"/>
      <c r="AP17" s="30"/>
      <c r="AQ17" s="30"/>
      <c r="AR17" s="30"/>
      <c r="AS17" s="30"/>
      <c r="AT17" s="30"/>
      <c r="AU17" s="30"/>
      <c r="AV17" s="30"/>
    </row>
    <row r="18" spans="1:48" hidden="1" x14ac:dyDescent="0.3">
      <c r="A18" s="219" t="e">
        <f>#REF!</f>
        <v>#REF!</v>
      </c>
      <c r="B18" s="220" t="e">
        <f>#REF!</f>
        <v>#REF!</v>
      </c>
      <c r="C18" s="177" t="e">
        <f>#REF!</f>
        <v>#REF!</v>
      </c>
      <c r="D18" s="221" t="e">
        <f t="shared" si="10"/>
        <v>#REF!</v>
      </c>
      <c r="E18" s="92"/>
      <c r="F18" s="135"/>
      <c r="G18" s="115"/>
      <c r="H18" s="115"/>
      <c r="I18" s="115"/>
      <c r="J18" s="115"/>
      <c r="K18" s="217"/>
      <c r="L18" s="177" t="e">
        <f>#REF!</f>
        <v>#REF!</v>
      </c>
      <c r="M18" s="177" t="e">
        <f>#REF!</f>
        <v>#REF!</v>
      </c>
      <c r="N18" s="177" t="e">
        <f>#REF!</f>
        <v>#REF!</v>
      </c>
      <c r="O18" s="177" t="e">
        <f>#REF!</f>
        <v>#REF!</v>
      </c>
      <c r="P18" s="177" t="e">
        <f>#REF!</f>
        <v>#REF!</v>
      </c>
      <c r="Q18" s="177" t="e">
        <f>#REF!</f>
        <v>#REF!</v>
      </c>
      <c r="R18" s="177" t="e">
        <f>#REF!</f>
        <v>#REF!</v>
      </c>
      <c r="S18" s="177" t="e">
        <f>#REF!</f>
        <v>#REF!</v>
      </c>
      <c r="T18" s="177" t="e">
        <f>#REF!</f>
        <v>#REF!</v>
      </c>
      <c r="U18" s="177" t="e">
        <f>#REF!</f>
        <v>#REF!</v>
      </c>
      <c r="V18" s="177" t="e">
        <f>#REF!</f>
        <v>#REF!</v>
      </c>
      <c r="W18" s="177" t="e">
        <f>#REF!</f>
        <v>#REF!</v>
      </c>
      <c r="X18" s="177" t="e">
        <f>#REF!</f>
        <v>#REF!</v>
      </c>
      <c r="Y18" s="177" t="e">
        <f>#REF!</f>
        <v>#REF!</v>
      </c>
      <c r="Z18" s="177" t="e">
        <f>#REF!</f>
        <v>#REF!</v>
      </c>
      <c r="AA18" s="177" t="e">
        <f>#REF!</f>
        <v>#REF!</v>
      </c>
      <c r="AB18" s="30"/>
      <c r="AC18" s="30"/>
      <c r="AD18" s="30"/>
      <c r="AE18" s="30"/>
      <c r="AF18" s="30"/>
      <c r="AG18" s="30"/>
      <c r="AH18" s="30"/>
      <c r="AI18" s="30"/>
      <c r="AJ18" s="30"/>
      <c r="AK18" s="30"/>
      <c r="AL18" s="30"/>
      <c r="AM18" s="30"/>
      <c r="AN18" s="30"/>
      <c r="AO18" s="30"/>
      <c r="AP18" s="30"/>
      <c r="AQ18" s="30"/>
      <c r="AR18" s="30"/>
      <c r="AS18" s="30"/>
      <c r="AT18" s="30"/>
      <c r="AU18" s="30"/>
      <c r="AV18" s="30"/>
    </row>
    <row r="19" spans="1:48" hidden="1" x14ac:dyDescent="0.3">
      <c r="A19" s="219" t="e">
        <f>#REF!</f>
        <v>#REF!</v>
      </c>
      <c r="B19" s="220" t="e">
        <f>#REF!</f>
        <v>#REF!</v>
      </c>
      <c r="C19" s="177" t="e">
        <f>#REF!</f>
        <v>#REF!</v>
      </c>
      <c r="D19" s="221" t="e">
        <f t="shared" si="10"/>
        <v>#REF!</v>
      </c>
      <c r="E19" s="92"/>
      <c r="F19" s="135"/>
      <c r="G19" s="115"/>
      <c r="H19" s="115"/>
      <c r="I19" s="115"/>
      <c r="J19" s="115"/>
      <c r="K19" s="217"/>
      <c r="L19" s="177" t="e">
        <f>#REF!</f>
        <v>#REF!</v>
      </c>
      <c r="M19" s="177" t="e">
        <f>#REF!</f>
        <v>#REF!</v>
      </c>
      <c r="N19" s="177" t="e">
        <f>#REF!</f>
        <v>#REF!</v>
      </c>
      <c r="O19" s="177" t="e">
        <f>#REF!</f>
        <v>#REF!</v>
      </c>
      <c r="P19" s="177" t="e">
        <f>#REF!</f>
        <v>#REF!</v>
      </c>
      <c r="Q19" s="177" t="e">
        <f>#REF!</f>
        <v>#REF!</v>
      </c>
      <c r="R19" s="177" t="e">
        <f>#REF!</f>
        <v>#REF!</v>
      </c>
      <c r="S19" s="177" t="e">
        <f>#REF!</f>
        <v>#REF!</v>
      </c>
      <c r="T19" s="177" t="e">
        <f>#REF!</f>
        <v>#REF!</v>
      </c>
      <c r="U19" s="177" t="e">
        <f>#REF!</f>
        <v>#REF!</v>
      </c>
      <c r="V19" s="177" t="e">
        <f>#REF!</f>
        <v>#REF!</v>
      </c>
      <c r="W19" s="177" t="e">
        <f>#REF!</f>
        <v>#REF!</v>
      </c>
      <c r="X19" s="177" t="e">
        <f>#REF!</f>
        <v>#REF!</v>
      </c>
      <c r="Y19" s="177" t="e">
        <f>#REF!</f>
        <v>#REF!</v>
      </c>
      <c r="Z19" s="177" t="e">
        <f>#REF!</f>
        <v>#REF!</v>
      </c>
      <c r="AA19" s="177" t="e">
        <f>#REF!</f>
        <v>#REF!</v>
      </c>
      <c r="AB19" s="30"/>
      <c r="AC19" s="30"/>
      <c r="AD19" s="30"/>
      <c r="AE19" s="30"/>
      <c r="AF19" s="30"/>
      <c r="AG19" s="30"/>
      <c r="AH19" s="30"/>
      <c r="AI19" s="30"/>
      <c r="AJ19" s="30"/>
      <c r="AK19" s="30"/>
      <c r="AL19" s="30"/>
      <c r="AM19" s="30"/>
      <c r="AN19" s="30"/>
      <c r="AO19" s="30"/>
      <c r="AP19" s="30"/>
      <c r="AQ19" s="30"/>
      <c r="AR19" s="30"/>
      <c r="AS19" s="30"/>
      <c r="AT19" s="30"/>
      <c r="AU19" s="30"/>
      <c r="AV19" s="30"/>
    </row>
    <row r="20" spans="1:48" hidden="1" x14ac:dyDescent="0.3">
      <c r="A20" s="180" t="str">
        <f>A8</f>
        <v>2025 CPAS</v>
      </c>
      <c r="B20" s="196"/>
      <c r="C20" s="182" t="e">
        <f>SUM(C15:C19)</f>
        <v>#REF!</v>
      </c>
      <c r="D20" s="407">
        <f>D8</f>
        <v>1</v>
      </c>
      <c r="E20" s="408"/>
      <c r="F20" s="135"/>
      <c r="G20" s="115"/>
      <c r="H20" s="115"/>
      <c r="I20" s="115"/>
      <c r="J20" s="115"/>
      <c r="K20" s="217"/>
      <c r="L20" s="182">
        <f t="shared" ref="L20:AA22" si="11">AB8</f>
        <v>5.6111975458988574</v>
      </c>
      <c r="M20" s="182">
        <f t="shared" si="11"/>
        <v>5.6111975458988574</v>
      </c>
      <c r="N20" s="182">
        <f t="shared" si="11"/>
        <v>5.6111975458988574</v>
      </c>
      <c r="O20" s="182">
        <f t="shared" si="11"/>
        <v>5.6111975458988574</v>
      </c>
      <c r="P20" s="182">
        <f t="shared" si="11"/>
        <v>3.6773975458988573</v>
      </c>
      <c r="Q20" s="182">
        <f t="shared" si="11"/>
        <v>3.6773975458988573</v>
      </c>
      <c r="R20" s="182">
        <f t="shared" si="11"/>
        <v>3.6773975458988573</v>
      </c>
      <c r="S20" s="182">
        <f t="shared" si="11"/>
        <v>3.6773975458988573</v>
      </c>
      <c r="T20" s="182">
        <f t="shared" si="11"/>
        <v>3.6773975458988573</v>
      </c>
      <c r="U20" s="182">
        <f t="shared" si="11"/>
        <v>3.6773975458988573</v>
      </c>
      <c r="V20" s="182">
        <f t="shared" si="11"/>
        <v>3.6773975458988573</v>
      </c>
      <c r="W20" s="182">
        <f t="shared" si="11"/>
        <v>3.6773975458988573</v>
      </c>
      <c r="X20" s="182">
        <f t="shared" si="11"/>
        <v>3.6773975458988573</v>
      </c>
      <c r="Y20" s="182">
        <f t="shared" si="11"/>
        <v>3.6773975458988573</v>
      </c>
      <c r="Z20" s="182">
        <f t="shared" si="11"/>
        <v>0</v>
      </c>
      <c r="AA20" s="182">
        <f t="shared" si="11"/>
        <v>0</v>
      </c>
      <c r="AB20" s="30"/>
      <c r="AC20" s="30"/>
      <c r="AD20" s="30"/>
      <c r="AE20" s="30"/>
      <c r="AF20" s="30"/>
      <c r="AG20" s="30"/>
      <c r="AH20" s="30"/>
      <c r="AI20" s="30"/>
      <c r="AJ20" s="30"/>
      <c r="AK20" s="30"/>
      <c r="AL20" s="30"/>
      <c r="AM20" s="30"/>
      <c r="AN20" s="30"/>
      <c r="AO20" s="30"/>
      <c r="AP20" s="30"/>
      <c r="AQ20" s="30"/>
      <c r="AR20" s="30"/>
      <c r="AS20" s="30"/>
      <c r="AT20" s="30"/>
      <c r="AU20" s="30"/>
      <c r="AV20" s="30"/>
    </row>
    <row r="21" spans="1:48" hidden="1" x14ac:dyDescent="0.3">
      <c r="A21" s="180" t="str">
        <f>A9</f>
        <v>Expiring 2025 CPAS</v>
      </c>
      <c r="B21" s="185"/>
      <c r="C21" s="186"/>
      <c r="D21" s="197"/>
      <c r="E21" s="408"/>
      <c r="F21" s="135"/>
      <c r="G21" s="115"/>
      <c r="H21" s="115"/>
      <c r="I21" s="115"/>
      <c r="J21" s="115"/>
      <c r="K21" s="217"/>
      <c r="L21" s="174">
        <f t="shared" si="11"/>
        <v>0</v>
      </c>
      <c r="M21" s="174">
        <f t="shared" si="11"/>
        <v>0</v>
      </c>
      <c r="N21" s="174">
        <f t="shared" si="11"/>
        <v>0</v>
      </c>
      <c r="O21" s="174">
        <f t="shared" si="11"/>
        <v>0</v>
      </c>
      <c r="P21" s="174">
        <f t="shared" si="11"/>
        <v>1.9338000000000002</v>
      </c>
      <c r="Q21" s="174">
        <f t="shared" si="11"/>
        <v>0</v>
      </c>
      <c r="R21" s="174">
        <f t="shared" si="11"/>
        <v>0</v>
      </c>
      <c r="S21" s="174">
        <f t="shared" si="11"/>
        <v>0</v>
      </c>
      <c r="T21" s="174">
        <f t="shared" si="11"/>
        <v>0</v>
      </c>
      <c r="U21" s="174">
        <f t="shared" si="11"/>
        <v>0</v>
      </c>
      <c r="V21" s="174">
        <f t="shared" si="11"/>
        <v>0</v>
      </c>
      <c r="W21" s="174">
        <f t="shared" si="11"/>
        <v>0</v>
      </c>
      <c r="X21" s="174">
        <f t="shared" si="11"/>
        <v>0</v>
      </c>
      <c r="Y21" s="174">
        <f t="shared" si="11"/>
        <v>0</v>
      </c>
      <c r="Z21" s="174">
        <f t="shared" si="11"/>
        <v>3.6773975458988573</v>
      </c>
      <c r="AA21" s="174">
        <f t="shared" si="11"/>
        <v>0</v>
      </c>
      <c r="AB21" s="30"/>
      <c r="AC21" s="30"/>
      <c r="AD21" s="30"/>
      <c r="AE21" s="30"/>
      <c r="AF21" s="30"/>
      <c r="AG21" s="30"/>
      <c r="AH21" s="30"/>
      <c r="AI21" s="30"/>
      <c r="AJ21" s="30"/>
      <c r="AK21" s="30"/>
      <c r="AL21" s="30"/>
      <c r="AM21" s="30"/>
      <c r="AN21" s="30"/>
      <c r="AO21" s="30"/>
      <c r="AP21" s="30"/>
      <c r="AQ21" s="30"/>
      <c r="AR21" s="30"/>
      <c r="AS21" s="30"/>
      <c r="AT21" s="30"/>
      <c r="AU21" s="30"/>
      <c r="AV21" s="30"/>
    </row>
    <row r="22" spans="1:48" hidden="1" x14ac:dyDescent="0.3">
      <c r="A22" s="180" t="str">
        <f>A10</f>
        <v>Expired 2025 CPAS</v>
      </c>
      <c r="B22" s="185"/>
      <c r="C22" s="186"/>
      <c r="D22" s="186"/>
      <c r="E22" s="408"/>
      <c r="F22" s="135"/>
      <c r="G22" s="115"/>
      <c r="H22" s="115"/>
      <c r="I22" s="115"/>
      <c r="J22" s="115"/>
      <c r="K22" s="217"/>
      <c r="L22" s="174">
        <f t="shared" si="11"/>
        <v>0</v>
      </c>
      <c r="M22" s="174">
        <f t="shared" si="11"/>
        <v>0</v>
      </c>
      <c r="N22" s="174">
        <f t="shared" si="11"/>
        <v>0</v>
      </c>
      <c r="O22" s="174">
        <f t="shared" si="11"/>
        <v>0</v>
      </c>
      <c r="P22" s="174">
        <f t="shared" si="11"/>
        <v>1.9338000000000002</v>
      </c>
      <c r="Q22" s="174">
        <f t="shared" si="11"/>
        <v>1.9338000000000002</v>
      </c>
      <c r="R22" s="174">
        <f t="shared" si="11"/>
        <v>1.9338000000000002</v>
      </c>
      <c r="S22" s="174">
        <f t="shared" si="11"/>
        <v>1.9338000000000002</v>
      </c>
      <c r="T22" s="174">
        <f t="shared" si="11"/>
        <v>1.9338000000000002</v>
      </c>
      <c r="U22" s="174">
        <f t="shared" si="11"/>
        <v>1.9338000000000002</v>
      </c>
      <c r="V22" s="174">
        <f t="shared" si="11"/>
        <v>1.9338000000000002</v>
      </c>
      <c r="W22" s="174">
        <f t="shared" si="11"/>
        <v>1.9338000000000002</v>
      </c>
      <c r="X22" s="174">
        <f t="shared" si="11"/>
        <v>1.9338000000000002</v>
      </c>
      <c r="Y22" s="174">
        <f t="shared" si="11"/>
        <v>1.9338000000000002</v>
      </c>
      <c r="Z22" s="174">
        <f t="shared" si="11"/>
        <v>5.6111975458988574</v>
      </c>
      <c r="AA22" s="174">
        <f t="shared" si="11"/>
        <v>5.6111975458988574</v>
      </c>
      <c r="AB22" s="30"/>
      <c r="AC22" s="30"/>
      <c r="AD22" s="30"/>
      <c r="AE22" s="30"/>
      <c r="AF22" s="30"/>
      <c r="AG22" s="30"/>
      <c r="AH22" s="30"/>
      <c r="AI22" s="30"/>
      <c r="AJ22" s="30"/>
      <c r="AK22" s="30"/>
      <c r="AL22" s="30"/>
      <c r="AM22" s="30"/>
      <c r="AN22" s="30"/>
      <c r="AO22" s="30"/>
      <c r="AP22" s="30"/>
      <c r="AQ22" s="30"/>
      <c r="AR22" s="30"/>
      <c r="AS22" s="30"/>
      <c r="AT22" s="30"/>
      <c r="AU22" s="30"/>
      <c r="AV22" s="30"/>
    </row>
    <row r="23" spans="1:48" hidden="1" x14ac:dyDescent="0.3">
      <c r="A23" s="193" t="str">
        <f>A11</f>
        <v>WAML</v>
      </c>
      <c r="B23" s="206">
        <f>B11</f>
        <v>26.553676850294842</v>
      </c>
      <c r="C23" s="56"/>
      <c r="D23" s="30"/>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row>
    <row r="24" spans="1:48" x14ac:dyDescent="0.3">
      <c r="A24" s="30"/>
      <c r="B24" s="99"/>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row>
    <row r="25" spans="1:48" x14ac:dyDescent="0.3">
      <c r="A25" s="292" t="s">
        <v>595</v>
      </c>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row>
    <row r="26" spans="1:48" ht="15.75" customHeight="1" x14ac:dyDescent="0.3">
      <c r="A26" s="491" t="s">
        <v>230</v>
      </c>
      <c r="B26" s="493" t="s">
        <v>0</v>
      </c>
      <c r="C26" s="493" t="s">
        <v>270</v>
      </c>
      <c r="D26" s="493" t="s">
        <v>57</v>
      </c>
      <c r="E26" s="110"/>
      <c r="F26" s="107"/>
      <c r="G26" s="107"/>
      <c r="H26" s="107"/>
      <c r="I26" s="107"/>
      <c r="J26" s="107"/>
      <c r="K26" s="107"/>
      <c r="L26" s="110" t="s">
        <v>72</v>
      </c>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474" t="s">
        <v>1</v>
      </c>
    </row>
    <row r="27" spans="1:48" x14ac:dyDescent="0.3">
      <c r="A27" s="496"/>
      <c r="B27" s="495"/>
      <c r="C27" s="495"/>
      <c r="D27" s="494"/>
      <c r="E27" s="1"/>
      <c r="F27" s="1"/>
      <c r="G27" s="1"/>
      <c r="H27" s="1"/>
      <c r="I27" s="1"/>
      <c r="J27" s="1"/>
      <c r="K27" s="1"/>
      <c r="L27" s="1">
        <f t="shared" ref="L27:AU27" si="12">L5</f>
        <v>2025</v>
      </c>
      <c r="M27" s="1">
        <f t="shared" si="12"/>
        <v>2026</v>
      </c>
      <c r="N27" s="1">
        <f t="shared" si="12"/>
        <v>2027</v>
      </c>
      <c r="O27" s="1">
        <f t="shared" si="12"/>
        <v>2028</v>
      </c>
      <c r="P27" s="1">
        <f t="shared" si="12"/>
        <v>2029</v>
      </c>
      <c r="Q27" s="1">
        <f t="shared" si="12"/>
        <v>2030</v>
      </c>
      <c r="R27" s="1">
        <f t="shared" si="12"/>
        <v>2031</v>
      </c>
      <c r="S27" s="1">
        <f t="shared" si="12"/>
        <v>2032</v>
      </c>
      <c r="T27" s="1">
        <f t="shared" si="12"/>
        <v>2033</v>
      </c>
      <c r="U27" s="1">
        <f t="shared" si="12"/>
        <v>2034</v>
      </c>
      <c r="V27" s="1">
        <f t="shared" si="12"/>
        <v>2035</v>
      </c>
      <c r="W27" s="1">
        <f t="shared" si="12"/>
        <v>2036</v>
      </c>
      <c r="X27" s="1">
        <f t="shared" si="12"/>
        <v>2037</v>
      </c>
      <c r="Y27" s="1">
        <f t="shared" si="12"/>
        <v>2038</v>
      </c>
      <c r="Z27" s="1">
        <f t="shared" si="12"/>
        <v>2039</v>
      </c>
      <c r="AA27" s="1">
        <f t="shared" si="12"/>
        <v>2040</v>
      </c>
      <c r="AB27" s="1">
        <f t="shared" si="12"/>
        <v>2041</v>
      </c>
      <c r="AC27" s="1">
        <f t="shared" si="12"/>
        <v>2042</v>
      </c>
      <c r="AD27" s="1">
        <f t="shared" si="12"/>
        <v>2043</v>
      </c>
      <c r="AE27" s="1">
        <f t="shared" si="12"/>
        <v>2044</v>
      </c>
      <c r="AF27" s="1">
        <f t="shared" si="12"/>
        <v>2045</v>
      </c>
      <c r="AG27" s="1">
        <f t="shared" si="12"/>
        <v>2046</v>
      </c>
      <c r="AH27" s="1">
        <f t="shared" si="12"/>
        <v>2047</v>
      </c>
      <c r="AI27" s="1">
        <f t="shared" si="12"/>
        <v>2048</v>
      </c>
      <c r="AJ27" s="1">
        <f t="shared" si="12"/>
        <v>2049</v>
      </c>
      <c r="AK27" s="1">
        <f t="shared" si="12"/>
        <v>2050</v>
      </c>
      <c r="AL27" s="1">
        <f t="shared" si="12"/>
        <v>2051</v>
      </c>
      <c r="AM27" s="1">
        <f t="shared" si="12"/>
        <v>2052</v>
      </c>
      <c r="AN27" s="1">
        <f t="shared" si="12"/>
        <v>2053</v>
      </c>
      <c r="AO27" s="1">
        <f t="shared" si="12"/>
        <v>2054</v>
      </c>
      <c r="AP27" s="1">
        <f t="shared" si="12"/>
        <v>2055</v>
      </c>
      <c r="AQ27" s="1">
        <f t="shared" si="12"/>
        <v>2056</v>
      </c>
      <c r="AR27" s="1">
        <f t="shared" si="12"/>
        <v>2057</v>
      </c>
      <c r="AS27" s="1">
        <f t="shared" si="12"/>
        <v>2058</v>
      </c>
      <c r="AT27" s="1">
        <f t="shared" si="12"/>
        <v>2059</v>
      </c>
      <c r="AU27" s="1">
        <f t="shared" si="12"/>
        <v>2060</v>
      </c>
      <c r="AV27" s="476"/>
    </row>
    <row r="28" spans="1:48" x14ac:dyDescent="0.3">
      <c r="A28" s="219" t="s">
        <v>134</v>
      </c>
      <c r="B28" s="220">
        <v>30</v>
      </c>
      <c r="C28" s="177">
        <v>125.50844866548999</v>
      </c>
      <c r="D28" s="221">
        <f>L28/C28</f>
        <v>1</v>
      </c>
      <c r="E28" s="51"/>
      <c r="F28" s="136"/>
      <c r="G28" s="27"/>
      <c r="H28" s="27"/>
      <c r="I28" s="27"/>
      <c r="J28" s="27"/>
      <c r="K28" s="217"/>
      <c r="L28" s="177">
        <f>C28</f>
        <v>125.50844866548999</v>
      </c>
      <c r="M28" s="177">
        <f>L28</f>
        <v>125.50844866548999</v>
      </c>
      <c r="N28" s="177">
        <f t="shared" ref="N28:AE29" si="13">M28</f>
        <v>125.50844866548999</v>
      </c>
      <c r="O28" s="177">
        <f t="shared" si="13"/>
        <v>125.50844866548999</v>
      </c>
      <c r="P28" s="177">
        <f t="shared" si="13"/>
        <v>125.50844866548999</v>
      </c>
      <c r="Q28" s="177">
        <f t="shared" si="13"/>
        <v>125.50844866548999</v>
      </c>
      <c r="R28" s="177">
        <f t="shared" si="13"/>
        <v>125.50844866548999</v>
      </c>
      <c r="S28" s="177">
        <f t="shared" si="13"/>
        <v>125.50844866548999</v>
      </c>
      <c r="T28" s="177">
        <f t="shared" si="13"/>
        <v>125.50844866548999</v>
      </c>
      <c r="U28" s="177">
        <f t="shared" si="13"/>
        <v>125.50844866548999</v>
      </c>
      <c r="V28" s="177">
        <f t="shared" si="13"/>
        <v>125.50844866548999</v>
      </c>
      <c r="W28" s="177">
        <f t="shared" si="13"/>
        <v>125.50844866548999</v>
      </c>
      <c r="X28" s="177">
        <f t="shared" si="13"/>
        <v>125.50844866548999</v>
      </c>
      <c r="Y28" s="177">
        <f t="shared" si="13"/>
        <v>125.50844866548999</v>
      </c>
      <c r="Z28" s="177">
        <f t="shared" si="13"/>
        <v>125.50844866548999</v>
      </c>
      <c r="AA28" s="177">
        <f t="shared" si="13"/>
        <v>125.50844866548999</v>
      </c>
      <c r="AB28" s="177">
        <f t="shared" si="13"/>
        <v>125.50844866548999</v>
      </c>
      <c r="AC28" s="177">
        <f t="shared" si="13"/>
        <v>125.50844866548999</v>
      </c>
      <c r="AD28" s="177">
        <f t="shared" si="13"/>
        <v>125.50844866548999</v>
      </c>
      <c r="AE28" s="177">
        <f t="shared" si="13"/>
        <v>125.50844866548999</v>
      </c>
      <c r="AF28" s="177">
        <f>AE28</f>
        <v>125.50844866548999</v>
      </c>
      <c r="AG28" s="177">
        <f>AF28</f>
        <v>125.50844866548999</v>
      </c>
      <c r="AH28" s="177">
        <f t="shared" ref="AH28:AU29" si="14">AG28</f>
        <v>125.50844866548999</v>
      </c>
      <c r="AI28" s="177">
        <f t="shared" si="14"/>
        <v>125.50844866548999</v>
      </c>
      <c r="AJ28" s="177">
        <f t="shared" si="14"/>
        <v>125.50844866548999</v>
      </c>
      <c r="AK28" s="177">
        <f t="shared" si="14"/>
        <v>125.50844866548999</v>
      </c>
      <c r="AL28" s="177">
        <f t="shared" si="14"/>
        <v>125.50844866548999</v>
      </c>
      <c r="AM28" s="177">
        <f t="shared" si="14"/>
        <v>125.50844866548999</v>
      </c>
      <c r="AN28" s="177">
        <f t="shared" si="14"/>
        <v>125.50844866548999</v>
      </c>
      <c r="AO28" s="177">
        <f t="shared" si="14"/>
        <v>125.50844866548999</v>
      </c>
      <c r="AP28" s="177">
        <v>0</v>
      </c>
      <c r="AQ28" s="177">
        <f t="shared" si="14"/>
        <v>0</v>
      </c>
      <c r="AR28" s="177">
        <f t="shared" si="14"/>
        <v>0</v>
      </c>
      <c r="AS28" s="177">
        <f t="shared" si="14"/>
        <v>0</v>
      </c>
      <c r="AT28" s="177">
        <f t="shared" si="14"/>
        <v>0</v>
      </c>
      <c r="AU28" s="177">
        <f t="shared" si="14"/>
        <v>0</v>
      </c>
      <c r="AV28" s="208">
        <f>SUM(E28:AU28)</f>
        <v>3765.2534599647011</v>
      </c>
    </row>
    <row r="29" spans="1:48" x14ac:dyDescent="0.3">
      <c r="A29" s="219" t="s">
        <v>47</v>
      </c>
      <c r="B29" s="220">
        <v>20</v>
      </c>
      <c r="C29" s="177">
        <v>66</v>
      </c>
      <c r="D29" s="221">
        <f t="shared" ref="D29" si="15">L29/C29</f>
        <v>1</v>
      </c>
      <c r="E29" s="76"/>
      <c r="F29" s="121"/>
      <c r="G29" s="27"/>
      <c r="H29" s="27"/>
      <c r="I29" s="27"/>
      <c r="J29" s="27"/>
      <c r="K29" s="222"/>
      <c r="L29" s="177">
        <f>C29</f>
        <v>66</v>
      </c>
      <c r="M29" s="177">
        <f>L29</f>
        <v>66</v>
      </c>
      <c r="N29" s="177">
        <f t="shared" si="13"/>
        <v>66</v>
      </c>
      <c r="O29" s="177">
        <f t="shared" si="13"/>
        <v>66</v>
      </c>
      <c r="P29" s="177">
        <f t="shared" si="13"/>
        <v>66</v>
      </c>
      <c r="Q29" s="177">
        <f t="shared" si="13"/>
        <v>66</v>
      </c>
      <c r="R29" s="177">
        <f t="shared" si="13"/>
        <v>66</v>
      </c>
      <c r="S29" s="177">
        <f t="shared" si="13"/>
        <v>66</v>
      </c>
      <c r="T29" s="177">
        <f t="shared" si="13"/>
        <v>66</v>
      </c>
      <c r="U29" s="177">
        <f t="shared" si="13"/>
        <v>66</v>
      </c>
      <c r="V29" s="177">
        <f t="shared" si="13"/>
        <v>66</v>
      </c>
      <c r="W29" s="177">
        <f t="shared" si="13"/>
        <v>66</v>
      </c>
      <c r="X29" s="177">
        <f t="shared" si="13"/>
        <v>66</v>
      </c>
      <c r="Y29" s="177">
        <f t="shared" si="13"/>
        <v>66</v>
      </c>
      <c r="Z29" s="177">
        <f t="shared" si="13"/>
        <v>66</v>
      </c>
      <c r="AA29" s="177">
        <f t="shared" si="13"/>
        <v>66</v>
      </c>
      <c r="AB29" s="177">
        <f t="shared" si="13"/>
        <v>66</v>
      </c>
      <c r="AC29" s="177">
        <f t="shared" si="13"/>
        <v>66</v>
      </c>
      <c r="AD29" s="177">
        <f t="shared" si="13"/>
        <v>66</v>
      </c>
      <c r="AE29" s="177">
        <f t="shared" si="13"/>
        <v>66</v>
      </c>
      <c r="AF29" s="177">
        <v>0</v>
      </c>
      <c r="AG29" s="177">
        <f t="shared" ref="AG29:AO29" si="16">AF29</f>
        <v>0</v>
      </c>
      <c r="AH29" s="177">
        <f t="shared" si="16"/>
        <v>0</v>
      </c>
      <c r="AI29" s="177">
        <f t="shared" si="16"/>
        <v>0</v>
      </c>
      <c r="AJ29" s="177">
        <f t="shared" si="16"/>
        <v>0</v>
      </c>
      <c r="AK29" s="177">
        <f t="shared" si="16"/>
        <v>0</v>
      </c>
      <c r="AL29" s="177">
        <f t="shared" si="16"/>
        <v>0</v>
      </c>
      <c r="AM29" s="177">
        <f t="shared" si="16"/>
        <v>0</v>
      </c>
      <c r="AN29" s="177">
        <f t="shared" si="16"/>
        <v>0</v>
      </c>
      <c r="AO29" s="177">
        <f t="shared" si="16"/>
        <v>0</v>
      </c>
      <c r="AP29" s="177">
        <v>0</v>
      </c>
      <c r="AQ29" s="177">
        <f>AP29</f>
        <v>0</v>
      </c>
      <c r="AR29" s="177">
        <f t="shared" si="14"/>
        <v>0</v>
      </c>
      <c r="AS29" s="177">
        <f t="shared" si="14"/>
        <v>0</v>
      </c>
      <c r="AT29" s="177">
        <f t="shared" si="14"/>
        <v>0</v>
      </c>
      <c r="AU29" s="177">
        <f t="shared" si="14"/>
        <v>0</v>
      </c>
      <c r="AV29" s="208">
        <f>SUM(E29:AU29)</f>
        <v>1320</v>
      </c>
    </row>
    <row r="30" spans="1:48" x14ac:dyDescent="0.3">
      <c r="A30" s="180" t="s">
        <v>467</v>
      </c>
      <c r="B30" s="196"/>
      <c r="C30" s="182">
        <f>SUM(C28:C29)</f>
        <v>191.50844866548999</v>
      </c>
      <c r="D30" s="205">
        <f>L30/C30</f>
        <v>1</v>
      </c>
      <c r="E30" s="85"/>
      <c r="F30" s="74"/>
      <c r="G30" s="77"/>
      <c r="H30" s="77"/>
      <c r="I30" s="77"/>
      <c r="J30" s="77"/>
      <c r="K30" s="94"/>
      <c r="L30" s="182">
        <f t="shared" ref="L30:AV30" si="17">SUM(L28:L29)</f>
        <v>191.50844866548999</v>
      </c>
      <c r="M30" s="182">
        <f t="shared" si="17"/>
        <v>191.50844866548999</v>
      </c>
      <c r="N30" s="182">
        <f t="shared" si="17"/>
        <v>191.50844866548999</v>
      </c>
      <c r="O30" s="182">
        <f t="shared" si="17"/>
        <v>191.50844866548999</v>
      </c>
      <c r="P30" s="182">
        <f t="shared" si="17"/>
        <v>191.50844866548999</v>
      </c>
      <c r="Q30" s="182">
        <f t="shared" si="17"/>
        <v>191.50844866548999</v>
      </c>
      <c r="R30" s="182">
        <f t="shared" si="17"/>
        <v>191.50844866548999</v>
      </c>
      <c r="S30" s="182">
        <f t="shared" si="17"/>
        <v>191.50844866548999</v>
      </c>
      <c r="T30" s="182">
        <f t="shared" si="17"/>
        <v>191.50844866548999</v>
      </c>
      <c r="U30" s="182">
        <f t="shared" si="17"/>
        <v>191.50844866548999</v>
      </c>
      <c r="V30" s="182">
        <f t="shared" si="17"/>
        <v>191.50844866548999</v>
      </c>
      <c r="W30" s="182">
        <f t="shared" si="17"/>
        <v>191.50844866548999</v>
      </c>
      <c r="X30" s="182">
        <f t="shared" si="17"/>
        <v>191.50844866548999</v>
      </c>
      <c r="Y30" s="182">
        <f t="shared" si="17"/>
        <v>191.50844866548999</v>
      </c>
      <c r="Z30" s="182">
        <f t="shared" si="17"/>
        <v>191.50844866548999</v>
      </c>
      <c r="AA30" s="182">
        <f t="shared" si="17"/>
        <v>191.50844866548999</v>
      </c>
      <c r="AB30" s="182">
        <f t="shared" si="17"/>
        <v>191.50844866548999</v>
      </c>
      <c r="AC30" s="182">
        <f t="shared" si="17"/>
        <v>191.50844866548999</v>
      </c>
      <c r="AD30" s="182">
        <f t="shared" si="17"/>
        <v>191.50844866548999</v>
      </c>
      <c r="AE30" s="182">
        <f t="shared" si="17"/>
        <v>191.50844866548999</v>
      </c>
      <c r="AF30" s="182">
        <f t="shared" si="17"/>
        <v>125.50844866548999</v>
      </c>
      <c r="AG30" s="182">
        <f t="shared" si="17"/>
        <v>125.50844866548999</v>
      </c>
      <c r="AH30" s="182">
        <f t="shared" si="17"/>
        <v>125.50844866548999</v>
      </c>
      <c r="AI30" s="182">
        <f t="shared" si="17"/>
        <v>125.50844866548999</v>
      </c>
      <c r="AJ30" s="182">
        <f t="shared" si="17"/>
        <v>125.50844866548999</v>
      </c>
      <c r="AK30" s="182">
        <f t="shared" si="17"/>
        <v>125.50844866548999</v>
      </c>
      <c r="AL30" s="182">
        <f t="shared" si="17"/>
        <v>125.50844866548999</v>
      </c>
      <c r="AM30" s="182">
        <f t="shared" si="17"/>
        <v>125.50844866548999</v>
      </c>
      <c r="AN30" s="182">
        <f t="shared" si="17"/>
        <v>125.50844866548999</v>
      </c>
      <c r="AO30" s="182">
        <f t="shared" si="17"/>
        <v>125.50844866548999</v>
      </c>
      <c r="AP30" s="182">
        <f t="shared" si="17"/>
        <v>0</v>
      </c>
      <c r="AQ30" s="182">
        <f t="shared" si="17"/>
        <v>0</v>
      </c>
      <c r="AR30" s="182">
        <f t="shared" si="17"/>
        <v>0</v>
      </c>
      <c r="AS30" s="182">
        <f t="shared" si="17"/>
        <v>0</v>
      </c>
      <c r="AT30" s="182">
        <f t="shared" si="17"/>
        <v>0</v>
      </c>
      <c r="AU30" s="182">
        <f t="shared" si="17"/>
        <v>0</v>
      </c>
      <c r="AV30" s="174">
        <f t="shared" si="17"/>
        <v>5085.2534599647006</v>
      </c>
    </row>
    <row r="31" spans="1:48" x14ac:dyDescent="0.3">
      <c r="A31" s="180" t="s">
        <v>468</v>
      </c>
      <c r="B31" s="185"/>
      <c r="C31" s="186"/>
      <c r="D31" s="197"/>
      <c r="E31" s="77"/>
      <c r="F31" s="77"/>
      <c r="G31" s="78"/>
      <c r="H31" s="78"/>
      <c r="I31" s="78"/>
      <c r="J31" s="78"/>
      <c r="K31" s="137"/>
      <c r="L31" s="174">
        <v>0</v>
      </c>
      <c r="M31" s="174">
        <f t="shared" ref="M31:AU31" si="18">L30-M30</f>
        <v>0</v>
      </c>
      <c r="N31" s="174">
        <f t="shared" si="18"/>
        <v>0</v>
      </c>
      <c r="O31" s="174">
        <f t="shared" si="18"/>
        <v>0</v>
      </c>
      <c r="P31" s="174">
        <f t="shared" si="18"/>
        <v>0</v>
      </c>
      <c r="Q31" s="174">
        <f t="shared" si="18"/>
        <v>0</v>
      </c>
      <c r="R31" s="174">
        <f t="shared" si="18"/>
        <v>0</v>
      </c>
      <c r="S31" s="174">
        <f t="shared" si="18"/>
        <v>0</v>
      </c>
      <c r="T31" s="174">
        <f t="shared" si="18"/>
        <v>0</v>
      </c>
      <c r="U31" s="174">
        <f t="shared" si="18"/>
        <v>0</v>
      </c>
      <c r="V31" s="174">
        <f t="shared" si="18"/>
        <v>0</v>
      </c>
      <c r="W31" s="174">
        <f t="shared" si="18"/>
        <v>0</v>
      </c>
      <c r="X31" s="174">
        <f t="shared" si="18"/>
        <v>0</v>
      </c>
      <c r="Y31" s="174">
        <f t="shared" si="18"/>
        <v>0</v>
      </c>
      <c r="Z31" s="174">
        <f t="shared" si="18"/>
        <v>0</v>
      </c>
      <c r="AA31" s="174">
        <f t="shared" si="18"/>
        <v>0</v>
      </c>
      <c r="AB31" s="174">
        <f t="shared" si="18"/>
        <v>0</v>
      </c>
      <c r="AC31" s="174">
        <f t="shared" si="18"/>
        <v>0</v>
      </c>
      <c r="AD31" s="174">
        <f t="shared" si="18"/>
        <v>0</v>
      </c>
      <c r="AE31" s="174">
        <f t="shared" si="18"/>
        <v>0</v>
      </c>
      <c r="AF31" s="174">
        <f t="shared" si="18"/>
        <v>66</v>
      </c>
      <c r="AG31" s="174">
        <f t="shared" si="18"/>
        <v>0</v>
      </c>
      <c r="AH31" s="174">
        <f t="shared" si="18"/>
        <v>0</v>
      </c>
      <c r="AI31" s="174">
        <f t="shared" si="18"/>
        <v>0</v>
      </c>
      <c r="AJ31" s="174">
        <f t="shared" si="18"/>
        <v>0</v>
      </c>
      <c r="AK31" s="174">
        <f t="shared" si="18"/>
        <v>0</v>
      </c>
      <c r="AL31" s="174">
        <f t="shared" si="18"/>
        <v>0</v>
      </c>
      <c r="AM31" s="174">
        <f t="shared" si="18"/>
        <v>0</v>
      </c>
      <c r="AN31" s="174">
        <f t="shared" si="18"/>
        <v>0</v>
      </c>
      <c r="AO31" s="174">
        <f t="shared" si="18"/>
        <v>0</v>
      </c>
      <c r="AP31" s="174">
        <f t="shared" si="18"/>
        <v>125.50844866548999</v>
      </c>
      <c r="AQ31" s="174">
        <f t="shared" si="18"/>
        <v>0</v>
      </c>
      <c r="AR31" s="174">
        <f t="shared" si="18"/>
        <v>0</v>
      </c>
      <c r="AS31" s="174">
        <f t="shared" si="18"/>
        <v>0</v>
      </c>
      <c r="AT31" s="174">
        <f t="shared" si="18"/>
        <v>0</v>
      </c>
      <c r="AU31" s="174">
        <f t="shared" si="18"/>
        <v>0</v>
      </c>
      <c r="AV31" s="62"/>
    </row>
    <row r="32" spans="1:48" x14ac:dyDescent="0.3">
      <c r="A32" s="180" t="s">
        <v>469</v>
      </c>
      <c r="B32" s="185"/>
      <c r="C32" s="186"/>
      <c r="D32" s="186"/>
      <c r="E32" s="74"/>
      <c r="F32" s="74"/>
      <c r="G32" s="79"/>
      <c r="H32" s="79"/>
      <c r="I32" s="79"/>
      <c r="J32" s="79"/>
      <c r="K32" s="94"/>
      <c r="L32" s="174">
        <f>$L30-L30</f>
        <v>0</v>
      </c>
      <c r="M32" s="174">
        <f t="shared" ref="M32:AU32" si="19">$L30-M30</f>
        <v>0</v>
      </c>
      <c r="N32" s="174">
        <f t="shared" si="19"/>
        <v>0</v>
      </c>
      <c r="O32" s="174">
        <f t="shared" si="19"/>
        <v>0</v>
      </c>
      <c r="P32" s="174">
        <f t="shared" si="19"/>
        <v>0</v>
      </c>
      <c r="Q32" s="174">
        <f t="shared" si="19"/>
        <v>0</v>
      </c>
      <c r="R32" s="174">
        <f t="shared" si="19"/>
        <v>0</v>
      </c>
      <c r="S32" s="174">
        <f t="shared" si="19"/>
        <v>0</v>
      </c>
      <c r="T32" s="174">
        <f t="shared" si="19"/>
        <v>0</v>
      </c>
      <c r="U32" s="174">
        <f t="shared" si="19"/>
        <v>0</v>
      </c>
      <c r="V32" s="174">
        <f t="shared" si="19"/>
        <v>0</v>
      </c>
      <c r="W32" s="174">
        <f t="shared" si="19"/>
        <v>0</v>
      </c>
      <c r="X32" s="174">
        <f t="shared" si="19"/>
        <v>0</v>
      </c>
      <c r="Y32" s="174">
        <f t="shared" si="19"/>
        <v>0</v>
      </c>
      <c r="Z32" s="174">
        <f t="shared" si="19"/>
        <v>0</v>
      </c>
      <c r="AA32" s="174">
        <f t="shared" si="19"/>
        <v>0</v>
      </c>
      <c r="AB32" s="174">
        <f t="shared" si="19"/>
        <v>0</v>
      </c>
      <c r="AC32" s="174">
        <f t="shared" si="19"/>
        <v>0</v>
      </c>
      <c r="AD32" s="174">
        <f t="shared" si="19"/>
        <v>0</v>
      </c>
      <c r="AE32" s="174">
        <f t="shared" si="19"/>
        <v>0</v>
      </c>
      <c r="AF32" s="174">
        <f t="shared" si="19"/>
        <v>66</v>
      </c>
      <c r="AG32" s="174">
        <f t="shared" si="19"/>
        <v>66</v>
      </c>
      <c r="AH32" s="174">
        <f t="shared" si="19"/>
        <v>66</v>
      </c>
      <c r="AI32" s="174">
        <f t="shared" si="19"/>
        <v>66</v>
      </c>
      <c r="AJ32" s="174">
        <f t="shared" si="19"/>
        <v>66</v>
      </c>
      <c r="AK32" s="174">
        <f t="shared" si="19"/>
        <v>66</v>
      </c>
      <c r="AL32" s="174">
        <f t="shared" si="19"/>
        <v>66</v>
      </c>
      <c r="AM32" s="174">
        <f t="shared" si="19"/>
        <v>66</v>
      </c>
      <c r="AN32" s="174">
        <f t="shared" si="19"/>
        <v>66</v>
      </c>
      <c r="AO32" s="174">
        <f t="shared" si="19"/>
        <v>66</v>
      </c>
      <c r="AP32" s="174">
        <f t="shared" si="19"/>
        <v>191.50844866548999</v>
      </c>
      <c r="AQ32" s="174">
        <f t="shared" si="19"/>
        <v>191.50844866548999</v>
      </c>
      <c r="AR32" s="174">
        <f t="shared" si="19"/>
        <v>191.50844866548999</v>
      </c>
      <c r="AS32" s="174">
        <f t="shared" si="19"/>
        <v>191.50844866548999</v>
      </c>
      <c r="AT32" s="174">
        <f t="shared" si="19"/>
        <v>191.50844866548999</v>
      </c>
      <c r="AU32" s="174">
        <f t="shared" si="19"/>
        <v>191.50844866548999</v>
      </c>
      <c r="AV32" s="63"/>
    </row>
    <row r="34" spans="1:4" x14ac:dyDescent="0.3">
      <c r="A34" s="501" t="s">
        <v>2</v>
      </c>
      <c r="B34" s="502"/>
      <c r="C34" s="502"/>
      <c r="D34" s="502"/>
    </row>
    <row r="35" spans="1:4" x14ac:dyDescent="0.3">
      <c r="A35" s="503" t="s">
        <v>415</v>
      </c>
      <c r="B35" s="504"/>
      <c r="C35" s="504"/>
      <c r="D35" s="505"/>
    </row>
  </sheetData>
  <mergeCells count="16">
    <mergeCell ref="A35:D35"/>
    <mergeCell ref="A26:A27"/>
    <mergeCell ref="B26:B27"/>
    <mergeCell ref="C26:C27"/>
    <mergeCell ref="D26:D27"/>
    <mergeCell ref="AV26:AV27"/>
    <mergeCell ref="A34:D34"/>
    <mergeCell ref="A4:A5"/>
    <mergeCell ref="B4:B5"/>
    <mergeCell ref="C4:C5"/>
    <mergeCell ref="D4:D5"/>
    <mergeCell ref="AV4:AV5"/>
    <mergeCell ref="A13:A14"/>
    <mergeCell ref="B13:B14"/>
    <mergeCell ref="C13:C14"/>
    <mergeCell ref="D13:D14"/>
  </mergeCells>
  <pageMargins left="0.7" right="0.7" top="0.75" bottom="0.75" header="0.3" footer="0.3"/>
  <pageSetup orientation="portrait" horizontalDpi="1200" verticalDpi="12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B1EEA-BE59-47BE-8F24-2450C2C0F884}">
  <dimension ref="A1:AV33"/>
  <sheetViews>
    <sheetView workbookViewId="0"/>
  </sheetViews>
  <sheetFormatPr defaultColWidth="8.88671875" defaultRowHeight="15.75" x14ac:dyDescent="0.3"/>
  <cols>
    <col min="1" max="1" width="32.77734375" customWidth="1"/>
    <col min="2" max="2" width="8.77734375" customWidth="1"/>
    <col min="3" max="3" width="14.77734375" customWidth="1"/>
    <col min="4" max="4" width="5.77734375" customWidth="1"/>
    <col min="5" max="10" width="6.44140625" hidden="1" customWidth="1"/>
    <col min="11" max="11" width="7.44140625" hidden="1" customWidth="1"/>
    <col min="12" max="47" width="7.77734375" customWidth="1"/>
  </cols>
  <sheetData>
    <row r="1" spans="1:48" ht="15.75" customHeight="1" x14ac:dyDescent="0.3">
      <c r="A1" s="292" t="s">
        <v>598</v>
      </c>
    </row>
    <row r="2" spans="1:48" x14ac:dyDescent="0.3">
      <c r="A2" s="37"/>
    </row>
    <row r="3" spans="1:48" x14ac:dyDescent="0.3">
      <c r="A3" s="292" t="s">
        <v>599</v>
      </c>
    </row>
    <row r="4" spans="1:48" ht="15" customHeight="1" x14ac:dyDescent="0.3">
      <c r="A4" s="491" t="s">
        <v>230</v>
      </c>
      <c r="B4" s="493" t="s">
        <v>0</v>
      </c>
      <c r="C4" s="493" t="s">
        <v>264</v>
      </c>
      <c r="D4" s="497" t="s">
        <v>57</v>
      </c>
      <c r="E4" s="96"/>
      <c r="F4" s="96"/>
      <c r="G4" s="96"/>
      <c r="H4" s="96"/>
      <c r="I4" s="96"/>
      <c r="J4" s="96"/>
      <c r="K4" s="88"/>
      <c r="L4" s="435" t="s">
        <v>265</v>
      </c>
      <c r="M4" s="89"/>
      <c r="N4" s="89"/>
      <c r="O4" s="89"/>
      <c r="P4" s="89"/>
      <c r="Q4" s="89"/>
      <c r="R4" s="89"/>
      <c r="S4" s="89"/>
      <c r="T4" s="89"/>
      <c r="U4" s="89"/>
      <c r="V4" s="89"/>
      <c r="W4" s="90"/>
      <c r="X4" s="29"/>
      <c r="Y4" s="29"/>
      <c r="Z4" s="29"/>
      <c r="AA4" s="29"/>
      <c r="AB4" s="29"/>
      <c r="AC4" s="29"/>
      <c r="AD4" s="29"/>
      <c r="AE4" s="29"/>
      <c r="AF4" s="29"/>
      <c r="AG4" s="29"/>
      <c r="AH4" s="29"/>
      <c r="AI4" s="29"/>
      <c r="AJ4" s="29"/>
      <c r="AK4" s="29"/>
      <c r="AL4" s="29"/>
      <c r="AM4" s="29"/>
      <c r="AN4" s="29"/>
      <c r="AO4" s="29"/>
      <c r="AP4" s="29"/>
      <c r="AQ4" s="29"/>
      <c r="AR4" s="29"/>
      <c r="AS4" s="29"/>
      <c r="AT4" s="29"/>
      <c r="AU4" s="29"/>
      <c r="AV4" s="474" t="s">
        <v>1</v>
      </c>
    </row>
    <row r="5" spans="1:48" x14ac:dyDescent="0.3">
      <c r="A5" s="496"/>
      <c r="B5" s="495"/>
      <c r="C5" s="495"/>
      <c r="D5" s="494"/>
      <c r="E5" s="98">
        <v>2018</v>
      </c>
      <c r="F5" s="98">
        <f>E5+1</f>
        <v>2019</v>
      </c>
      <c r="G5" s="98">
        <f t="shared" ref="G5:AU5" si="0">F5+1</f>
        <v>2020</v>
      </c>
      <c r="H5" s="98">
        <f t="shared" si="0"/>
        <v>2021</v>
      </c>
      <c r="I5" s="98">
        <f t="shared" si="0"/>
        <v>2022</v>
      </c>
      <c r="J5" s="98">
        <f t="shared" si="0"/>
        <v>2023</v>
      </c>
      <c r="K5" s="98">
        <f t="shared" si="0"/>
        <v>2024</v>
      </c>
      <c r="L5" s="98">
        <f t="shared" si="0"/>
        <v>2025</v>
      </c>
      <c r="M5" s="98">
        <f t="shared" si="0"/>
        <v>2026</v>
      </c>
      <c r="N5" s="98">
        <f t="shared" si="0"/>
        <v>2027</v>
      </c>
      <c r="O5" s="98">
        <f t="shared" si="0"/>
        <v>2028</v>
      </c>
      <c r="P5" s="98">
        <f t="shared" si="0"/>
        <v>2029</v>
      </c>
      <c r="Q5" s="98">
        <f t="shared" si="0"/>
        <v>2030</v>
      </c>
      <c r="R5" s="98">
        <f t="shared" si="0"/>
        <v>2031</v>
      </c>
      <c r="S5" s="98">
        <f t="shared" si="0"/>
        <v>2032</v>
      </c>
      <c r="T5" s="98">
        <f t="shared" si="0"/>
        <v>2033</v>
      </c>
      <c r="U5" s="98">
        <f t="shared" si="0"/>
        <v>2034</v>
      </c>
      <c r="V5" s="98">
        <f t="shared" si="0"/>
        <v>2035</v>
      </c>
      <c r="W5" s="98">
        <f t="shared" si="0"/>
        <v>2036</v>
      </c>
      <c r="X5" s="98">
        <f t="shared" si="0"/>
        <v>2037</v>
      </c>
      <c r="Y5" s="98">
        <f t="shared" si="0"/>
        <v>2038</v>
      </c>
      <c r="Z5" s="98">
        <f t="shared" si="0"/>
        <v>2039</v>
      </c>
      <c r="AA5" s="98">
        <f t="shared" si="0"/>
        <v>2040</v>
      </c>
      <c r="AB5" s="98">
        <f t="shared" si="0"/>
        <v>2041</v>
      </c>
      <c r="AC5" s="98">
        <f t="shared" si="0"/>
        <v>2042</v>
      </c>
      <c r="AD5" s="98">
        <f t="shared" si="0"/>
        <v>2043</v>
      </c>
      <c r="AE5" s="98">
        <f t="shared" si="0"/>
        <v>2044</v>
      </c>
      <c r="AF5" s="98">
        <f t="shared" si="0"/>
        <v>2045</v>
      </c>
      <c r="AG5" s="98">
        <f t="shared" si="0"/>
        <v>2046</v>
      </c>
      <c r="AH5" s="98">
        <f t="shared" si="0"/>
        <v>2047</v>
      </c>
      <c r="AI5" s="98">
        <f t="shared" si="0"/>
        <v>2048</v>
      </c>
      <c r="AJ5" s="98">
        <f t="shared" si="0"/>
        <v>2049</v>
      </c>
      <c r="AK5" s="98">
        <f t="shared" si="0"/>
        <v>2050</v>
      </c>
      <c r="AL5" s="98">
        <f t="shared" si="0"/>
        <v>2051</v>
      </c>
      <c r="AM5" s="98">
        <f t="shared" si="0"/>
        <v>2052</v>
      </c>
      <c r="AN5" s="98">
        <f t="shared" si="0"/>
        <v>2053</v>
      </c>
      <c r="AO5" s="98">
        <f t="shared" si="0"/>
        <v>2054</v>
      </c>
      <c r="AP5" s="98">
        <f t="shared" si="0"/>
        <v>2055</v>
      </c>
      <c r="AQ5" s="98">
        <f t="shared" si="0"/>
        <v>2056</v>
      </c>
      <c r="AR5" s="98">
        <f t="shared" si="0"/>
        <v>2057</v>
      </c>
      <c r="AS5" s="98">
        <f t="shared" si="0"/>
        <v>2058</v>
      </c>
      <c r="AT5" s="98">
        <f t="shared" si="0"/>
        <v>2059</v>
      </c>
      <c r="AU5" s="98">
        <f t="shared" si="0"/>
        <v>2060</v>
      </c>
      <c r="AV5" s="476"/>
    </row>
    <row r="6" spans="1:48" x14ac:dyDescent="0.3">
      <c r="A6" s="219" t="str">
        <f>A27</f>
        <v>Advanced Thermostat</v>
      </c>
      <c r="B6" s="220">
        <f>B27</f>
        <v>11</v>
      </c>
      <c r="C6" s="418">
        <f>C27*29.3/1000</f>
        <v>6.1554611999999995</v>
      </c>
      <c r="D6" s="221">
        <f>L6/C6</f>
        <v>1</v>
      </c>
      <c r="E6" s="92"/>
      <c r="F6" s="135"/>
      <c r="G6" s="115"/>
      <c r="H6" s="115"/>
      <c r="I6" s="115"/>
      <c r="J6" s="115"/>
      <c r="K6" s="217"/>
      <c r="L6" s="418">
        <f t="shared" ref="L6:AU6" si="1">L27*29.3/1000</f>
        <v>6.1554611999999995</v>
      </c>
      <c r="M6" s="418">
        <f t="shared" si="1"/>
        <v>6.1554611999999995</v>
      </c>
      <c r="N6" s="418">
        <f t="shared" si="1"/>
        <v>6.1554611999999995</v>
      </c>
      <c r="O6" s="418">
        <f t="shared" si="1"/>
        <v>6.1554611999999995</v>
      </c>
      <c r="P6" s="418">
        <f t="shared" si="1"/>
        <v>6.1554611999999995</v>
      </c>
      <c r="Q6" s="418">
        <f t="shared" si="1"/>
        <v>6.1554611999999995</v>
      </c>
      <c r="R6" s="418">
        <f t="shared" si="1"/>
        <v>6.1554611999999995</v>
      </c>
      <c r="S6" s="418">
        <f t="shared" si="1"/>
        <v>6.1554611999999995</v>
      </c>
      <c r="T6" s="418">
        <f t="shared" si="1"/>
        <v>6.1554611999999995</v>
      </c>
      <c r="U6" s="418">
        <f t="shared" si="1"/>
        <v>6.1554611999999995</v>
      </c>
      <c r="V6" s="418">
        <f t="shared" si="1"/>
        <v>6.1554611999999995</v>
      </c>
      <c r="W6" s="418">
        <f t="shared" si="1"/>
        <v>0</v>
      </c>
      <c r="X6" s="418">
        <f t="shared" si="1"/>
        <v>0</v>
      </c>
      <c r="Y6" s="418">
        <f t="shared" si="1"/>
        <v>0</v>
      </c>
      <c r="Z6" s="418">
        <f t="shared" si="1"/>
        <v>0</v>
      </c>
      <c r="AA6" s="418">
        <f t="shared" si="1"/>
        <v>0</v>
      </c>
      <c r="AB6" s="418">
        <f t="shared" si="1"/>
        <v>0</v>
      </c>
      <c r="AC6" s="418">
        <f t="shared" si="1"/>
        <v>0</v>
      </c>
      <c r="AD6" s="418">
        <f t="shared" si="1"/>
        <v>0</v>
      </c>
      <c r="AE6" s="418">
        <f t="shared" si="1"/>
        <v>0</v>
      </c>
      <c r="AF6" s="418">
        <f t="shared" si="1"/>
        <v>0</v>
      </c>
      <c r="AG6" s="418">
        <f t="shared" si="1"/>
        <v>0</v>
      </c>
      <c r="AH6" s="418">
        <f t="shared" si="1"/>
        <v>0</v>
      </c>
      <c r="AI6" s="418">
        <f t="shared" si="1"/>
        <v>0</v>
      </c>
      <c r="AJ6" s="418">
        <f t="shared" si="1"/>
        <v>0</v>
      </c>
      <c r="AK6" s="418">
        <f t="shared" si="1"/>
        <v>0</v>
      </c>
      <c r="AL6" s="418">
        <f t="shared" si="1"/>
        <v>0</v>
      </c>
      <c r="AM6" s="418">
        <f t="shared" si="1"/>
        <v>0</v>
      </c>
      <c r="AN6" s="418">
        <f t="shared" si="1"/>
        <v>0</v>
      </c>
      <c r="AO6" s="418">
        <f t="shared" si="1"/>
        <v>0</v>
      </c>
      <c r="AP6" s="418">
        <f t="shared" si="1"/>
        <v>0</v>
      </c>
      <c r="AQ6" s="418">
        <f t="shared" si="1"/>
        <v>0</v>
      </c>
      <c r="AR6" s="418">
        <f t="shared" si="1"/>
        <v>0</v>
      </c>
      <c r="AS6" s="418">
        <f t="shared" si="1"/>
        <v>0</v>
      </c>
      <c r="AT6" s="418">
        <f t="shared" si="1"/>
        <v>0</v>
      </c>
      <c r="AU6" s="418">
        <f t="shared" si="1"/>
        <v>0</v>
      </c>
      <c r="AV6" s="208">
        <f>SUM(E6:AU6)</f>
        <v>67.710073199999982</v>
      </c>
    </row>
    <row r="7" spans="1:48" x14ac:dyDescent="0.3">
      <c r="A7" s="180" t="s">
        <v>422</v>
      </c>
      <c r="B7" s="196"/>
      <c r="C7" s="182">
        <f>SUM(C6:C6)</f>
        <v>6.1554611999999995</v>
      </c>
      <c r="D7" s="205">
        <f>L7/C7</f>
        <v>1</v>
      </c>
      <c r="E7" s="94"/>
      <c r="F7" s="94"/>
      <c r="G7" s="218"/>
      <c r="H7" s="218"/>
      <c r="I7" s="218"/>
      <c r="J7" s="218"/>
      <c r="K7" s="94"/>
      <c r="L7" s="182">
        <f t="shared" ref="L7:AV7" si="2">SUM(L6:L6)</f>
        <v>6.1554611999999995</v>
      </c>
      <c r="M7" s="182">
        <f t="shared" si="2"/>
        <v>6.1554611999999995</v>
      </c>
      <c r="N7" s="182">
        <f t="shared" si="2"/>
        <v>6.1554611999999995</v>
      </c>
      <c r="O7" s="182">
        <f t="shared" si="2"/>
        <v>6.1554611999999995</v>
      </c>
      <c r="P7" s="182">
        <f t="shared" si="2"/>
        <v>6.1554611999999995</v>
      </c>
      <c r="Q7" s="182">
        <f t="shared" si="2"/>
        <v>6.1554611999999995</v>
      </c>
      <c r="R7" s="182">
        <f t="shared" si="2"/>
        <v>6.1554611999999995</v>
      </c>
      <c r="S7" s="182">
        <f t="shared" si="2"/>
        <v>6.1554611999999995</v>
      </c>
      <c r="T7" s="182">
        <f t="shared" si="2"/>
        <v>6.1554611999999995</v>
      </c>
      <c r="U7" s="182">
        <f t="shared" si="2"/>
        <v>6.1554611999999995</v>
      </c>
      <c r="V7" s="182">
        <f t="shared" si="2"/>
        <v>6.1554611999999995</v>
      </c>
      <c r="W7" s="182">
        <f t="shared" si="2"/>
        <v>0</v>
      </c>
      <c r="X7" s="182">
        <f t="shared" si="2"/>
        <v>0</v>
      </c>
      <c r="Y7" s="182">
        <f t="shared" si="2"/>
        <v>0</v>
      </c>
      <c r="Z7" s="182">
        <f t="shared" si="2"/>
        <v>0</v>
      </c>
      <c r="AA7" s="182">
        <f t="shared" si="2"/>
        <v>0</v>
      </c>
      <c r="AB7" s="182">
        <f t="shared" si="2"/>
        <v>0</v>
      </c>
      <c r="AC7" s="182">
        <f t="shared" si="2"/>
        <v>0</v>
      </c>
      <c r="AD7" s="182">
        <f t="shared" si="2"/>
        <v>0</v>
      </c>
      <c r="AE7" s="182">
        <f t="shared" si="2"/>
        <v>0</v>
      </c>
      <c r="AF7" s="182">
        <f t="shared" si="2"/>
        <v>0</v>
      </c>
      <c r="AG7" s="182">
        <f t="shared" si="2"/>
        <v>0</v>
      </c>
      <c r="AH7" s="182">
        <f t="shared" si="2"/>
        <v>0</v>
      </c>
      <c r="AI7" s="182">
        <f t="shared" si="2"/>
        <v>0</v>
      </c>
      <c r="AJ7" s="182">
        <f t="shared" si="2"/>
        <v>0</v>
      </c>
      <c r="AK7" s="182">
        <f t="shared" si="2"/>
        <v>0</v>
      </c>
      <c r="AL7" s="182">
        <f t="shared" si="2"/>
        <v>0</v>
      </c>
      <c r="AM7" s="182">
        <f t="shared" si="2"/>
        <v>0</v>
      </c>
      <c r="AN7" s="182">
        <f t="shared" si="2"/>
        <v>0</v>
      </c>
      <c r="AO7" s="182">
        <f t="shared" si="2"/>
        <v>0</v>
      </c>
      <c r="AP7" s="182">
        <f t="shared" si="2"/>
        <v>0</v>
      </c>
      <c r="AQ7" s="182">
        <f t="shared" si="2"/>
        <v>0</v>
      </c>
      <c r="AR7" s="182">
        <f t="shared" si="2"/>
        <v>0</v>
      </c>
      <c r="AS7" s="182">
        <f t="shared" si="2"/>
        <v>0</v>
      </c>
      <c r="AT7" s="182">
        <f t="shared" si="2"/>
        <v>0</v>
      </c>
      <c r="AU7" s="182">
        <f t="shared" si="2"/>
        <v>0</v>
      </c>
      <c r="AV7" s="174">
        <f t="shared" si="2"/>
        <v>67.710073199999982</v>
      </c>
    </row>
    <row r="8" spans="1:48" x14ac:dyDescent="0.3">
      <c r="A8" s="180" t="s">
        <v>423</v>
      </c>
      <c r="B8" s="185"/>
      <c r="C8" s="186"/>
      <c r="D8" s="197"/>
      <c r="E8" s="94"/>
      <c r="F8" s="94"/>
      <c r="G8" s="95"/>
      <c r="H8" s="95"/>
      <c r="I8" s="95"/>
      <c r="J8" s="95"/>
      <c r="K8" s="94"/>
      <c r="L8" s="174">
        <v>0</v>
      </c>
      <c r="M8" s="174">
        <f t="shared" ref="M8:AU8" si="3">L7-M7</f>
        <v>0</v>
      </c>
      <c r="N8" s="174">
        <f t="shared" si="3"/>
        <v>0</v>
      </c>
      <c r="O8" s="174">
        <f t="shared" si="3"/>
        <v>0</v>
      </c>
      <c r="P8" s="174">
        <f t="shared" si="3"/>
        <v>0</v>
      </c>
      <c r="Q8" s="174">
        <f t="shared" si="3"/>
        <v>0</v>
      </c>
      <c r="R8" s="174">
        <f t="shared" si="3"/>
        <v>0</v>
      </c>
      <c r="S8" s="174">
        <f t="shared" si="3"/>
        <v>0</v>
      </c>
      <c r="T8" s="174">
        <f t="shared" si="3"/>
        <v>0</v>
      </c>
      <c r="U8" s="174">
        <f t="shared" si="3"/>
        <v>0</v>
      </c>
      <c r="V8" s="174">
        <f t="shared" si="3"/>
        <v>0</v>
      </c>
      <c r="W8" s="174">
        <f t="shared" si="3"/>
        <v>6.1554611999999995</v>
      </c>
      <c r="X8" s="174">
        <f t="shared" si="3"/>
        <v>0</v>
      </c>
      <c r="Y8" s="174">
        <f t="shared" si="3"/>
        <v>0</v>
      </c>
      <c r="Z8" s="174">
        <f t="shared" si="3"/>
        <v>0</v>
      </c>
      <c r="AA8" s="174">
        <f t="shared" si="3"/>
        <v>0</v>
      </c>
      <c r="AB8" s="174">
        <f t="shared" si="3"/>
        <v>0</v>
      </c>
      <c r="AC8" s="174">
        <f t="shared" si="3"/>
        <v>0</v>
      </c>
      <c r="AD8" s="174">
        <f t="shared" si="3"/>
        <v>0</v>
      </c>
      <c r="AE8" s="174">
        <f t="shared" si="3"/>
        <v>0</v>
      </c>
      <c r="AF8" s="174">
        <f t="shared" si="3"/>
        <v>0</v>
      </c>
      <c r="AG8" s="174">
        <f t="shared" si="3"/>
        <v>0</v>
      </c>
      <c r="AH8" s="174">
        <f t="shared" si="3"/>
        <v>0</v>
      </c>
      <c r="AI8" s="174">
        <f t="shared" si="3"/>
        <v>0</v>
      </c>
      <c r="AJ8" s="174">
        <f t="shared" si="3"/>
        <v>0</v>
      </c>
      <c r="AK8" s="174">
        <f t="shared" si="3"/>
        <v>0</v>
      </c>
      <c r="AL8" s="174">
        <f t="shared" si="3"/>
        <v>0</v>
      </c>
      <c r="AM8" s="174">
        <f t="shared" si="3"/>
        <v>0</v>
      </c>
      <c r="AN8" s="174">
        <f t="shared" si="3"/>
        <v>0</v>
      </c>
      <c r="AO8" s="174">
        <f t="shared" si="3"/>
        <v>0</v>
      </c>
      <c r="AP8" s="174">
        <f t="shared" si="3"/>
        <v>0</v>
      </c>
      <c r="AQ8" s="174">
        <f t="shared" si="3"/>
        <v>0</v>
      </c>
      <c r="AR8" s="174">
        <f t="shared" si="3"/>
        <v>0</v>
      </c>
      <c r="AS8" s="174">
        <f t="shared" si="3"/>
        <v>0</v>
      </c>
      <c r="AT8" s="174">
        <f t="shared" si="3"/>
        <v>0</v>
      </c>
      <c r="AU8" s="174">
        <f t="shared" si="3"/>
        <v>0</v>
      </c>
      <c r="AV8" s="84"/>
    </row>
    <row r="9" spans="1:48" x14ac:dyDescent="0.3">
      <c r="A9" s="180" t="s">
        <v>424</v>
      </c>
      <c r="B9" s="185"/>
      <c r="C9" s="186"/>
      <c r="D9" s="186"/>
      <c r="E9" s="94"/>
      <c r="F9" s="94"/>
      <c r="G9" s="95"/>
      <c r="H9" s="95"/>
      <c r="I9" s="95"/>
      <c r="J9" s="95"/>
      <c r="K9" s="94"/>
      <c r="L9" s="174">
        <f>$L7-L7</f>
        <v>0</v>
      </c>
      <c r="M9" s="174">
        <f t="shared" ref="M9:AU9" si="4">$L7-M7</f>
        <v>0</v>
      </c>
      <c r="N9" s="174">
        <f t="shared" si="4"/>
        <v>0</v>
      </c>
      <c r="O9" s="174">
        <f t="shared" si="4"/>
        <v>0</v>
      </c>
      <c r="P9" s="174">
        <f t="shared" si="4"/>
        <v>0</v>
      </c>
      <c r="Q9" s="174">
        <f t="shared" si="4"/>
        <v>0</v>
      </c>
      <c r="R9" s="174">
        <f t="shared" si="4"/>
        <v>0</v>
      </c>
      <c r="S9" s="174">
        <f t="shared" si="4"/>
        <v>0</v>
      </c>
      <c r="T9" s="174">
        <f t="shared" si="4"/>
        <v>0</v>
      </c>
      <c r="U9" s="174">
        <f t="shared" si="4"/>
        <v>0</v>
      </c>
      <c r="V9" s="174">
        <f t="shared" si="4"/>
        <v>0</v>
      </c>
      <c r="W9" s="174">
        <f t="shared" si="4"/>
        <v>6.1554611999999995</v>
      </c>
      <c r="X9" s="174">
        <f t="shared" si="4"/>
        <v>6.1554611999999995</v>
      </c>
      <c r="Y9" s="174">
        <f t="shared" si="4"/>
        <v>6.1554611999999995</v>
      </c>
      <c r="Z9" s="174">
        <f t="shared" si="4"/>
        <v>6.1554611999999995</v>
      </c>
      <c r="AA9" s="174">
        <f t="shared" si="4"/>
        <v>6.1554611999999995</v>
      </c>
      <c r="AB9" s="174">
        <f t="shared" si="4"/>
        <v>6.1554611999999995</v>
      </c>
      <c r="AC9" s="174">
        <f t="shared" si="4"/>
        <v>6.1554611999999995</v>
      </c>
      <c r="AD9" s="174">
        <f t="shared" si="4"/>
        <v>6.1554611999999995</v>
      </c>
      <c r="AE9" s="174">
        <f t="shared" si="4"/>
        <v>6.1554611999999995</v>
      </c>
      <c r="AF9" s="174">
        <f t="shared" si="4"/>
        <v>6.1554611999999995</v>
      </c>
      <c r="AG9" s="174">
        <f t="shared" si="4"/>
        <v>6.1554611999999995</v>
      </c>
      <c r="AH9" s="174">
        <f t="shared" si="4"/>
        <v>6.1554611999999995</v>
      </c>
      <c r="AI9" s="174">
        <f t="shared" si="4"/>
        <v>6.1554611999999995</v>
      </c>
      <c r="AJ9" s="174">
        <f t="shared" si="4"/>
        <v>6.1554611999999995</v>
      </c>
      <c r="AK9" s="174">
        <f t="shared" si="4"/>
        <v>6.1554611999999995</v>
      </c>
      <c r="AL9" s="174">
        <f t="shared" si="4"/>
        <v>6.1554611999999995</v>
      </c>
      <c r="AM9" s="174">
        <f t="shared" si="4"/>
        <v>6.1554611999999995</v>
      </c>
      <c r="AN9" s="174">
        <f t="shared" si="4"/>
        <v>6.1554611999999995</v>
      </c>
      <c r="AO9" s="174">
        <f t="shared" si="4"/>
        <v>6.1554611999999995</v>
      </c>
      <c r="AP9" s="174">
        <f t="shared" si="4"/>
        <v>6.1554611999999995</v>
      </c>
      <c r="AQ9" s="174">
        <f t="shared" si="4"/>
        <v>6.1554611999999995</v>
      </c>
      <c r="AR9" s="174">
        <f t="shared" si="4"/>
        <v>6.1554611999999995</v>
      </c>
      <c r="AS9" s="174">
        <f t="shared" si="4"/>
        <v>6.1554611999999995</v>
      </c>
      <c r="AT9" s="174">
        <f t="shared" si="4"/>
        <v>6.1554611999999995</v>
      </c>
      <c r="AU9" s="174">
        <f t="shared" si="4"/>
        <v>6.1554611999999995</v>
      </c>
      <c r="AV9" s="80"/>
    </row>
    <row r="10" spans="1:48" x14ac:dyDescent="0.3">
      <c r="A10" s="193" t="s">
        <v>66</v>
      </c>
      <c r="B10" s="206">
        <f>SUMPRODUCT(B6:B6,C6:C6)/C7</f>
        <v>11</v>
      </c>
      <c r="C10" s="56"/>
      <c r="D10" s="30"/>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row>
    <row r="11" spans="1:48" hidden="1" x14ac:dyDescent="0.3">
      <c r="A11" s="30"/>
      <c r="B11" s="99"/>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row>
    <row r="12" spans="1:48" ht="15" hidden="1" customHeight="1" x14ac:dyDescent="0.3">
      <c r="A12" s="491" t="str">
        <f>A4</f>
        <v>Measure Category</v>
      </c>
      <c r="B12" s="493" t="str">
        <f>B4</f>
        <v>Measure Life</v>
      </c>
      <c r="C12" s="493" t="str">
        <f>C4</f>
        <v>Annual Verified Gross Savings (MWh)</v>
      </c>
      <c r="D12" s="497" t="str">
        <f>D4</f>
        <v>NTGR</v>
      </c>
      <c r="E12" s="96"/>
      <c r="F12" s="96"/>
      <c r="G12" s="96"/>
      <c r="H12" s="96"/>
      <c r="I12" s="96"/>
      <c r="J12" s="96"/>
      <c r="K12" s="88"/>
      <c r="L12" s="120" t="s">
        <v>265</v>
      </c>
      <c r="M12" s="89"/>
      <c r="N12" s="89"/>
      <c r="O12" s="89"/>
      <c r="P12" s="89"/>
      <c r="Q12" s="89"/>
      <c r="R12" s="89"/>
      <c r="S12" s="89"/>
      <c r="T12" s="89"/>
      <c r="U12" s="89"/>
      <c r="V12" s="89"/>
      <c r="W12" s="89"/>
      <c r="X12" s="89"/>
      <c r="Y12" s="89"/>
      <c r="Z12" s="89"/>
      <c r="AA12" s="90"/>
      <c r="AB12" s="30"/>
      <c r="AC12" s="30"/>
      <c r="AD12" s="30"/>
      <c r="AE12" s="30"/>
      <c r="AF12" s="30"/>
      <c r="AG12" s="30"/>
      <c r="AH12" s="30"/>
      <c r="AI12" s="30"/>
      <c r="AJ12" s="30"/>
      <c r="AK12" s="30"/>
      <c r="AL12" s="30"/>
      <c r="AM12" s="30"/>
      <c r="AN12" s="30"/>
      <c r="AO12" s="30"/>
      <c r="AP12" s="30"/>
      <c r="AQ12" s="30"/>
      <c r="AR12" s="30"/>
      <c r="AS12" s="30"/>
      <c r="AT12" s="30"/>
      <c r="AU12" s="30"/>
      <c r="AV12" s="30"/>
    </row>
    <row r="13" spans="1:48" hidden="1" x14ac:dyDescent="0.3">
      <c r="A13" s="496"/>
      <c r="B13" s="495"/>
      <c r="C13" s="495"/>
      <c r="D13" s="494"/>
      <c r="E13" s="98"/>
      <c r="F13" s="98"/>
      <c r="G13" s="98"/>
      <c r="H13" s="98"/>
      <c r="I13" s="98"/>
      <c r="J13" s="98"/>
      <c r="K13" s="98"/>
      <c r="L13" s="98">
        <f t="shared" ref="L13:AA14" si="5">AB5</f>
        <v>2041</v>
      </c>
      <c r="M13" s="98">
        <f t="shared" si="5"/>
        <v>2042</v>
      </c>
      <c r="N13" s="98">
        <f t="shared" si="5"/>
        <v>2043</v>
      </c>
      <c r="O13" s="98">
        <f t="shared" si="5"/>
        <v>2044</v>
      </c>
      <c r="P13" s="98">
        <f t="shared" si="5"/>
        <v>2045</v>
      </c>
      <c r="Q13" s="98">
        <f t="shared" si="5"/>
        <v>2046</v>
      </c>
      <c r="R13" s="98">
        <f t="shared" si="5"/>
        <v>2047</v>
      </c>
      <c r="S13" s="98">
        <f t="shared" si="5"/>
        <v>2048</v>
      </c>
      <c r="T13" s="98">
        <f t="shared" si="5"/>
        <v>2049</v>
      </c>
      <c r="U13" s="98">
        <f t="shared" si="5"/>
        <v>2050</v>
      </c>
      <c r="V13" s="98">
        <f t="shared" si="5"/>
        <v>2051</v>
      </c>
      <c r="W13" s="98">
        <f t="shared" si="5"/>
        <v>2052</v>
      </c>
      <c r="X13" s="98">
        <f t="shared" si="5"/>
        <v>2053</v>
      </c>
      <c r="Y13" s="98">
        <f t="shared" si="5"/>
        <v>2054</v>
      </c>
      <c r="Z13" s="98">
        <f t="shared" si="5"/>
        <v>2055</v>
      </c>
      <c r="AA13" s="98">
        <f t="shared" si="5"/>
        <v>2056</v>
      </c>
      <c r="AB13" s="30"/>
      <c r="AC13" s="30"/>
      <c r="AD13" s="30"/>
      <c r="AE13" s="30"/>
      <c r="AF13" s="30"/>
      <c r="AG13" s="30"/>
      <c r="AH13" s="30"/>
      <c r="AI13" s="30"/>
      <c r="AJ13" s="30"/>
      <c r="AK13" s="30"/>
      <c r="AL13" s="30"/>
      <c r="AM13" s="30"/>
      <c r="AN13" s="30"/>
      <c r="AO13" s="30"/>
      <c r="AP13" s="30"/>
      <c r="AQ13" s="30"/>
      <c r="AR13" s="30"/>
      <c r="AS13" s="30"/>
      <c r="AT13" s="30"/>
      <c r="AU13" s="30"/>
      <c r="AV13" s="30"/>
    </row>
    <row r="14" spans="1:48" hidden="1" x14ac:dyDescent="0.3">
      <c r="A14" s="219" t="str">
        <f>A27</f>
        <v>Advanced Thermostat</v>
      </c>
      <c r="B14" s="220">
        <f t="shared" ref="B14:C14" si="6">B27</f>
        <v>11</v>
      </c>
      <c r="C14" s="177">
        <f t="shared" si="6"/>
        <v>210.08399999999997</v>
      </c>
      <c r="D14" s="221">
        <f>L14/C14</f>
        <v>0</v>
      </c>
      <c r="E14" s="92"/>
      <c r="F14" s="135"/>
      <c r="G14" s="115"/>
      <c r="H14" s="115"/>
      <c r="I14" s="115"/>
      <c r="J14" s="115"/>
      <c r="K14" s="217"/>
      <c r="L14" s="177">
        <f t="shared" si="5"/>
        <v>0</v>
      </c>
      <c r="M14" s="177">
        <f t="shared" si="5"/>
        <v>0</v>
      </c>
      <c r="N14" s="177">
        <f t="shared" si="5"/>
        <v>0</v>
      </c>
      <c r="O14" s="177">
        <f t="shared" si="5"/>
        <v>0</v>
      </c>
      <c r="P14" s="177">
        <f t="shared" si="5"/>
        <v>0</v>
      </c>
      <c r="Q14" s="177">
        <f t="shared" si="5"/>
        <v>0</v>
      </c>
      <c r="R14" s="177">
        <f t="shared" si="5"/>
        <v>0</v>
      </c>
      <c r="S14" s="177">
        <f t="shared" si="5"/>
        <v>0</v>
      </c>
      <c r="T14" s="177">
        <f t="shared" si="5"/>
        <v>0</v>
      </c>
      <c r="U14" s="177">
        <f t="shared" si="5"/>
        <v>0</v>
      </c>
      <c r="V14" s="177">
        <f t="shared" si="5"/>
        <v>0</v>
      </c>
      <c r="W14" s="177">
        <f t="shared" si="5"/>
        <v>0</v>
      </c>
      <c r="X14" s="177">
        <f t="shared" si="5"/>
        <v>0</v>
      </c>
      <c r="Y14" s="177">
        <f t="shared" si="5"/>
        <v>0</v>
      </c>
      <c r="Z14" s="177">
        <f t="shared" si="5"/>
        <v>0</v>
      </c>
      <c r="AA14" s="177">
        <f t="shared" si="5"/>
        <v>0</v>
      </c>
      <c r="AB14" s="30"/>
      <c r="AC14" s="30"/>
      <c r="AD14" s="30"/>
      <c r="AE14" s="30"/>
      <c r="AF14" s="30"/>
      <c r="AG14" s="30"/>
      <c r="AH14" s="30"/>
      <c r="AI14" s="30"/>
      <c r="AJ14" s="30"/>
      <c r="AK14" s="30"/>
      <c r="AL14" s="30"/>
      <c r="AM14" s="30"/>
      <c r="AN14" s="30"/>
      <c r="AO14" s="30"/>
      <c r="AP14" s="30"/>
      <c r="AQ14" s="30"/>
      <c r="AR14" s="30"/>
      <c r="AS14" s="30"/>
      <c r="AT14" s="30"/>
      <c r="AU14" s="30"/>
      <c r="AV14" s="30"/>
    </row>
    <row r="15" spans="1:48" hidden="1" x14ac:dyDescent="0.3">
      <c r="A15" s="219" t="e">
        <f>#REF!</f>
        <v>#REF!</v>
      </c>
      <c r="B15" s="220" t="e">
        <f>#REF!</f>
        <v>#REF!</v>
      </c>
      <c r="C15" s="177" t="e">
        <f>#REF!</f>
        <v>#REF!</v>
      </c>
      <c r="D15" s="221" t="e">
        <f t="shared" ref="D15:D18" si="7">L15/C15</f>
        <v>#REF!</v>
      </c>
      <c r="E15" s="92"/>
      <c r="F15" s="135"/>
      <c r="G15" s="115"/>
      <c r="H15" s="115"/>
      <c r="I15" s="115"/>
      <c r="J15" s="115"/>
      <c r="K15" s="217"/>
      <c r="L15" s="177" t="e">
        <f>#REF!</f>
        <v>#REF!</v>
      </c>
      <c r="M15" s="177" t="e">
        <f>#REF!</f>
        <v>#REF!</v>
      </c>
      <c r="N15" s="177" t="e">
        <f>#REF!</f>
        <v>#REF!</v>
      </c>
      <c r="O15" s="177" t="e">
        <f>#REF!</f>
        <v>#REF!</v>
      </c>
      <c r="P15" s="177" t="e">
        <f>#REF!</f>
        <v>#REF!</v>
      </c>
      <c r="Q15" s="177" t="e">
        <f>#REF!</f>
        <v>#REF!</v>
      </c>
      <c r="R15" s="177" t="e">
        <f>#REF!</f>
        <v>#REF!</v>
      </c>
      <c r="S15" s="177" t="e">
        <f>#REF!</f>
        <v>#REF!</v>
      </c>
      <c r="T15" s="177" t="e">
        <f>#REF!</f>
        <v>#REF!</v>
      </c>
      <c r="U15" s="177" t="e">
        <f>#REF!</f>
        <v>#REF!</v>
      </c>
      <c r="V15" s="177" t="e">
        <f>#REF!</f>
        <v>#REF!</v>
      </c>
      <c r="W15" s="177" t="e">
        <f>#REF!</f>
        <v>#REF!</v>
      </c>
      <c r="X15" s="177" t="e">
        <f>#REF!</f>
        <v>#REF!</v>
      </c>
      <c r="Y15" s="177" t="e">
        <f>#REF!</f>
        <v>#REF!</v>
      </c>
      <c r="Z15" s="177" t="e">
        <f>#REF!</f>
        <v>#REF!</v>
      </c>
      <c r="AA15" s="177" t="e">
        <f>#REF!</f>
        <v>#REF!</v>
      </c>
      <c r="AB15" s="30"/>
      <c r="AC15" s="30"/>
      <c r="AD15" s="30"/>
      <c r="AE15" s="30"/>
      <c r="AF15" s="30"/>
      <c r="AG15" s="30"/>
      <c r="AH15" s="30"/>
      <c r="AI15" s="30"/>
      <c r="AJ15" s="30"/>
      <c r="AK15" s="30"/>
      <c r="AL15" s="30"/>
      <c r="AM15" s="30"/>
      <c r="AN15" s="30"/>
      <c r="AO15" s="30"/>
      <c r="AP15" s="30"/>
      <c r="AQ15" s="30"/>
      <c r="AR15" s="30"/>
      <c r="AS15" s="30"/>
      <c r="AT15" s="30"/>
      <c r="AU15" s="30"/>
      <c r="AV15" s="30"/>
    </row>
    <row r="16" spans="1:48" hidden="1" x14ac:dyDescent="0.3">
      <c r="A16" s="219" t="e">
        <f>#REF!</f>
        <v>#REF!</v>
      </c>
      <c r="B16" s="220" t="e">
        <f>#REF!</f>
        <v>#REF!</v>
      </c>
      <c r="C16" s="177" t="e">
        <f>#REF!</f>
        <v>#REF!</v>
      </c>
      <c r="D16" s="221" t="e">
        <f t="shared" si="7"/>
        <v>#REF!</v>
      </c>
      <c r="E16" s="92"/>
      <c r="F16" s="135"/>
      <c r="G16" s="115"/>
      <c r="H16" s="115"/>
      <c r="I16" s="115"/>
      <c r="J16" s="115"/>
      <c r="K16" s="217"/>
      <c r="L16" s="177" t="e">
        <f>#REF!</f>
        <v>#REF!</v>
      </c>
      <c r="M16" s="177" t="e">
        <f>#REF!</f>
        <v>#REF!</v>
      </c>
      <c r="N16" s="177" t="e">
        <f>#REF!</f>
        <v>#REF!</v>
      </c>
      <c r="O16" s="177" t="e">
        <f>#REF!</f>
        <v>#REF!</v>
      </c>
      <c r="P16" s="177" t="e">
        <f>#REF!</f>
        <v>#REF!</v>
      </c>
      <c r="Q16" s="177" t="e">
        <f>#REF!</f>
        <v>#REF!</v>
      </c>
      <c r="R16" s="177" t="e">
        <f>#REF!</f>
        <v>#REF!</v>
      </c>
      <c r="S16" s="177" t="e">
        <f>#REF!</f>
        <v>#REF!</v>
      </c>
      <c r="T16" s="177" t="e">
        <f>#REF!</f>
        <v>#REF!</v>
      </c>
      <c r="U16" s="177" t="e">
        <f>#REF!</f>
        <v>#REF!</v>
      </c>
      <c r="V16" s="177" t="e">
        <f>#REF!</f>
        <v>#REF!</v>
      </c>
      <c r="W16" s="177" t="e">
        <f>#REF!</f>
        <v>#REF!</v>
      </c>
      <c r="X16" s="177" t="e">
        <f>#REF!</f>
        <v>#REF!</v>
      </c>
      <c r="Y16" s="177" t="e">
        <f>#REF!</f>
        <v>#REF!</v>
      </c>
      <c r="Z16" s="177" t="e">
        <f>#REF!</f>
        <v>#REF!</v>
      </c>
      <c r="AA16" s="177" t="e">
        <f>#REF!</f>
        <v>#REF!</v>
      </c>
      <c r="AB16" s="30"/>
      <c r="AC16" s="30"/>
      <c r="AD16" s="30"/>
      <c r="AE16" s="30"/>
      <c r="AF16" s="30"/>
      <c r="AG16" s="30"/>
      <c r="AH16" s="30"/>
      <c r="AI16" s="30"/>
      <c r="AJ16" s="30"/>
      <c r="AK16" s="30"/>
      <c r="AL16" s="30"/>
      <c r="AM16" s="30"/>
      <c r="AN16" s="30"/>
      <c r="AO16" s="30"/>
      <c r="AP16" s="30"/>
      <c r="AQ16" s="30"/>
      <c r="AR16" s="30"/>
      <c r="AS16" s="30"/>
      <c r="AT16" s="30"/>
      <c r="AU16" s="30"/>
      <c r="AV16" s="30"/>
    </row>
    <row r="17" spans="1:48" hidden="1" x14ac:dyDescent="0.3">
      <c r="A17" s="219" t="e">
        <f>#REF!</f>
        <v>#REF!</v>
      </c>
      <c r="B17" s="220" t="e">
        <f>#REF!</f>
        <v>#REF!</v>
      </c>
      <c r="C17" s="177" t="e">
        <f>#REF!</f>
        <v>#REF!</v>
      </c>
      <c r="D17" s="221" t="e">
        <f t="shared" si="7"/>
        <v>#REF!</v>
      </c>
      <c r="E17" s="92"/>
      <c r="F17" s="135"/>
      <c r="G17" s="115"/>
      <c r="H17" s="115"/>
      <c r="I17" s="115"/>
      <c r="J17" s="115"/>
      <c r="K17" s="217"/>
      <c r="L17" s="177" t="e">
        <f>#REF!</f>
        <v>#REF!</v>
      </c>
      <c r="M17" s="177" t="e">
        <f>#REF!</f>
        <v>#REF!</v>
      </c>
      <c r="N17" s="177" t="e">
        <f>#REF!</f>
        <v>#REF!</v>
      </c>
      <c r="O17" s="177" t="e">
        <f>#REF!</f>
        <v>#REF!</v>
      </c>
      <c r="P17" s="177" t="e">
        <f>#REF!</f>
        <v>#REF!</v>
      </c>
      <c r="Q17" s="177" t="e">
        <f>#REF!</f>
        <v>#REF!</v>
      </c>
      <c r="R17" s="177" t="e">
        <f>#REF!</f>
        <v>#REF!</v>
      </c>
      <c r="S17" s="177" t="e">
        <f>#REF!</f>
        <v>#REF!</v>
      </c>
      <c r="T17" s="177" t="e">
        <f>#REF!</f>
        <v>#REF!</v>
      </c>
      <c r="U17" s="177" t="e">
        <f>#REF!</f>
        <v>#REF!</v>
      </c>
      <c r="V17" s="177" t="e">
        <f>#REF!</f>
        <v>#REF!</v>
      </c>
      <c r="W17" s="177" t="e">
        <f>#REF!</f>
        <v>#REF!</v>
      </c>
      <c r="X17" s="177" t="e">
        <f>#REF!</f>
        <v>#REF!</v>
      </c>
      <c r="Y17" s="177" t="e">
        <f>#REF!</f>
        <v>#REF!</v>
      </c>
      <c r="Z17" s="177" t="e">
        <f>#REF!</f>
        <v>#REF!</v>
      </c>
      <c r="AA17" s="177" t="e">
        <f>#REF!</f>
        <v>#REF!</v>
      </c>
      <c r="AB17" s="30"/>
      <c r="AC17" s="30"/>
      <c r="AD17" s="30"/>
      <c r="AE17" s="30"/>
      <c r="AF17" s="30"/>
      <c r="AG17" s="30"/>
      <c r="AH17" s="30"/>
      <c r="AI17" s="30"/>
      <c r="AJ17" s="30"/>
      <c r="AK17" s="30"/>
      <c r="AL17" s="30"/>
      <c r="AM17" s="30"/>
      <c r="AN17" s="30"/>
      <c r="AO17" s="30"/>
      <c r="AP17" s="30"/>
      <c r="AQ17" s="30"/>
      <c r="AR17" s="30"/>
      <c r="AS17" s="30"/>
      <c r="AT17" s="30"/>
      <c r="AU17" s="30"/>
      <c r="AV17" s="30"/>
    </row>
    <row r="18" spans="1:48" hidden="1" x14ac:dyDescent="0.3">
      <c r="A18" s="219" t="e">
        <f>#REF!</f>
        <v>#REF!</v>
      </c>
      <c r="B18" s="220" t="e">
        <f>#REF!</f>
        <v>#REF!</v>
      </c>
      <c r="C18" s="177" t="e">
        <f>#REF!</f>
        <v>#REF!</v>
      </c>
      <c r="D18" s="221" t="e">
        <f t="shared" si="7"/>
        <v>#REF!</v>
      </c>
      <c r="E18" s="92"/>
      <c r="F18" s="135"/>
      <c r="G18" s="115"/>
      <c r="H18" s="115"/>
      <c r="I18" s="115"/>
      <c r="J18" s="115"/>
      <c r="K18" s="217"/>
      <c r="L18" s="177" t="e">
        <f>#REF!</f>
        <v>#REF!</v>
      </c>
      <c r="M18" s="177" t="e">
        <f>#REF!</f>
        <v>#REF!</v>
      </c>
      <c r="N18" s="177" t="e">
        <f>#REF!</f>
        <v>#REF!</v>
      </c>
      <c r="O18" s="177" t="e">
        <f>#REF!</f>
        <v>#REF!</v>
      </c>
      <c r="P18" s="177" t="e">
        <f>#REF!</f>
        <v>#REF!</v>
      </c>
      <c r="Q18" s="177" t="e">
        <f>#REF!</f>
        <v>#REF!</v>
      </c>
      <c r="R18" s="177" t="e">
        <f>#REF!</f>
        <v>#REF!</v>
      </c>
      <c r="S18" s="177" t="e">
        <f>#REF!</f>
        <v>#REF!</v>
      </c>
      <c r="T18" s="177" t="e">
        <f>#REF!</f>
        <v>#REF!</v>
      </c>
      <c r="U18" s="177" t="e">
        <f>#REF!</f>
        <v>#REF!</v>
      </c>
      <c r="V18" s="177" t="e">
        <f>#REF!</f>
        <v>#REF!</v>
      </c>
      <c r="W18" s="177" t="e">
        <f>#REF!</f>
        <v>#REF!</v>
      </c>
      <c r="X18" s="177" t="e">
        <f>#REF!</f>
        <v>#REF!</v>
      </c>
      <c r="Y18" s="177" t="e">
        <f>#REF!</f>
        <v>#REF!</v>
      </c>
      <c r="Z18" s="177" t="e">
        <f>#REF!</f>
        <v>#REF!</v>
      </c>
      <c r="AA18" s="177" t="e">
        <f>#REF!</f>
        <v>#REF!</v>
      </c>
      <c r="AB18" s="30"/>
      <c r="AC18" s="30"/>
      <c r="AD18" s="30"/>
      <c r="AE18" s="30"/>
      <c r="AF18" s="30"/>
      <c r="AG18" s="30"/>
      <c r="AH18" s="30"/>
      <c r="AI18" s="30"/>
      <c r="AJ18" s="30"/>
      <c r="AK18" s="30"/>
      <c r="AL18" s="30"/>
      <c r="AM18" s="30"/>
      <c r="AN18" s="30"/>
      <c r="AO18" s="30"/>
      <c r="AP18" s="30"/>
      <c r="AQ18" s="30"/>
      <c r="AR18" s="30"/>
      <c r="AS18" s="30"/>
      <c r="AT18" s="30"/>
      <c r="AU18" s="30"/>
      <c r="AV18" s="30"/>
    </row>
    <row r="19" spans="1:48" hidden="1" x14ac:dyDescent="0.3">
      <c r="A19" s="180" t="str">
        <f>A7</f>
        <v>2025 CPAS</v>
      </c>
      <c r="B19" s="196"/>
      <c r="C19" s="182" t="e">
        <f>SUM(C14:C18)</f>
        <v>#REF!</v>
      </c>
      <c r="D19" s="407">
        <f>D7</f>
        <v>1</v>
      </c>
      <c r="E19" s="408"/>
      <c r="F19" s="135"/>
      <c r="G19" s="115"/>
      <c r="H19" s="115"/>
      <c r="I19" s="115"/>
      <c r="J19" s="115"/>
      <c r="K19" s="217"/>
      <c r="L19" s="182">
        <f t="shared" ref="L19:AA21" si="8">AB7</f>
        <v>0</v>
      </c>
      <c r="M19" s="182">
        <f t="shared" si="8"/>
        <v>0</v>
      </c>
      <c r="N19" s="182">
        <f t="shared" si="8"/>
        <v>0</v>
      </c>
      <c r="O19" s="182">
        <f t="shared" si="8"/>
        <v>0</v>
      </c>
      <c r="P19" s="182">
        <f t="shared" si="8"/>
        <v>0</v>
      </c>
      <c r="Q19" s="182">
        <f t="shared" si="8"/>
        <v>0</v>
      </c>
      <c r="R19" s="182">
        <f t="shared" si="8"/>
        <v>0</v>
      </c>
      <c r="S19" s="182">
        <f t="shared" si="8"/>
        <v>0</v>
      </c>
      <c r="T19" s="182">
        <f t="shared" si="8"/>
        <v>0</v>
      </c>
      <c r="U19" s="182">
        <f t="shared" si="8"/>
        <v>0</v>
      </c>
      <c r="V19" s="182">
        <f t="shared" si="8"/>
        <v>0</v>
      </c>
      <c r="W19" s="182">
        <f t="shared" si="8"/>
        <v>0</v>
      </c>
      <c r="X19" s="182">
        <f t="shared" si="8"/>
        <v>0</v>
      </c>
      <c r="Y19" s="182">
        <f t="shared" si="8"/>
        <v>0</v>
      </c>
      <c r="Z19" s="182">
        <f t="shared" si="8"/>
        <v>0</v>
      </c>
      <c r="AA19" s="182">
        <f t="shared" si="8"/>
        <v>0</v>
      </c>
      <c r="AB19" s="30"/>
      <c r="AC19" s="30"/>
      <c r="AD19" s="30"/>
      <c r="AE19" s="30"/>
      <c r="AF19" s="30"/>
      <c r="AG19" s="30"/>
      <c r="AH19" s="30"/>
      <c r="AI19" s="30"/>
      <c r="AJ19" s="30"/>
      <c r="AK19" s="30"/>
      <c r="AL19" s="30"/>
      <c r="AM19" s="30"/>
      <c r="AN19" s="30"/>
      <c r="AO19" s="30"/>
      <c r="AP19" s="30"/>
      <c r="AQ19" s="30"/>
      <c r="AR19" s="30"/>
      <c r="AS19" s="30"/>
      <c r="AT19" s="30"/>
      <c r="AU19" s="30"/>
      <c r="AV19" s="30"/>
    </row>
    <row r="20" spans="1:48" hidden="1" x14ac:dyDescent="0.3">
      <c r="A20" s="180" t="str">
        <f>A8</f>
        <v>Expiring 2025 CPAS</v>
      </c>
      <c r="B20" s="185"/>
      <c r="C20" s="186"/>
      <c r="D20" s="197"/>
      <c r="E20" s="408"/>
      <c r="F20" s="135"/>
      <c r="G20" s="115"/>
      <c r="H20" s="115"/>
      <c r="I20" s="115"/>
      <c r="J20" s="115"/>
      <c r="K20" s="217"/>
      <c r="L20" s="174">
        <f t="shared" si="8"/>
        <v>0</v>
      </c>
      <c r="M20" s="174">
        <f t="shared" si="8"/>
        <v>0</v>
      </c>
      <c r="N20" s="174">
        <f t="shared" si="8"/>
        <v>0</v>
      </c>
      <c r="O20" s="174">
        <f t="shared" si="8"/>
        <v>0</v>
      </c>
      <c r="P20" s="174">
        <f t="shared" si="8"/>
        <v>0</v>
      </c>
      <c r="Q20" s="174">
        <f t="shared" si="8"/>
        <v>0</v>
      </c>
      <c r="R20" s="174">
        <f t="shared" si="8"/>
        <v>0</v>
      </c>
      <c r="S20" s="174">
        <f t="shared" si="8"/>
        <v>0</v>
      </c>
      <c r="T20" s="174">
        <f t="shared" si="8"/>
        <v>0</v>
      </c>
      <c r="U20" s="174">
        <f t="shared" si="8"/>
        <v>0</v>
      </c>
      <c r="V20" s="174">
        <f t="shared" si="8"/>
        <v>0</v>
      </c>
      <c r="W20" s="174">
        <f t="shared" si="8"/>
        <v>0</v>
      </c>
      <c r="X20" s="174">
        <f t="shared" si="8"/>
        <v>0</v>
      </c>
      <c r="Y20" s="174">
        <f t="shared" si="8"/>
        <v>0</v>
      </c>
      <c r="Z20" s="174">
        <f t="shared" si="8"/>
        <v>0</v>
      </c>
      <c r="AA20" s="174">
        <f t="shared" si="8"/>
        <v>0</v>
      </c>
      <c r="AB20" s="30"/>
      <c r="AC20" s="30"/>
      <c r="AD20" s="30"/>
      <c r="AE20" s="30"/>
      <c r="AF20" s="30"/>
      <c r="AG20" s="30"/>
      <c r="AH20" s="30"/>
      <c r="AI20" s="30"/>
      <c r="AJ20" s="30"/>
      <c r="AK20" s="30"/>
      <c r="AL20" s="30"/>
      <c r="AM20" s="30"/>
      <c r="AN20" s="30"/>
      <c r="AO20" s="30"/>
      <c r="AP20" s="30"/>
      <c r="AQ20" s="30"/>
      <c r="AR20" s="30"/>
      <c r="AS20" s="30"/>
      <c r="AT20" s="30"/>
      <c r="AU20" s="30"/>
      <c r="AV20" s="30"/>
    </row>
    <row r="21" spans="1:48" hidden="1" x14ac:dyDescent="0.3">
      <c r="A21" s="180" t="str">
        <f>A9</f>
        <v>Expired 2025 CPAS</v>
      </c>
      <c r="B21" s="185"/>
      <c r="C21" s="186"/>
      <c r="D21" s="186"/>
      <c r="E21" s="408"/>
      <c r="F21" s="135"/>
      <c r="G21" s="115"/>
      <c r="H21" s="115"/>
      <c r="I21" s="115"/>
      <c r="J21" s="115"/>
      <c r="K21" s="217"/>
      <c r="L21" s="174">
        <f t="shared" si="8"/>
        <v>6.1554611999999995</v>
      </c>
      <c r="M21" s="174">
        <f t="shared" si="8"/>
        <v>6.1554611999999995</v>
      </c>
      <c r="N21" s="174">
        <f t="shared" si="8"/>
        <v>6.1554611999999995</v>
      </c>
      <c r="O21" s="174">
        <f t="shared" si="8"/>
        <v>6.1554611999999995</v>
      </c>
      <c r="P21" s="174">
        <f t="shared" si="8"/>
        <v>6.1554611999999995</v>
      </c>
      <c r="Q21" s="174">
        <f t="shared" si="8"/>
        <v>6.1554611999999995</v>
      </c>
      <c r="R21" s="174">
        <f t="shared" si="8"/>
        <v>6.1554611999999995</v>
      </c>
      <c r="S21" s="174">
        <f t="shared" si="8"/>
        <v>6.1554611999999995</v>
      </c>
      <c r="T21" s="174">
        <f t="shared" si="8"/>
        <v>6.1554611999999995</v>
      </c>
      <c r="U21" s="174">
        <f t="shared" si="8"/>
        <v>6.1554611999999995</v>
      </c>
      <c r="V21" s="174">
        <f t="shared" si="8"/>
        <v>6.1554611999999995</v>
      </c>
      <c r="W21" s="174">
        <f t="shared" si="8"/>
        <v>6.1554611999999995</v>
      </c>
      <c r="X21" s="174">
        <f t="shared" si="8"/>
        <v>6.1554611999999995</v>
      </c>
      <c r="Y21" s="174">
        <f t="shared" si="8"/>
        <v>6.1554611999999995</v>
      </c>
      <c r="Z21" s="174">
        <f t="shared" si="8"/>
        <v>6.1554611999999995</v>
      </c>
      <c r="AA21" s="174">
        <f t="shared" si="8"/>
        <v>6.1554611999999995</v>
      </c>
      <c r="AB21" s="30"/>
      <c r="AC21" s="30"/>
      <c r="AD21" s="30"/>
      <c r="AE21" s="30"/>
      <c r="AF21" s="30"/>
      <c r="AG21" s="30"/>
      <c r="AH21" s="30"/>
      <c r="AI21" s="30"/>
      <c r="AJ21" s="30"/>
      <c r="AK21" s="30"/>
      <c r="AL21" s="30"/>
      <c r="AM21" s="30"/>
      <c r="AN21" s="30"/>
      <c r="AO21" s="30"/>
      <c r="AP21" s="30"/>
      <c r="AQ21" s="30"/>
      <c r="AR21" s="30"/>
      <c r="AS21" s="30"/>
      <c r="AT21" s="30"/>
      <c r="AU21" s="30"/>
      <c r="AV21" s="30"/>
    </row>
    <row r="22" spans="1:48" hidden="1" x14ac:dyDescent="0.3">
      <c r="A22" s="193" t="str">
        <f>A10</f>
        <v>WAML</v>
      </c>
      <c r="B22" s="206">
        <f>B10</f>
        <v>11</v>
      </c>
      <c r="C22" s="56"/>
      <c r="D22" s="30"/>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row>
    <row r="23" spans="1:48" x14ac:dyDescent="0.3">
      <c r="A23" s="30"/>
      <c r="B23" s="99"/>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row>
    <row r="24" spans="1:48" x14ac:dyDescent="0.3">
      <c r="A24" s="292" t="s">
        <v>600</v>
      </c>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row>
    <row r="25" spans="1:48" ht="15.75" customHeight="1" x14ac:dyDescent="0.3">
      <c r="A25" s="491" t="s">
        <v>230</v>
      </c>
      <c r="B25" s="493" t="s">
        <v>0</v>
      </c>
      <c r="C25" s="493" t="s">
        <v>270</v>
      </c>
      <c r="D25" s="493" t="s">
        <v>57</v>
      </c>
      <c r="E25" s="110"/>
      <c r="F25" s="107"/>
      <c r="G25" s="107"/>
      <c r="H25" s="107"/>
      <c r="I25" s="107"/>
      <c r="J25" s="107"/>
      <c r="K25" s="107"/>
      <c r="L25" s="110" t="s">
        <v>72</v>
      </c>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474" t="s">
        <v>1</v>
      </c>
    </row>
    <row r="26" spans="1:48" x14ac:dyDescent="0.3">
      <c r="A26" s="496"/>
      <c r="B26" s="495"/>
      <c r="C26" s="495"/>
      <c r="D26" s="494"/>
      <c r="E26" s="1"/>
      <c r="F26" s="1"/>
      <c r="G26" s="1"/>
      <c r="H26" s="1"/>
      <c r="I26" s="1"/>
      <c r="J26" s="1"/>
      <c r="K26" s="1"/>
      <c r="L26" s="1">
        <f t="shared" ref="L26:AU26" si="9">L5</f>
        <v>2025</v>
      </c>
      <c r="M26" s="1">
        <f t="shared" si="9"/>
        <v>2026</v>
      </c>
      <c r="N26" s="1">
        <f t="shared" si="9"/>
        <v>2027</v>
      </c>
      <c r="O26" s="1">
        <f t="shared" si="9"/>
        <v>2028</v>
      </c>
      <c r="P26" s="1">
        <f t="shared" si="9"/>
        <v>2029</v>
      </c>
      <c r="Q26" s="1">
        <f t="shared" si="9"/>
        <v>2030</v>
      </c>
      <c r="R26" s="1">
        <f t="shared" si="9"/>
        <v>2031</v>
      </c>
      <c r="S26" s="1">
        <f t="shared" si="9"/>
        <v>2032</v>
      </c>
      <c r="T26" s="1">
        <f t="shared" si="9"/>
        <v>2033</v>
      </c>
      <c r="U26" s="1">
        <f t="shared" si="9"/>
        <v>2034</v>
      </c>
      <c r="V26" s="1">
        <f t="shared" si="9"/>
        <v>2035</v>
      </c>
      <c r="W26" s="1">
        <f t="shared" si="9"/>
        <v>2036</v>
      </c>
      <c r="X26" s="1">
        <f t="shared" si="9"/>
        <v>2037</v>
      </c>
      <c r="Y26" s="1">
        <f t="shared" si="9"/>
        <v>2038</v>
      </c>
      <c r="Z26" s="1">
        <f t="shared" si="9"/>
        <v>2039</v>
      </c>
      <c r="AA26" s="1">
        <f t="shared" si="9"/>
        <v>2040</v>
      </c>
      <c r="AB26" s="1">
        <f t="shared" si="9"/>
        <v>2041</v>
      </c>
      <c r="AC26" s="1">
        <f t="shared" si="9"/>
        <v>2042</v>
      </c>
      <c r="AD26" s="1">
        <f t="shared" si="9"/>
        <v>2043</v>
      </c>
      <c r="AE26" s="1">
        <f t="shared" si="9"/>
        <v>2044</v>
      </c>
      <c r="AF26" s="1">
        <f t="shared" si="9"/>
        <v>2045</v>
      </c>
      <c r="AG26" s="1">
        <f t="shared" si="9"/>
        <v>2046</v>
      </c>
      <c r="AH26" s="1">
        <f t="shared" si="9"/>
        <v>2047</v>
      </c>
      <c r="AI26" s="1">
        <f t="shared" si="9"/>
        <v>2048</v>
      </c>
      <c r="AJ26" s="1">
        <f t="shared" si="9"/>
        <v>2049</v>
      </c>
      <c r="AK26" s="1">
        <f t="shared" si="9"/>
        <v>2050</v>
      </c>
      <c r="AL26" s="1">
        <f t="shared" si="9"/>
        <v>2051</v>
      </c>
      <c r="AM26" s="1">
        <f t="shared" si="9"/>
        <v>2052</v>
      </c>
      <c r="AN26" s="1">
        <f t="shared" si="9"/>
        <v>2053</v>
      </c>
      <c r="AO26" s="1">
        <f t="shared" si="9"/>
        <v>2054</v>
      </c>
      <c r="AP26" s="1">
        <f t="shared" si="9"/>
        <v>2055</v>
      </c>
      <c r="AQ26" s="1">
        <f t="shared" si="9"/>
        <v>2056</v>
      </c>
      <c r="AR26" s="1">
        <f t="shared" si="9"/>
        <v>2057</v>
      </c>
      <c r="AS26" s="1">
        <f t="shared" si="9"/>
        <v>2058</v>
      </c>
      <c r="AT26" s="1">
        <f t="shared" si="9"/>
        <v>2059</v>
      </c>
      <c r="AU26" s="1">
        <f t="shared" si="9"/>
        <v>2060</v>
      </c>
      <c r="AV26" s="476"/>
    </row>
    <row r="27" spans="1:48" x14ac:dyDescent="0.3">
      <c r="A27" s="219" t="s">
        <v>27</v>
      </c>
      <c r="B27" s="220">
        <v>11</v>
      </c>
      <c r="C27" s="177">
        <v>210.08399999999997</v>
      </c>
      <c r="D27" s="221">
        <f>L27/C27</f>
        <v>1</v>
      </c>
      <c r="E27" s="51"/>
      <c r="F27" s="136"/>
      <c r="G27" s="27"/>
      <c r="H27" s="27"/>
      <c r="I27" s="27"/>
      <c r="J27" s="27"/>
      <c r="K27" s="217"/>
      <c r="L27" s="177">
        <f>C27</f>
        <v>210.08399999999997</v>
      </c>
      <c r="M27" s="177">
        <f>L27</f>
        <v>210.08399999999997</v>
      </c>
      <c r="N27" s="177">
        <f t="shared" ref="N27:AE27" si="10">M27</f>
        <v>210.08399999999997</v>
      </c>
      <c r="O27" s="177">
        <f t="shared" si="10"/>
        <v>210.08399999999997</v>
      </c>
      <c r="P27" s="177">
        <f t="shared" si="10"/>
        <v>210.08399999999997</v>
      </c>
      <c r="Q27" s="177">
        <f t="shared" si="10"/>
        <v>210.08399999999997</v>
      </c>
      <c r="R27" s="177">
        <f t="shared" si="10"/>
        <v>210.08399999999997</v>
      </c>
      <c r="S27" s="177">
        <f t="shared" si="10"/>
        <v>210.08399999999997</v>
      </c>
      <c r="T27" s="177">
        <f t="shared" si="10"/>
        <v>210.08399999999997</v>
      </c>
      <c r="U27" s="177">
        <f t="shared" si="10"/>
        <v>210.08399999999997</v>
      </c>
      <c r="V27" s="177">
        <f t="shared" si="10"/>
        <v>210.08399999999997</v>
      </c>
      <c r="W27" s="177">
        <v>0</v>
      </c>
      <c r="X27" s="177">
        <f t="shared" si="10"/>
        <v>0</v>
      </c>
      <c r="Y27" s="177">
        <f t="shared" si="10"/>
        <v>0</v>
      </c>
      <c r="Z27" s="177">
        <f t="shared" si="10"/>
        <v>0</v>
      </c>
      <c r="AA27" s="177">
        <f t="shared" si="10"/>
        <v>0</v>
      </c>
      <c r="AB27" s="177">
        <f t="shared" si="10"/>
        <v>0</v>
      </c>
      <c r="AC27" s="177">
        <f t="shared" si="10"/>
        <v>0</v>
      </c>
      <c r="AD27" s="177">
        <f t="shared" si="10"/>
        <v>0</v>
      </c>
      <c r="AE27" s="177">
        <f t="shared" si="10"/>
        <v>0</v>
      </c>
      <c r="AF27" s="177">
        <f>AE27</f>
        <v>0</v>
      </c>
      <c r="AG27" s="177">
        <f>AF27</f>
        <v>0</v>
      </c>
      <c r="AH27" s="177">
        <f t="shared" ref="AH27:AU27" si="11">AG27</f>
        <v>0</v>
      </c>
      <c r="AI27" s="177">
        <f t="shared" si="11"/>
        <v>0</v>
      </c>
      <c r="AJ27" s="177">
        <f t="shared" si="11"/>
        <v>0</v>
      </c>
      <c r="AK27" s="177">
        <f t="shared" si="11"/>
        <v>0</v>
      </c>
      <c r="AL27" s="177">
        <f t="shared" si="11"/>
        <v>0</v>
      </c>
      <c r="AM27" s="177">
        <f t="shared" si="11"/>
        <v>0</v>
      </c>
      <c r="AN27" s="177">
        <f t="shared" si="11"/>
        <v>0</v>
      </c>
      <c r="AO27" s="177">
        <f t="shared" si="11"/>
        <v>0</v>
      </c>
      <c r="AP27" s="177">
        <v>0</v>
      </c>
      <c r="AQ27" s="177">
        <f t="shared" si="11"/>
        <v>0</v>
      </c>
      <c r="AR27" s="177">
        <f t="shared" si="11"/>
        <v>0</v>
      </c>
      <c r="AS27" s="177">
        <f t="shared" si="11"/>
        <v>0</v>
      </c>
      <c r="AT27" s="177">
        <f t="shared" si="11"/>
        <v>0</v>
      </c>
      <c r="AU27" s="177">
        <f t="shared" si="11"/>
        <v>0</v>
      </c>
      <c r="AV27" s="208">
        <f>SUM(E27:AU27)</f>
        <v>2310.924</v>
      </c>
    </row>
    <row r="28" spans="1:48" x14ac:dyDescent="0.3">
      <c r="A28" s="180" t="s">
        <v>467</v>
      </c>
      <c r="B28" s="196"/>
      <c r="C28" s="182">
        <f>SUM(C27:C27)</f>
        <v>210.08399999999997</v>
      </c>
      <c r="D28" s="205">
        <f>L28/C28</f>
        <v>1</v>
      </c>
      <c r="E28" s="85"/>
      <c r="F28" s="74"/>
      <c r="G28" s="77"/>
      <c r="H28" s="77"/>
      <c r="I28" s="77"/>
      <c r="J28" s="77"/>
      <c r="K28" s="94"/>
      <c r="L28" s="182">
        <f t="shared" ref="L28:AV28" si="12">SUM(L27:L27)</f>
        <v>210.08399999999997</v>
      </c>
      <c r="M28" s="182">
        <f t="shared" si="12"/>
        <v>210.08399999999997</v>
      </c>
      <c r="N28" s="182">
        <f t="shared" si="12"/>
        <v>210.08399999999997</v>
      </c>
      <c r="O28" s="182">
        <f t="shared" si="12"/>
        <v>210.08399999999997</v>
      </c>
      <c r="P28" s="182">
        <f t="shared" si="12"/>
        <v>210.08399999999997</v>
      </c>
      <c r="Q28" s="182">
        <f t="shared" si="12"/>
        <v>210.08399999999997</v>
      </c>
      <c r="R28" s="182">
        <f t="shared" si="12"/>
        <v>210.08399999999997</v>
      </c>
      <c r="S28" s="182">
        <f t="shared" si="12"/>
        <v>210.08399999999997</v>
      </c>
      <c r="T28" s="182">
        <f t="shared" si="12"/>
        <v>210.08399999999997</v>
      </c>
      <c r="U28" s="182">
        <f t="shared" si="12"/>
        <v>210.08399999999997</v>
      </c>
      <c r="V28" s="182">
        <f t="shared" si="12"/>
        <v>210.08399999999997</v>
      </c>
      <c r="W28" s="182">
        <f t="shared" si="12"/>
        <v>0</v>
      </c>
      <c r="X28" s="182">
        <f t="shared" si="12"/>
        <v>0</v>
      </c>
      <c r="Y28" s="182">
        <f t="shared" si="12"/>
        <v>0</v>
      </c>
      <c r="Z28" s="182">
        <f t="shared" si="12"/>
        <v>0</v>
      </c>
      <c r="AA28" s="182">
        <f t="shared" si="12"/>
        <v>0</v>
      </c>
      <c r="AB28" s="182">
        <f t="shared" si="12"/>
        <v>0</v>
      </c>
      <c r="AC28" s="182">
        <f t="shared" si="12"/>
        <v>0</v>
      </c>
      <c r="AD28" s="182">
        <f t="shared" si="12"/>
        <v>0</v>
      </c>
      <c r="AE28" s="182">
        <f t="shared" si="12"/>
        <v>0</v>
      </c>
      <c r="AF28" s="182">
        <f t="shared" si="12"/>
        <v>0</v>
      </c>
      <c r="AG28" s="182">
        <f t="shared" si="12"/>
        <v>0</v>
      </c>
      <c r="AH28" s="182">
        <f t="shared" si="12"/>
        <v>0</v>
      </c>
      <c r="AI28" s="182">
        <f t="shared" si="12"/>
        <v>0</v>
      </c>
      <c r="AJ28" s="182">
        <f t="shared" si="12"/>
        <v>0</v>
      </c>
      <c r="AK28" s="182">
        <f t="shared" si="12"/>
        <v>0</v>
      </c>
      <c r="AL28" s="182">
        <f t="shared" si="12"/>
        <v>0</v>
      </c>
      <c r="AM28" s="182">
        <f t="shared" si="12"/>
        <v>0</v>
      </c>
      <c r="AN28" s="182">
        <f t="shared" si="12"/>
        <v>0</v>
      </c>
      <c r="AO28" s="182">
        <f t="shared" si="12"/>
        <v>0</v>
      </c>
      <c r="AP28" s="182">
        <f t="shared" si="12"/>
        <v>0</v>
      </c>
      <c r="AQ28" s="182">
        <f t="shared" si="12"/>
        <v>0</v>
      </c>
      <c r="AR28" s="182">
        <f t="shared" si="12"/>
        <v>0</v>
      </c>
      <c r="AS28" s="182">
        <f t="shared" si="12"/>
        <v>0</v>
      </c>
      <c r="AT28" s="182">
        <f t="shared" si="12"/>
        <v>0</v>
      </c>
      <c r="AU28" s="182">
        <f t="shared" si="12"/>
        <v>0</v>
      </c>
      <c r="AV28" s="174">
        <f t="shared" si="12"/>
        <v>2310.924</v>
      </c>
    </row>
    <row r="29" spans="1:48" x14ac:dyDescent="0.3">
      <c r="A29" s="180" t="s">
        <v>468</v>
      </c>
      <c r="B29" s="185"/>
      <c r="C29" s="186"/>
      <c r="D29" s="197"/>
      <c r="E29" s="77"/>
      <c r="F29" s="77"/>
      <c r="G29" s="78"/>
      <c r="H29" s="78"/>
      <c r="I29" s="78"/>
      <c r="J29" s="78"/>
      <c r="K29" s="137"/>
      <c r="L29" s="174">
        <v>0</v>
      </c>
      <c r="M29" s="174">
        <f t="shared" ref="M29:AU29" si="13">L28-M28</f>
        <v>0</v>
      </c>
      <c r="N29" s="174">
        <f t="shared" si="13"/>
        <v>0</v>
      </c>
      <c r="O29" s="174">
        <f t="shared" si="13"/>
        <v>0</v>
      </c>
      <c r="P29" s="174">
        <f t="shared" si="13"/>
        <v>0</v>
      </c>
      <c r="Q29" s="174">
        <f t="shared" si="13"/>
        <v>0</v>
      </c>
      <c r="R29" s="174">
        <f t="shared" si="13"/>
        <v>0</v>
      </c>
      <c r="S29" s="174">
        <f t="shared" si="13"/>
        <v>0</v>
      </c>
      <c r="T29" s="174">
        <f t="shared" si="13"/>
        <v>0</v>
      </c>
      <c r="U29" s="174">
        <f t="shared" si="13"/>
        <v>0</v>
      </c>
      <c r="V29" s="174">
        <f t="shared" si="13"/>
        <v>0</v>
      </c>
      <c r="W29" s="174">
        <f t="shared" si="13"/>
        <v>210.08399999999997</v>
      </c>
      <c r="X29" s="174">
        <f t="shared" si="13"/>
        <v>0</v>
      </c>
      <c r="Y29" s="174">
        <f t="shared" si="13"/>
        <v>0</v>
      </c>
      <c r="Z29" s="174">
        <f t="shared" si="13"/>
        <v>0</v>
      </c>
      <c r="AA29" s="174">
        <f t="shared" si="13"/>
        <v>0</v>
      </c>
      <c r="AB29" s="174">
        <f t="shared" si="13"/>
        <v>0</v>
      </c>
      <c r="AC29" s="174">
        <f t="shared" si="13"/>
        <v>0</v>
      </c>
      <c r="AD29" s="174">
        <f t="shared" si="13"/>
        <v>0</v>
      </c>
      <c r="AE29" s="174">
        <f t="shared" si="13"/>
        <v>0</v>
      </c>
      <c r="AF29" s="174">
        <f t="shared" si="13"/>
        <v>0</v>
      </c>
      <c r="AG29" s="174">
        <f t="shared" si="13"/>
        <v>0</v>
      </c>
      <c r="AH29" s="174">
        <f t="shared" si="13"/>
        <v>0</v>
      </c>
      <c r="AI29" s="174">
        <f t="shared" si="13"/>
        <v>0</v>
      </c>
      <c r="AJ29" s="174">
        <f t="shared" si="13"/>
        <v>0</v>
      </c>
      <c r="AK29" s="174">
        <f t="shared" si="13"/>
        <v>0</v>
      </c>
      <c r="AL29" s="174">
        <f t="shared" si="13"/>
        <v>0</v>
      </c>
      <c r="AM29" s="174">
        <f t="shared" si="13"/>
        <v>0</v>
      </c>
      <c r="AN29" s="174">
        <f t="shared" si="13"/>
        <v>0</v>
      </c>
      <c r="AO29" s="174">
        <f t="shared" si="13"/>
        <v>0</v>
      </c>
      <c r="AP29" s="174">
        <f t="shared" si="13"/>
        <v>0</v>
      </c>
      <c r="AQ29" s="174">
        <f t="shared" si="13"/>
        <v>0</v>
      </c>
      <c r="AR29" s="174">
        <f t="shared" si="13"/>
        <v>0</v>
      </c>
      <c r="AS29" s="174">
        <f t="shared" si="13"/>
        <v>0</v>
      </c>
      <c r="AT29" s="174">
        <f t="shared" si="13"/>
        <v>0</v>
      </c>
      <c r="AU29" s="174">
        <f t="shared" si="13"/>
        <v>0</v>
      </c>
      <c r="AV29" s="62"/>
    </row>
    <row r="30" spans="1:48" x14ac:dyDescent="0.3">
      <c r="A30" s="180" t="s">
        <v>469</v>
      </c>
      <c r="B30" s="185"/>
      <c r="C30" s="186"/>
      <c r="D30" s="186"/>
      <c r="E30" s="74"/>
      <c r="F30" s="74"/>
      <c r="G30" s="79"/>
      <c r="H30" s="79"/>
      <c r="I30" s="79"/>
      <c r="J30" s="79"/>
      <c r="K30" s="94"/>
      <c r="L30" s="174">
        <f>$L28-L28</f>
        <v>0</v>
      </c>
      <c r="M30" s="174">
        <f t="shared" ref="M30:AU30" si="14">$L28-M28</f>
        <v>0</v>
      </c>
      <c r="N30" s="174">
        <f t="shared" si="14"/>
        <v>0</v>
      </c>
      <c r="O30" s="174">
        <f t="shared" si="14"/>
        <v>0</v>
      </c>
      <c r="P30" s="174">
        <f t="shared" si="14"/>
        <v>0</v>
      </c>
      <c r="Q30" s="174">
        <f t="shared" si="14"/>
        <v>0</v>
      </c>
      <c r="R30" s="174">
        <f t="shared" si="14"/>
        <v>0</v>
      </c>
      <c r="S30" s="174">
        <f t="shared" si="14"/>
        <v>0</v>
      </c>
      <c r="T30" s="174">
        <f t="shared" si="14"/>
        <v>0</v>
      </c>
      <c r="U30" s="174">
        <f t="shared" si="14"/>
        <v>0</v>
      </c>
      <c r="V30" s="174">
        <f t="shared" si="14"/>
        <v>0</v>
      </c>
      <c r="W30" s="174">
        <f t="shared" si="14"/>
        <v>210.08399999999997</v>
      </c>
      <c r="X30" s="174">
        <f t="shared" si="14"/>
        <v>210.08399999999997</v>
      </c>
      <c r="Y30" s="174">
        <f t="shared" si="14"/>
        <v>210.08399999999997</v>
      </c>
      <c r="Z30" s="174">
        <f t="shared" si="14"/>
        <v>210.08399999999997</v>
      </c>
      <c r="AA30" s="174">
        <f t="shared" si="14"/>
        <v>210.08399999999997</v>
      </c>
      <c r="AB30" s="174">
        <f t="shared" si="14"/>
        <v>210.08399999999997</v>
      </c>
      <c r="AC30" s="174">
        <f t="shared" si="14"/>
        <v>210.08399999999997</v>
      </c>
      <c r="AD30" s="174">
        <f t="shared" si="14"/>
        <v>210.08399999999997</v>
      </c>
      <c r="AE30" s="174">
        <f t="shared" si="14"/>
        <v>210.08399999999997</v>
      </c>
      <c r="AF30" s="174">
        <f t="shared" si="14"/>
        <v>210.08399999999997</v>
      </c>
      <c r="AG30" s="174">
        <f t="shared" si="14"/>
        <v>210.08399999999997</v>
      </c>
      <c r="AH30" s="174">
        <f t="shared" si="14"/>
        <v>210.08399999999997</v>
      </c>
      <c r="AI30" s="174">
        <f t="shared" si="14"/>
        <v>210.08399999999997</v>
      </c>
      <c r="AJ30" s="174">
        <f t="shared" si="14"/>
        <v>210.08399999999997</v>
      </c>
      <c r="AK30" s="174">
        <f t="shared" si="14"/>
        <v>210.08399999999997</v>
      </c>
      <c r="AL30" s="174">
        <f t="shared" si="14"/>
        <v>210.08399999999997</v>
      </c>
      <c r="AM30" s="174">
        <f t="shared" si="14"/>
        <v>210.08399999999997</v>
      </c>
      <c r="AN30" s="174">
        <f t="shared" si="14"/>
        <v>210.08399999999997</v>
      </c>
      <c r="AO30" s="174">
        <f t="shared" si="14"/>
        <v>210.08399999999997</v>
      </c>
      <c r="AP30" s="174">
        <f t="shared" si="14"/>
        <v>210.08399999999997</v>
      </c>
      <c r="AQ30" s="174">
        <f t="shared" si="14"/>
        <v>210.08399999999997</v>
      </c>
      <c r="AR30" s="174">
        <f t="shared" si="14"/>
        <v>210.08399999999997</v>
      </c>
      <c r="AS30" s="174">
        <f t="shared" si="14"/>
        <v>210.08399999999997</v>
      </c>
      <c r="AT30" s="174">
        <f t="shared" si="14"/>
        <v>210.08399999999997</v>
      </c>
      <c r="AU30" s="174">
        <f t="shared" si="14"/>
        <v>210.08399999999997</v>
      </c>
      <c r="AV30" s="63"/>
    </row>
    <row r="32" spans="1:48" x14ac:dyDescent="0.3">
      <c r="A32" s="501" t="s">
        <v>2</v>
      </c>
      <c r="B32" s="502"/>
      <c r="C32" s="502"/>
      <c r="D32" s="502"/>
    </row>
    <row r="33" spans="1:4" x14ac:dyDescent="0.3">
      <c r="A33" s="503" t="s">
        <v>601</v>
      </c>
      <c r="B33" s="504"/>
      <c r="C33" s="504"/>
      <c r="D33" s="505"/>
    </row>
  </sheetData>
  <mergeCells count="16">
    <mergeCell ref="A33:D33"/>
    <mergeCell ref="A25:A26"/>
    <mergeCell ref="B25:B26"/>
    <mergeCell ref="C25:C26"/>
    <mergeCell ref="D25:D26"/>
    <mergeCell ref="AV25:AV26"/>
    <mergeCell ref="A32:D32"/>
    <mergeCell ref="A4:A5"/>
    <mergeCell ref="B4:B5"/>
    <mergeCell ref="C4:C5"/>
    <mergeCell ref="D4:D5"/>
    <mergeCell ref="AV4:AV5"/>
    <mergeCell ref="A12:A13"/>
    <mergeCell ref="B12:B13"/>
    <mergeCell ref="C12:C13"/>
    <mergeCell ref="D12:D13"/>
  </mergeCells>
  <pageMargins left="0.7" right="0.7" top="0.75" bottom="0.75" header="0.3" footer="0.3"/>
  <pageSetup orientation="portrait" horizontalDpi="1200" verticalDpi="12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E8395-23ED-43BE-A296-FB4E43160901}">
  <dimension ref="A1:AV37"/>
  <sheetViews>
    <sheetView workbookViewId="0"/>
  </sheetViews>
  <sheetFormatPr defaultColWidth="8.88671875" defaultRowHeight="15.75" x14ac:dyDescent="0.3"/>
  <cols>
    <col min="1" max="1" width="32.77734375" customWidth="1"/>
    <col min="2" max="2" width="8.77734375" customWidth="1"/>
    <col min="3" max="3" width="14.77734375" customWidth="1"/>
    <col min="4" max="4" width="5.77734375" customWidth="1"/>
    <col min="5" max="10" width="6.44140625" hidden="1" customWidth="1"/>
    <col min="11" max="11" width="7.44140625" hidden="1" customWidth="1"/>
    <col min="12" max="47" width="7.77734375" customWidth="1"/>
  </cols>
  <sheetData>
    <row r="1" spans="1:48" ht="15.75" customHeight="1" x14ac:dyDescent="0.3">
      <c r="A1" s="292" t="s">
        <v>596</v>
      </c>
    </row>
    <row r="2" spans="1:48" x14ac:dyDescent="0.3">
      <c r="A2" s="37"/>
    </row>
    <row r="3" spans="1:48" x14ac:dyDescent="0.3">
      <c r="A3" s="292" t="s">
        <v>597</v>
      </c>
    </row>
    <row r="4" spans="1:48" ht="15" customHeight="1" x14ac:dyDescent="0.3">
      <c r="A4" s="491" t="s">
        <v>230</v>
      </c>
      <c r="B4" s="493" t="s">
        <v>0</v>
      </c>
      <c r="C4" s="493" t="s">
        <v>264</v>
      </c>
      <c r="D4" s="497" t="s">
        <v>57</v>
      </c>
      <c r="E4" s="96"/>
      <c r="F4" s="96"/>
      <c r="G4" s="96"/>
      <c r="H4" s="96"/>
      <c r="I4" s="96"/>
      <c r="J4" s="96"/>
      <c r="K4" s="88"/>
      <c r="L4" s="435" t="s">
        <v>265</v>
      </c>
      <c r="M4" s="89"/>
      <c r="N4" s="89"/>
      <c r="O4" s="89"/>
      <c r="P4" s="89"/>
      <c r="Q4" s="89"/>
      <c r="R4" s="89"/>
      <c r="S4" s="89"/>
      <c r="T4" s="89"/>
      <c r="U4" s="89"/>
      <c r="V4" s="89"/>
      <c r="W4" s="90"/>
      <c r="X4" s="29"/>
      <c r="Y4" s="29"/>
      <c r="Z4" s="29"/>
      <c r="AA4" s="29"/>
      <c r="AB4" s="29"/>
      <c r="AC4" s="29"/>
      <c r="AD4" s="29"/>
      <c r="AE4" s="29"/>
      <c r="AF4" s="29"/>
      <c r="AG4" s="29"/>
      <c r="AH4" s="29"/>
      <c r="AI4" s="29"/>
      <c r="AJ4" s="29"/>
      <c r="AK4" s="29"/>
      <c r="AL4" s="29"/>
      <c r="AM4" s="29"/>
      <c r="AN4" s="29"/>
      <c r="AO4" s="29"/>
      <c r="AP4" s="29"/>
      <c r="AQ4" s="29"/>
      <c r="AR4" s="29"/>
      <c r="AS4" s="29"/>
      <c r="AT4" s="29"/>
      <c r="AU4" s="29"/>
      <c r="AV4" s="474" t="s">
        <v>1</v>
      </c>
    </row>
    <row r="5" spans="1:48" x14ac:dyDescent="0.3">
      <c r="A5" s="496"/>
      <c r="B5" s="495"/>
      <c r="C5" s="495"/>
      <c r="D5" s="494"/>
      <c r="E5" s="98">
        <v>2018</v>
      </c>
      <c r="F5" s="98">
        <f>E5+1</f>
        <v>2019</v>
      </c>
      <c r="G5" s="98">
        <f t="shared" ref="G5:AU5" si="0">F5+1</f>
        <v>2020</v>
      </c>
      <c r="H5" s="98">
        <f t="shared" si="0"/>
        <v>2021</v>
      </c>
      <c r="I5" s="98">
        <f t="shared" si="0"/>
        <v>2022</v>
      </c>
      <c r="J5" s="98">
        <f t="shared" si="0"/>
        <v>2023</v>
      </c>
      <c r="K5" s="98">
        <f t="shared" si="0"/>
        <v>2024</v>
      </c>
      <c r="L5" s="98">
        <f t="shared" si="0"/>
        <v>2025</v>
      </c>
      <c r="M5" s="98">
        <f t="shared" si="0"/>
        <v>2026</v>
      </c>
      <c r="N5" s="98">
        <f t="shared" si="0"/>
        <v>2027</v>
      </c>
      <c r="O5" s="98">
        <f t="shared" si="0"/>
        <v>2028</v>
      </c>
      <c r="P5" s="98">
        <f t="shared" si="0"/>
        <v>2029</v>
      </c>
      <c r="Q5" s="98">
        <f t="shared" si="0"/>
        <v>2030</v>
      </c>
      <c r="R5" s="98">
        <f t="shared" si="0"/>
        <v>2031</v>
      </c>
      <c r="S5" s="98">
        <f t="shared" si="0"/>
        <v>2032</v>
      </c>
      <c r="T5" s="98">
        <f t="shared" si="0"/>
        <v>2033</v>
      </c>
      <c r="U5" s="98">
        <f t="shared" si="0"/>
        <v>2034</v>
      </c>
      <c r="V5" s="98">
        <f t="shared" si="0"/>
        <v>2035</v>
      </c>
      <c r="W5" s="98">
        <f t="shared" si="0"/>
        <v>2036</v>
      </c>
      <c r="X5" s="98">
        <f t="shared" si="0"/>
        <v>2037</v>
      </c>
      <c r="Y5" s="98">
        <f t="shared" si="0"/>
        <v>2038</v>
      </c>
      <c r="Z5" s="98">
        <f t="shared" si="0"/>
        <v>2039</v>
      </c>
      <c r="AA5" s="98">
        <f t="shared" si="0"/>
        <v>2040</v>
      </c>
      <c r="AB5" s="98">
        <f t="shared" si="0"/>
        <v>2041</v>
      </c>
      <c r="AC5" s="98">
        <f t="shared" si="0"/>
        <v>2042</v>
      </c>
      <c r="AD5" s="98">
        <f t="shared" si="0"/>
        <v>2043</v>
      </c>
      <c r="AE5" s="98">
        <f t="shared" si="0"/>
        <v>2044</v>
      </c>
      <c r="AF5" s="98">
        <f t="shared" si="0"/>
        <v>2045</v>
      </c>
      <c r="AG5" s="98">
        <f t="shared" si="0"/>
        <v>2046</v>
      </c>
      <c r="AH5" s="98">
        <f t="shared" si="0"/>
        <v>2047</v>
      </c>
      <c r="AI5" s="98">
        <f t="shared" si="0"/>
        <v>2048</v>
      </c>
      <c r="AJ5" s="98">
        <f t="shared" si="0"/>
        <v>2049</v>
      </c>
      <c r="AK5" s="98">
        <f t="shared" si="0"/>
        <v>2050</v>
      </c>
      <c r="AL5" s="98">
        <f t="shared" si="0"/>
        <v>2051</v>
      </c>
      <c r="AM5" s="98">
        <f t="shared" si="0"/>
        <v>2052</v>
      </c>
      <c r="AN5" s="98">
        <f t="shared" si="0"/>
        <v>2053</v>
      </c>
      <c r="AO5" s="98">
        <f t="shared" si="0"/>
        <v>2054</v>
      </c>
      <c r="AP5" s="98">
        <f t="shared" si="0"/>
        <v>2055</v>
      </c>
      <c r="AQ5" s="98">
        <f t="shared" si="0"/>
        <v>2056</v>
      </c>
      <c r="AR5" s="98">
        <f t="shared" si="0"/>
        <v>2057</v>
      </c>
      <c r="AS5" s="98">
        <f t="shared" si="0"/>
        <v>2058</v>
      </c>
      <c r="AT5" s="98">
        <f t="shared" si="0"/>
        <v>2059</v>
      </c>
      <c r="AU5" s="98">
        <f t="shared" si="0"/>
        <v>2060</v>
      </c>
      <c r="AV5" s="476"/>
    </row>
    <row r="6" spans="1:48" x14ac:dyDescent="0.3">
      <c r="A6" s="219" t="str">
        <f>A29</f>
        <v>Showerhead</v>
      </c>
      <c r="B6" s="220">
        <f>B29</f>
        <v>10</v>
      </c>
      <c r="C6" s="418">
        <f>C29*29.3/1000</f>
        <v>2.3918779470007805</v>
      </c>
      <c r="D6" s="221">
        <f>L6/C6</f>
        <v>1</v>
      </c>
      <c r="E6" s="92"/>
      <c r="F6" s="135"/>
      <c r="G6" s="115"/>
      <c r="H6" s="115"/>
      <c r="I6" s="115"/>
      <c r="J6" s="115"/>
      <c r="K6" s="217"/>
      <c r="L6" s="418">
        <f>L29*29.3/1000</f>
        <v>2.3918779470007805</v>
      </c>
      <c r="M6" s="418">
        <f t="shared" ref="M6:AU8" si="1">M29*29.3/1000</f>
        <v>2.3918779470007805</v>
      </c>
      <c r="N6" s="418">
        <f t="shared" si="1"/>
        <v>2.3918779470007805</v>
      </c>
      <c r="O6" s="418">
        <f t="shared" si="1"/>
        <v>2.3918779470007805</v>
      </c>
      <c r="P6" s="418">
        <f t="shared" si="1"/>
        <v>2.3918779470007805</v>
      </c>
      <c r="Q6" s="418">
        <f t="shared" si="1"/>
        <v>2.3918779470007805</v>
      </c>
      <c r="R6" s="418">
        <f t="shared" si="1"/>
        <v>2.3918779470007805</v>
      </c>
      <c r="S6" s="418">
        <f t="shared" si="1"/>
        <v>2.3918779470007805</v>
      </c>
      <c r="T6" s="418">
        <f t="shared" si="1"/>
        <v>2.3918779470007805</v>
      </c>
      <c r="U6" s="418">
        <f t="shared" si="1"/>
        <v>2.3918779470007805</v>
      </c>
      <c r="V6" s="418">
        <f t="shared" si="1"/>
        <v>0</v>
      </c>
      <c r="W6" s="418">
        <f t="shared" si="1"/>
        <v>0</v>
      </c>
      <c r="X6" s="418">
        <f t="shared" si="1"/>
        <v>0</v>
      </c>
      <c r="Y6" s="418">
        <f t="shared" si="1"/>
        <v>0</v>
      </c>
      <c r="Z6" s="418">
        <f t="shared" si="1"/>
        <v>0</v>
      </c>
      <c r="AA6" s="418">
        <f t="shared" si="1"/>
        <v>0</v>
      </c>
      <c r="AB6" s="418">
        <f t="shared" si="1"/>
        <v>0</v>
      </c>
      <c r="AC6" s="418">
        <f t="shared" si="1"/>
        <v>0</v>
      </c>
      <c r="AD6" s="418">
        <f t="shared" si="1"/>
        <v>0</v>
      </c>
      <c r="AE6" s="418">
        <f t="shared" si="1"/>
        <v>0</v>
      </c>
      <c r="AF6" s="418">
        <f t="shared" si="1"/>
        <v>0</v>
      </c>
      <c r="AG6" s="418">
        <f t="shared" si="1"/>
        <v>0</v>
      </c>
      <c r="AH6" s="418">
        <f t="shared" si="1"/>
        <v>0</v>
      </c>
      <c r="AI6" s="418">
        <f t="shared" si="1"/>
        <v>0</v>
      </c>
      <c r="AJ6" s="418">
        <f t="shared" si="1"/>
        <v>0</v>
      </c>
      <c r="AK6" s="418">
        <f t="shared" si="1"/>
        <v>0</v>
      </c>
      <c r="AL6" s="418">
        <f t="shared" si="1"/>
        <v>0</v>
      </c>
      <c r="AM6" s="418">
        <f t="shared" si="1"/>
        <v>0</v>
      </c>
      <c r="AN6" s="418">
        <f t="shared" si="1"/>
        <v>0</v>
      </c>
      <c r="AO6" s="418">
        <f t="shared" si="1"/>
        <v>0</v>
      </c>
      <c r="AP6" s="418">
        <f t="shared" si="1"/>
        <v>0</v>
      </c>
      <c r="AQ6" s="418">
        <f t="shared" si="1"/>
        <v>0</v>
      </c>
      <c r="AR6" s="418">
        <f t="shared" si="1"/>
        <v>0</v>
      </c>
      <c r="AS6" s="418">
        <f t="shared" si="1"/>
        <v>0</v>
      </c>
      <c r="AT6" s="418">
        <f t="shared" si="1"/>
        <v>0</v>
      </c>
      <c r="AU6" s="418">
        <f t="shared" si="1"/>
        <v>0</v>
      </c>
      <c r="AV6" s="208">
        <f>SUM(E6:AU6)</f>
        <v>23.918779470007802</v>
      </c>
    </row>
    <row r="7" spans="1:48" x14ac:dyDescent="0.3">
      <c r="A7" s="219" t="str">
        <f t="shared" ref="A7:B8" si="2">A30</f>
        <v>Kitchen Faucet Aerator</v>
      </c>
      <c r="B7" s="220">
        <f t="shared" si="2"/>
        <v>10</v>
      </c>
      <c r="C7" s="418">
        <f t="shared" ref="C7:C8" si="3">C30*29.3/1000</f>
        <v>1.7407605681297276</v>
      </c>
      <c r="D7" s="221">
        <f t="shared" ref="D7:D8" si="4">L7/C7</f>
        <v>1</v>
      </c>
      <c r="E7" s="92"/>
      <c r="F7" s="135"/>
      <c r="G7" s="115"/>
      <c r="H7" s="115"/>
      <c r="I7" s="115"/>
      <c r="J7" s="115"/>
      <c r="K7" s="217"/>
      <c r="L7" s="418">
        <f t="shared" ref="L7:AA8" si="5">L30*29.3/1000</f>
        <v>1.7407605681297276</v>
      </c>
      <c r="M7" s="418">
        <f t="shared" si="5"/>
        <v>1.7407605681297276</v>
      </c>
      <c r="N7" s="418">
        <f t="shared" si="5"/>
        <v>1.7407605681297276</v>
      </c>
      <c r="O7" s="418">
        <f t="shared" si="5"/>
        <v>1.7407605681297276</v>
      </c>
      <c r="P7" s="418">
        <f t="shared" si="5"/>
        <v>1.7407605681297276</v>
      </c>
      <c r="Q7" s="418">
        <f t="shared" si="5"/>
        <v>1.7407605681297276</v>
      </c>
      <c r="R7" s="418">
        <f t="shared" si="5"/>
        <v>1.7407605681297276</v>
      </c>
      <c r="S7" s="418">
        <f t="shared" si="5"/>
        <v>1.7407605681297276</v>
      </c>
      <c r="T7" s="418">
        <f t="shared" si="5"/>
        <v>1.7407605681297276</v>
      </c>
      <c r="U7" s="418">
        <f t="shared" si="5"/>
        <v>1.7407605681297276</v>
      </c>
      <c r="V7" s="418">
        <f t="shared" si="5"/>
        <v>0</v>
      </c>
      <c r="W7" s="418">
        <f t="shared" si="5"/>
        <v>0</v>
      </c>
      <c r="X7" s="418">
        <f t="shared" si="5"/>
        <v>0</v>
      </c>
      <c r="Y7" s="418">
        <f t="shared" si="5"/>
        <v>0</v>
      </c>
      <c r="Z7" s="418">
        <f t="shared" si="5"/>
        <v>0</v>
      </c>
      <c r="AA7" s="418">
        <f t="shared" si="5"/>
        <v>0</v>
      </c>
      <c r="AB7" s="418">
        <f t="shared" si="1"/>
        <v>0</v>
      </c>
      <c r="AC7" s="418">
        <f t="shared" si="1"/>
        <v>0</v>
      </c>
      <c r="AD7" s="418">
        <f t="shared" si="1"/>
        <v>0</v>
      </c>
      <c r="AE7" s="418">
        <f t="shared" si="1"/>
        <v>0</v>
      </c>
      <c r="AF7" s="418">
        <f t="shared" si="1"/>
        <v>0</v>
      </c>
      <c r="AG7" s="418">
        <f t="shared" si="1"/>
        <v>0</v>
      </c>
      <c r="AH7" s="418">
        <f t="shared" si="1"/>
        <v>0</v>
      </c>
      <c r="AI7" s="418">
        <f t="shared" si="1"/>
        <v>0</v>
      </c>
      <c r="AJ7" s="418">
        <f t="shared" si="1"/>
        <v>0</v>
      </c>
      <c r="AK7" s="418">
        <f t="shared" si="1"/>
        <v>0</v>
      </c>
      <c r="AL7" s="418">
        <f t="shared" si="1"/>
        <v>0</v>
      </c>
      <c r="AM7" s="418">
        <f t="shared" si="1"/>
        <v>0</v>
      </c>
      <c r="AN7" s="418">
        <f t="shared" si="1"/>
        <v>0</v>
      </c>
      <c r="AO7" s="418">
        <f t="shared" si="1"/>
        <v>0</v>
      </c>
      <c r="AP7" s="418">
        <f t="shared" si="1"/>
        <v>0</v>
      </c>
      <c r="AQ7" s="418">
        <f t="shared" si="1"/>
        <v>0</v>
      </c>
      <c r="AR7" s="418">
        <f t="shared" si="1"/>
        <v>0</v>
      </c>
      <c r="AS7" s="418">
        <f t="shared" si="1"/>
        <v>0</v>
      </c>
      <c r="AT7" s="418">
        <f t="shared" si="1"/>
        <v>0</v>
      </c>
      <c r="AU7" s="418">
        <f t="shared" si="1"/>
        <v>0</v>
      </c>
      <c r="AV7" s="208">
        <f>SUM(E7:AU7)</f>
        <v>17.407605681297277</v>
      </c>
    </row>
    <row r="8" spans="1:48" x14ac:dyDescent="0.3">
      <c r="A8" s="219" t="str">
        <f t="shared" si="2"/>
        <v>Restrictor Shower Valve</v>
      </c>
      <c r="B8" s="220">
        <f t="shared" si="2"/>
        <v>10</v>
      </c>
      <c r="C8" s="418">
        <f t="shared" si="3"/>
        <v>0.54461581662478831</v>
      </c>
      <c r="D8" s="221">
        <f t="shared" si="4"/>
        <v>1</v>
      </c>
      <c r="E8" s="92"/>
      <c r="F8" s="135"/>
      <c r="G8" s="115"/>
      <c r="H8" s="115"/>
      <c r="I8" s="115"/>
      <c r="J8" s="115"/>
      <c r="K8" s="217"/>
      <c r="L8" s="418">
        <f t="shared" si="5"/>
        <v>0.54461581662478831</v>
      </c>
      <c r="M8" s="418">
        <f t="shared" si="1"/>
        <v>0.54461581662478831</v>
      </c>
      <c r="N8" s="418">
        <f t="shared" si="1"/>
        <v>0.54461581662478831</v>
      </c>
      <c r="O8" s="418">
        <f t="shared" si="1"/>
        <v>0.54461581662478831</v>
      </c>
      <c r="P8" s="418">
        <f t="shared" si="1"/>
        <v>0.54461581662478831</v>
      </c>
      <c r="Q8" s="418">
        <f t="shared" si="1"/>
        <v>0.54461581662478831</v>
      </c>
      <c r="R8" s="418">
        <f t="shared" si="1"/>
        <v>0.54461581662478831</v>
      </c>
      <c r="S8" s="418">
        <f t="shared" si="1"/>
        <v>0.54461581662478831</v>
      </c>
      <c r="T8" s="418">
        <f t="shared" si="1"/>
        <v>0.54461581662478831</v>
      </c>
      <c r="U8" s="418">
        <f t="shared" si="1"/>
        <v>0.54461581662478831</v>
      </c>
      <c r="V8" s="418">
        <f t="shared" si="1"/>
        <v>0</v>
      </c>
      <c r="W8" s="418">
        <f t="shared" si="1"/>
        <v>0</v>
      </c>
      <c r="X8" s="418">
        <f t="shared" si="1"/>
        <v>0</v>
      </c>
      <c r="Y8" s="418">
        <f t="shared" si="1"/>
        <v>0</v>
      </c>
      <c r="Z8" s="418">
        <f t="shared" si="1"/>
        <v>0</v>
      </c>
      <c r="AA8" s="418">
        <f t="shared" si="1"/>
        <v>0</v>
      </c>
      <c r="AB8" s="418">
        <f t="shared" si="1"/>
        <v>0</v>
      </c>
      <c r="AC8" s="418">
        <f t="shared" si="1"/>
        <v>0</v>
      </c>
      <c r="AD8" s="418">
        <f t="shared" si="1"/>
        <v>0</v>
      </c>
      <c r="AE8" s="418">
        <f t="shared" si="1"/>
        <v>0</v>
      </c>
      <c r="AF8" s="418">
        <f t="shared" si="1"/>
        <v>0</v>
      </c>
      <c r="AG8" s="418">
        <f t="shared" si="1"/>
        <v>0</v>
      </c>
      <c r="AH8" s="418">
        <f t="shared" si="1"/>
        <v>0</v>
      </c>
      <c r="AI8" s="418">
        <f t="shared" si="1"/>
        <v>0</v>
      </c>
      <c r="AJ8" s="418">
        <f t="shared" si="1"/>
        <v>0</v>
      </c>
      <c r="AK8" s="418">
        <f t="shared" si="1"/>
        <v>0</v>
      </c>
      <c r="AL8" s="418">
        <f t="shared" si="1"/>
        <v>0</v>
      </c>
      <c r="AM8" s="418">
        <f t="shared" si="1"/>
        <v>0</v>
      </c>
      <c r="AN8" s="418">
        <f t="shared" si="1"/>
        <v>0</v>
      </c>
      <c r="AO8" s="418">
        <f t="shared" si="1"/>
        <v>0</v>
      </c>
      <c r="AP8" s="418">
        <f t="shared" si="1"/>
        <v>0</v>
      </c>
      <c r="AQ8" s="418">
        <f t="shared" si="1"/>
        <v>0</v>
      </c>
      <c r="AR8" s="418">
        <f t="shared" si="1"/>
        <v>0</v>
      </c>
      <c r="AS8" s="418">
        <f t="shared" si="1"/>
        <v>0</v>
      </c>
      <c r="AT8" s="418">
        <f t="shared" si="1"/>
        <v>0</v>
      </c>
      <c r="AU8" s="418">
        <f t="shared" si="1"/>
        <v>0</v>
      </c>
      <c r="AV8" s="208">
        <f>SUM(E8:AU8)</f>
        <v>5.4461581662478844</v>
      </c>
    </row>
    <row r="9" spans="1:48" x14ac:dyDescent="0.3">
      <c r="A9" s="180" t="s">
        <v>422</v>
      </c>
      <c r="B9" s="196"/>
      <c r="C9" s="182">
        <f>SUM(C6:C8)</f>
        <v>4.6772543317552966</v>
      </c>
      <c r="D9" s="205">
        <f>L9/C9</f>
        <v>1</v>
      </c>
      <c r="E9" s="94"/>
      <c r="F9" s="94"/>
      <c r="G9" s="218"/>
      <c r="H9" s="218"/>
      <c r="I9" s="218"/>
      <c r="J9" s="218"/>
      <c r="K9" s="94"/>
      <c r="L9" s="182">
        <f t="shared" ref="L9:AV9" si="6">SUM(L6:L8)</f>
        <v>4.6772543317552966</v>
      </c>
      <c r="M9" s="182">
        <f t="shared" si="6"/>
        <v>4.6772543317552966</v>
      </c>
      <c r="N9" s="182">
        <f t="shared" si="6"/>
        <v>4.6772543317552966</v>
      </c>
      <c r="O9" s="182">
        <f t="shared" si="6"/>
        <v>4.6772543317552966</v>
      </c>
      <c r="P9" s="182">
        <f t="shared" si="6"/>
        <v>4.6772543317552966</v>
      </c>
      <c r="Q9" s="182">
        <f t="shared" si="6"/>
        <v>4.6772543317552966</v>
      </c>
      <c r="R9" s="182">
        <f t="shared" si="6"/>
        <v>4.6772543317552966</v>
      </c>
      <c r="S9" s="182">
        <f t="shared" si="6"/>
        <v>4.6772543317552966</v>
      </c>
      <c r="T9" s="182">
        <f t="shared" si="6"/>
        <v>4.6772543317552966</v>
      </c>
      <c r="U9" s="182">
        <f t="shared" si="6"/>
        <v>4.6772543317552966</v>
      </c>
      <c r="V9" s="182">
        <f t="shared" si="6"/>
        <v>0</v>
      </c>
      <c r="W9" s="182">
        <f t="shared" si="6"/>
        <v>0</v>
      </c>
      <c r="X9" s="182">
        <f t="shared" si="6"/>
        <v>0</v>
      </c>
      <c r="Y9" s="182">
        <f t="shared" si="6"/>
        <v>0</v>
      </c>
      <c r="Z9" s="182">
        <f t="shared" si="6"/>
        <v>0</v>
      </c>
      <c r="AA9" s="182">
        <f t="shared" si="6"/>
        <v>0</v>
      </c>
      <c r="AB9" s="182">
        <f t="shared" si="6"/>
        <v>0</v>
      </c>
      <c r="AC9" s="182">
        <f t="shared" si="6"/>
        <v>0</v>
      </c>
      <c r="AD9" s="182">
        <f t="shared" si="6"/>
        <v>0</v>
      </c>
      <c r="AE9" s="182">
        <f t="shared" si="6"/>
        <v>0</v>
      </c>
      <c r="AF9" s="182">
        <f t="shared" si="6"/>
        <v>0</v>
      </c>
      <c r="AG9" s="182">
        <f t="shared" si="6"/>
        <v>0</v>
      </c>
      <c r="AH9" s="182">
        <f t="shared" si="6"/>
        <v>0</v>
      </c>
      <c r="AI9" s="182">
        <f t="shared" si="6"/>
        <v>0</v>
      </c>
      <c r="AJ9" s="182">
        <f t="shared" si="6"/>
        <v>0</v>
      </c>
      <c r="AK9" s="182">
        <f t="shared" si="6"/>
        <v>0</v>
      </c>
      <c r="AL9" s="182">
        <f t="shared" si="6"/>
        <v>0</v>
      </c>
      <c r="AM9" s="182">
        <f t="shared" si="6"/>
        <v>0</v>
      </c>
      <c r="AN9" s="182">
        <f t="shared" si="6"/>
        <v>0</v>
      </c>
      <c r="AO9" s="182">
        <f t="shared" si="6"/>
        <v>0</v>
      </c>
      <c r="AP9" s="182">
        <f t="shared" si="6"/>
        <v>0</v>
      </c>
      <c r="AQ9" s="182">
        <f t="shared" si="6"/>
        <v>0</v>
      </c>
      <c r="AR9" s="182">
        <f t="shared" si="6"/>
        <v>0</v>
      </c>
      <c r="AS9" s="182">
        <f t="shared" si="6"/>
        <v>0</v>
      </c>
      <c r="AT9" s="182">
        <f t="shared" si="6"/>
        <v>0</v>
      </c>
      <c r="AU9" s="182">
        <f t="shared" si="6"/>
        <v>0</v>
      </c>
      <c r="AV9" s="182">
        <f t="shared" si="6"/>
        <v>46.772543317552959</v>
      </c>
    </row>
    <row r="10" spans="1:48" x14ac:dyDescent="0.3">
      <c r="A10" s="180" t="s">
        <v>423</v>
      </c>
      <c r="B10" s="185"/>
      <c r="C10" s="186"/>
      <c r="D10" s="197"/>
      <c r="E10" s="94"/>
      <c r="F10" s="94"/>
      <c r="G10" s="95"/>
      <c r="H10" s="95"/>
      <c r="I10" s="95"/>
      <c r="J10" s="95"/>
      <c r="K10" s="94"/>
      <c r="L10" s="174">
        <v>0</v>
      </c>
      <c r="M10" s="174">
        <f t="shared" ref="M10:AU10" si="7">L9-M9</f>
        <v>0</v>
      </c>
      <c r="N10" s="174">
        <f t="shared" si="7"/>
        <v>0</v>
      </c>
      <c r="O10" s="174">
        <f t="shared" si="7"/>
        <v>0</v>
      </c>
      <c r="P10" s="174">
        <f t="shared" si="7"/>
        <v>0</v>
      </c>
      <c r="Q10" s="174">
        <f t="shared" si="7"/>
        <v>0</v>
      </c>
      <c r="R10" s="174">
        <f t="shared" si="7"/>
        <v>0</v>
      </c>
      <c r="S10" s="174">
        <f t="shared" si="7"/>
        <v>0</v>
      </c>
      <c r="T10" s="174">
        <f t="shared" si="7"/>
        <v>0</v>
      </c>
      <c r="U10" s="174">
        <f t="shared" si="7"/>
        <v>0</v>
      </c>
      <c r="V10" s="174">
        <f t="shared" si="7"/>
        <v>4.6772543317552966</v>
      </c>
      <c r="W10" s="174">
        <f t="shared" si="7"/>
        <v>0</v>
      </c>
      <c r="X10" s="174">
        <f t="shared" si="7"/>
        <v>0</v>
      </c>
      <c r="Y10" s="174">
        <f t="shared" si="7"/>
        <v>0</v>
      </c>
      <c r="Z10" s="174">
        <f t="shared" si="7"/>
        <v>0</v>
      </c>
      <c r="AA10" s="174">
        <f t="shared" si="7"/>
        <v>0</v>
      </c>
      <c r="AB10" s="174">
        <f t="shared" si="7"/>
        <v>0</v>
      </c>
      <c r="AC10" s="174">
        <f t="shared" si="7"/>
        <v>0</v>
      </c>
      <c r="AD10" s="174">
        <f t="shared" si="7"/>
        <v>0</v>
      </c>
      <c r="AE10" s="174">
        <f t="shared" si="7"/>
        <v>0</v>
      </c>
      <c r="AF10" s="174">
        <f t="shared" si="7"/>
        <v>0</v>
      </c>
      <c r="AG10" s="174">
        <f t="shared" si="7"/>
        <v>0</v>
      </c>
      <c r="AH10" s="174">
        <f t="shared" si="7"/>
        <v>0</v>
      </c>
      <c r="AI10" s="174">
        <f t="shared" si="7"/>
        <v>0</v>
      </c>
      <c r="AJ10" s="174">
        <f t="shared" si="7"/>
        <v>0</v>
      </c>
      <c r="AK10" s="174">
        <f t="shared" si="7"/>
        <v>0</v>
      </c>
      <c r="AL10" s="174">
        <f t="shared" si="7"/>
        <v>0</v>
      </c>
      <c r="AM10" s="174">
        <f t="shared" si="7"/>
        <v>0</v>
      </c>
      <c r="AN10" s="174">
        <f t="shared" si="7"/>
        <v>0</v>
      </c>
      <c r="AO10" s="174">
        <f t="shared" si="7"/>
        <v>0</v>
      </c>
      <c r="AP10" s="174">
        <f t="shared" si="7"/>
        <v>0</v>
      </c>
      <c r="AQ10" s="174">
        <f t="shared" si="7"/>
        <v>0</v>
      </c>
      <c r="AR10" s="174">
        <f t="shared" si="7"/>
        <v>0</v>
      </c>
      <c r="AS10" s="174">
        <f t="shared" si="7"/>
        <v>0</v>
      </c>
      <c r="AT10" s="174">
        <f t="shared" si="7"/>
        <v>0</v>
      </c>
      <c r="AU10" s="174">
        <f t="shared" si="7"/>
        <v>0</v>
      </c>
      <c r="AV10" s="84"/>
    </row>
    <row r="11" spans="1:48" x14ac:dyDescent="0.3">
      <c r="A11" s="180" t="s">
        <v>424</v>
      </c>
      <c r="B11" s="185"/>
      <c r="C11" s="186"/>
      <c r="D11" s="186"/>
      <c r="E11" s="94"/>
      <c r="F11" s="94"/>
      <c r="G11" s="95"/>
      <c r="H11" s="95"/>
      <c r="I11" s="95"/>
      <c r="J11" s="95"/>
      <c r="K11" s="94"/>
      <c r="L11" s="174">
        <f>$L9-L9</f>
        <v>0</v>
      </c>
      <c r="M11" s="174">
        <f t="shared" ref="M11:AU11" si="8">$L9-M9</f>
        <v>0</v>
      </c>
      <c r="N11" s="174">
        <f t="shared" si="8"/>
        <v>0</v>
      </c>
      <c r="O11" s="174">
        <f t="shared" si="8"/>
        <v>0</v>
      </c>
      <c r="P11" s="174">
        <f t="shared" si="8"/>
        <v>0</v>
      </c>
      <c r="Q11" s="174">
        <f t="shared" si="8"/>
        <v>0</v>
      </c>
      <c r="R11" s="174">
        <f t="shared" si="8"/>
        <v>0</v>
      </c>
      <c r="S11" s="174">
        <f t="shared" si="8"/>
        <v>0</v>
      </c>
      <c r="T11" s="174">
        <f t="shared" si="8"/>
        <v>0</v>
      </c>
      <c r="U11" s="174">
        <f t="shared" si="8"/>
        <v>0</v>
      </c>
      <c r="V11" s="174">
        <f t="shared" si="8"/>
        <v>4.6772543317552966</v>
      </c>
      <c r="W11" s="174">
        <f t="shared" si="8"/>
        <v>4.6772543317552966</v>
      </c>
      <c r="X11" s="174">
        <f t="shared" si="8"/>
        <v>4.6772543317552966</v>
      </c>
      <c r="Y11" s="174">
        <f t="shared" si="8"/>
        <v>4.6772543317552966</v>
      </c>
      <c r="Z11" s="174">
        <f t="shared" si="8"/>
        <v>4.6772543317552966</v>
      </c>
      <c r="AA11" s="174">
        <f t="shared" si="8"/>
        <v>4.6772543317552966</v>
      </c>
      <c r="AB11" s="174">
        <f t="shared" si="8"/>
        <v>4.6772543317552966</v>
      </c>
      <c r="AC11" s="174">
        <f t="shared" si="8"/>
        <v>4.6772543317552966</v>
      </c>
      <c r="AD11" s="174">
        <f t="shared" si="8"/>
        <v>4.6772543317552966</v>
      </c>
      <c r="AE11" s="174">
        <f t="shared" si="8"/>
        <v>4.6772543317552966</v>
      </c>
      <c r="AF11" s="174">
        <f t="shared" si="8"/>
        <v>4.6772543317552966</v>
      </c>
      <c r="AG11" s="174">
        <f t="shared" si="8"/>
        <v>4.6772543317552966</v>
      </c>
      <c r="AH11" s="174">
        <f t="shared" si="8"/>
        <v>4.6772543317552966</v>
      </c>
      <c r="AI11" s="174">
        <f t="shared" si="8"/>
        <v>4.6772543317552966</v>
      </c>
      <c r="AJ11" s="174">
        <f t="shared" si="8"/>
        <v>4.6772543317552966</v>
      </c>
      <c r="AK11" s="174">
        <f t="shared" si="8"/>
        <v>4.6772543317552966</v>
      </c>
      <c r="AL11" s="174">
        <f t="shared" si="8"/>
        <v>4.6772543317552966</v>
      </c>
      <c r="AM11" s="174">
        <f t="shared" si="8"/>
        <v>4.6772543317552966</v>
      </c>
      <c r="AN11" s="174">
        <f t="shared" si="8"/>
        <v>4.6772543317552966</v>
      </c>
      <c r="AO11" s="174">
        <f t="shared" si="8"/>
        <v>4.6772543317552966</v>
      </c>
      <c r="AP11" s="174">
        <f t="shared" si="8"/>
        <v>4.6772543317552966</v>
      </c>
      <c r="AQ11" s="174">
        <f t="shared" si="8"/>
        <v>4.6772543317552966</v>
      </c>
      <c r="AR11" s="174">
        <f t="shared" si="8"/>
        <v>4.6772543317552966</v>
      </c>
      <c r="AS11" s="174">
        <f t="shared" si="8"/>
        <v>4.6772543317552966</v>
      </c>
      <c r="AT11" s="174">
        <f t="shared" si="8"/>
        <v>4.6772543317552966</v>
      </c>
      <c r="AU11" s="174">
        <f t="shared" si="8"/>
        <v>4.6772543317552966</v>
      </c>
      <c r="AV11" s="80"/>
    </row>
    <row r="12" spans="1:48" x14ac:dyDescent="0.3">
      <c r="A12" s="193" t="s">
        <v>66</v>
      </c>
      <c r="B12" s="206">
        <f>SUMPRODUCT(B6:B8,C6:C8)/C9</f>
        <v>10</v>
      </c>
      <c r="C12" s="56"/>
      <c r="D12" s="30"/>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row>
    <row r="13" spans="1:48" hidden="1" x14ac:dyDescent="0.3">
      <c r="A13" s="30"/>
      <c r="B13" s="99"/>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row>
    <row r="14" spans="1:48" ht="15" hidden="1" customHeight="1" x14ac:dyDescent="0.3">
      <c r="A14" s="491" t="str">
        <f>A4</f>
        <v>Measure Category</v>
      </c>
      <c r="B14" s="493" t="str">
        <f>B4</f>
        <v>Measure Life</v>
      </c>
      <c r="C14" s="493" t="str">
        <f>C4</f>
        <v>Annual Verified Gross Savings (MWh)</v>
      </c>
      <c r="D14" s="497" t="str">
        <f>D4</f>
        <v>NTGR</v>
      </c>
      <c r="E14" s="96"/>
      <c r="F14" s="96"/>
      <c r="G14" s="96"/>
      <c r="H14" s="96"/>
      <c r="I14" s="96"/>
      <c r="J14" s="96"/>
      <c r="K14" s="88"/>
      <c r="L14" s="120" t="s">
        <v>265</v>
      </c>
      <c r="M14" s="89"/>
      <c r="N14" s="89"/>
      <c r="O14" s="89"/>
      <c r="P14" s="89"/>
      <c r="Q14" s="89"/>
      <c r="R14" s="89"/>
      <c r="S14" s="89"/>
      <c r="T14" s="89"/>
      <c r="U14" s="89"/>
      <c r="V14" s="89"/>
      <c r="W14" s="89"/>
      <c r="X14" s="89"/>
      <c r="Y14" s="89"/>
      <c r="Z14" s="89"/>
      <c r="AA14" s="90"/>
      <c r="AB14" s="30"/>
      <c r="AC14" s="30"/>
      <c r="AD14" s="30"/>
      <c r="AE14" s="30"/>
      <c r="AF14" s="30"/>
      <c r="AG14" s="30"/>
      <c r="AH14" s="30"/>
      <c r="AI14" s="30"/>
      <c r="AJ14" s="30"/>
      <c r="AK14" s="30"/>
      <c r="AL14" s="30"/>
      <c r="AM14" s="30"/>
      <c r="AN14" s="30"/>
      <c r="AO14" s="30"/>
      <c r="AP14" s="30"/>
      <c r="AQ14" s="30"/>
      <c r="AR14" s="30"/>
      <c r="AS14" s="30"/>
      <c r="AT14" s="30"/>
      <c r="AU14" s="30"/>
      <c r="AV14" s="30"/>
    </row>
    <row r="15" spans="1:48" hidden="1" x14ac:dyDescent="0.3">
      <c r="A15" s="496"/>
      <c r="B15" s="495"/>
      <c r="C15" s="495"/>
      <c r="D15" s="494"/>
      <c r="E15" s="98"/>
      <c r="F15" s="98"/>
      <c r="G15" s="98"/>
      <c r="H15" s="98"/>
      <c r="I15" s="98"/>
      <c r="J15" s="98"/>
      <c r="K15" s="98"/>
      <c r="L15" s="98">
        <f t="shared" ref="L15:AA15" si="9">AB5</f>
        <v>2041</v>
      </c>
      <c r="M15" s="98">
        <f t="shared" si="9"/>
        <v>2042</v>
      </c>
      <c r="N15" s="98">
        <f t="shared" si="9"/>
        <v>2043</v>
      </c>
      <c r="O15" s="98">
        <f t="shared" si="9"/>
        <v>2044</v>
      </c>
      <c r="P15" s="98">
        <f t="shared" si="9"/>
        <v>2045</v>
      </c>
      <c r="Q15" s="98">
        <f t="shared" si="9"/>
        <v>2046</v>
      </c>
      <c r="R15" s="98">
        <f t="shared" si="9"/>
        <v>2047</v>
      </c>
      <c r="S15" s="98">
        <f t="shared" si="9"/>
        <v>2048</v>
      </c>
      <c r="T15" s="98">
        <f t="shared" si="9"/>
        <v>2049</v>
      </c>
      <c r="U15" s="98">
        <f t="shared" si="9"/>
        <v>2050</v>
      </c>
      <c r="V15" s="98">
        <f t="shared" si="9"/>
        <v>2051</v>
      </c>
      <c r="W15" s="98">
        <f t="shared" si="9"/>
        <v>2052</v>
      </c>
      <c r="X15" s="98">
        <f t="shared" si="9"/>
        <v>2053</v>
      </c>
      <c r="Y15" s="98">
        <f t="shared" si="9"/>
        <v>2054</v>
      </c>
      <c r="Z15" s="98">
        <f t="shared" si="9"/>
        <v>2055</v>
      </c>
      <c r="AA15" s="98">
        <f t="shared" si="9"/>
        <v>2056</v>
      </c>
      <c r="AB15" s="30"/>
      <c r="AC15" s="30"/>
      <c r="AD15" s="30"/>
      <c r="AE15" s="30"/>
      <c r="AF15" s="30"/>
      <c r="AG15" s="30"/>
      <c r="AH15" s="30"/>
      <c r="AI15" s="30"/>
      <c r="AJ15" s="30"/>
      <c r="AK15" s="30"/>
      <c r="AL15" s="30"/>
      <c r="AM15" s="30"/>
      <c r="AN15" s="30"/>
      <c r="AO15" s="30"/>
      <c r="AP15" s="30"/>
      <c r="AQ15" s="30"/>
      <c r="AR15" s="30"/>
      <c r="AS15" s="30"/>
      <c r="AT15" s="30"/>
      <c r="AU15" s="30"/>
      <c r="AV15" s="30"/>
    </row>
    <row r="16" spans="1:48" hidden="1" x14ac:dyDescent="0.3">
      <c r="A16" s="219" t="str">
        <f>A29</f>
        <v>Showerhead</v>
      </c>
      <c r="B16" s="220">
        <f t="shared" ref="B16:C16" si="10">B29</f>
        <v>10</v>
      </c>
      <c r="C16" s="177">
        <f t="shared" si="10"/>
        <v>81.634059624600013</v>
      </c>
      <c r="D16" s="221">
        <f>L16/C16</f>
        <v>0</v>
      </c>
      <c r="E16" s="92"/>
      <c r="F16" s="135"/>
      <c r="G16" s="115"/>
      <c r="H16" s="115"/>
      <c r="I16" s="115"/>
      <c r="J16" s="115"/>
      <c r="K16" s="217"/>
      <c r="L16" s="177">
        <f t="shared" ref="L16:AA16" si="11">AB8</f>
        <v>0</v>
      </c>
      <c r="M16" s="177">
        <f t="shared" si="11"/>
        <v>0</v>
      </c>
      <c r="N16" s="177">
        <f t="shared" si="11"/>
        <v>0</v>
      </c>
      <c r="O16" s="177">
        <f t="shared" si="11"/>
        <v>0</v>
      </c>
      <c r="P16" s="177">
        <f t="shared" si="11"/>
        <v>0</v>
      </c>
      <c r="Q16" s="177">
        <f t="shared" si="11"/>
        <v>0</v>
      </c>
      <c r="R16" s="177">
        <f t="shared" si="11"/>
        <v>0</v>
      </c>
      <c r="S16" s="177">
        <f t="shared" si="11"/>
        <v>0</v>
      </c>
      <c r="T16" s="177">
        <f t="shared" si="11"/>
        <v>0</v>
      </c>
      <c r="U16" s="177">
        <f t="shared" si="11"/>
        <v>0</v>
      </c>
      <c r="V16" s="177">
        <f t="shared" si="11"/>
        <v>0</v>
      </c>
      <c r="W16" s="177">
        <f t="shared" si="11"/>
        <v>0</v>
      </c>
      <c r="X16" s="177">
        <f t="shared" si="11"/>
        <v>0</v>
      </c>
      <c r="Y16" s="177">
        <f t="shared" si="11"/>
        <v>0</v>
      </c>
      <c r="Z16" s="177">
        <f t="shared" si="11"/>
        <v>0</v>
      </c>
      <c r="AA16" s="177">
        <f t="shared" si="11"/>
        <v>0</v>
      </c>
      <c r="AB16" s="30"/>
      <c r="AC16" s="30"/>
      <c r="AD16" s="30"/>
      <c r="AE16" s="30"/>
      <c r="AF16" s="30"/>
      <c r="AG16" s="30"/>
      <c r="AH16" s="30"/>
      <c r="AI16" s="30"/>
      <c r="AJ16" s="30"/>
      <c r="AK16" s="30"/>
      <c r="AL16" s="30"/>
      <c r="AM16" s="30"/>
      <c r="AN16" s="30"/>
      <c r="AO16" s="30"/>
      <c r="AP16" s="30"/>
      <c r="AQ16" s="30"/>
      <c r="AR16" s="30"/>
      <c r="AS16" s="30"/>
      <c r="AT16" s="30"/>
      <c r="AU16" s="30"/>
      <c r="AV16" s="30"/>
    </row>
    <row r="17" spans="1:48" hidden="1" x14ac:dyDescent="0.3">
      <c r="A17" s="219" t="e">
        <f>#REF!</f>
        <v>#REF!</v>
      </c>
      <c r="B17" s="220" t="e">
        <f>#REF!</f>
        <v>#REF!</v>
      </c>
      <c r="C17" s="177" t="e">
        <f>#REF!</f>
        <v>#REF!</v>
      </c>
      <c r="D17" s="221" t="e">
        <f t="shared" ref="D17:D20" si="12">L17/C17</f>
        <v>#REF!</v>
      </c>
      <c r="E17" s="92"/>
      <c r="F17" s="135"/>
      <c r="G17" s="115"/>
      <c r="H17" s="115"/>
      <c r="I17" s="115"/>
      <c r="J17" s="115"/>
      <c r="K17" s="217"/>
      <c r="L17" s="177" t="e">
        <f>#REF!</f>
        <v>#REF!</v>
      </c>
      <c r="M17" s="177" t="e">
        <f>#REF!</f>
        <v>#REF!</v>
      </c>
      <c r="N17" s="177" t="e">
        <f>#REF!</f>
        <v>#REF!</v>
      </c>
      <c r="O17" s="177" t="e">
        <f>#REF!</f>
        <v>#REF!</v>
      </c>
      <c r="P17" s="177" t="e">
        <f>#REF!</f>
        <v>#REF!</v>
      </c>
      <c r="Q17" s="177" t="e">
        <f>#REF!</f>
        <v>#REF!</v>
      </c>
      <c r="R17" s="177" t="e">
        <f>#REF!</f>
        <v>#REF!</v>
      </c>
      <c r="S17" s="177" t="e">
        <f>#REF!</f>
        <v>#REF!</v>
      </c>
      <c r="T17" s="177" t="e">
        <f>#REF!</f>
        <v>#REF!</v>
      </c>
      <c r="U17" s="177" t="e">
        <f>#REF!</f>
        <v>#REF!</v>
      </c>
      <c r="V17" s="177" t="e">
        <f>#REF!</f>
        <v>#REF!</v>
      </c>
      <c r="W17" s="177" t="e">
        <f>#REF!</f>
        <v>#REF!</v>
      </c>
      <c r="X17" s="177" t="e">
        <f>#REF!</f>
        <v>#REF!</v>
      </c>
      <c r="Y17" s="177" t="e">
        <f>#REF!</f>
        <v>#REF!</v>
      </c>
      <c r="Z17" s="177" t="e">
        <f>#REF!</f>
        <v>#REF!</v>
      </c>
      <c r="AA17" s="177" t="e">
        <f>#REF!</f>
        <v>#REF!</v>
      </c>
      <c r="AB17" s="30"/>
      <c r="AC17" s="30"/>
      <c r="AD17" s="30"/>
      <c r="AE17" s="30"/>
      <c r="AF17" s="30"/>
      <c r="AG17" s="30"/>
      <c r="AH17" s="30"/>
      <c r="AI17" s="30"/>
      <c r="AJ17" s="30"/>
      <c r="AK17" s="30"/>
      <c r="AL17" s="30"/>
      <c r="AM17" s="30"/>
      <c r="AN17" s="30"/>
      <c r="AO17" s="30"/>
      <c r="AP17" s="30"/>
      <c r="AQ17" s="30"/>
      <c r="AR17" s="30"/>
      <c r="AS17" s="30"/>
      <c r="AT17" s="30"/>
      <c r="AU17" s="30"/>
      <c r="AV17" s="30"/>
    </row>
    <row r="18" spans="1:48" hidden="1" x14ac:dyDescent="0.3">
      <c r="A18" s="219" t="e">
        <f>#REF!</f>
        <v>#REF!</v>
      </c>
      <c r="B18" s="220" t="e">
        <f>#REF!</f>
        <v>#REF!</v>
      </c>
      <c r="C18" s="177" t="e">
        <f>#REF!</f>
        <v>#REF!</v>
      </c>
      <c r="D18" s="221" t="e">
        <f t="shared" si="12"/>
        <v>#REF!</v>
      </c>
      <c r="E18" s="92"/>
      <c r="F18" s="135"/>
      <c r="G18" s="115"/>
      <c r="H18" s="115"/>
      <c r="I18" s="115"/>
      <c r="J18" s="115"/>
      <c r="K18" s="217"/>
      <c r="L18" s="177" t="e">
        <f>#REF!</f>
        <v>#REF!</v>
      </c>
      <c r="M18" s="177" t="e">
        <f>#REF!</f>
        <v>#REF!</v>
      </c>
      <c r="N18" s="177" t="e">
        <f>#REF!</f>
        <v>#REF!</v>
      </c>
      <c r="O18" s="177" t="e">
        <f>#REF!</f>
        <v>#REF!</v>
      </c>
      <c r="P18" s="177" t="e">
        <f>#REF!</f>
        <v>#REF!</v>
      </c>
      <c r="Q18" s="177" t="e">
        <f>#REF!</f>
        <v>#REF!</v>
      </c>
      <c r="R18" s="177" t="e">
        <f>#REF!</f>
        <v>#REF!</v>
      </c>
      <c r="S18" s="177" t="e">
        <f>#REF!</f>
        <v>#REF!</v>
      </c>
      <c r="T18" s="177" t="e">
        <f>#REF!</f>
        <v>#REF!</v>
      </c>
      <c r="U18" s="177" t="e">
        <f>#REF!</f>
        <v>#REF!</v>
      </c>
      <c r="V18" s="177" t="e">
        <f>#REF!</f>
        <v>#REF!</v>
      </c>
      <c r="W18" s="177" t="e">
        <f>#REF!</f>
        <v>#REF!</v>
      </c>
      <c r="X18" s="177" t="e">
        <f>#REF!</f>
        <v>#REF!</v>
      </c>
      <c r="Y18" s="177" t="e">
        <f>#REF!</f>
        <v>#REF!</v>
      </c>
      <c r="Z18" s="177" t="e">
        <f>#REF!</f>
        <v>#REF!</v>
      </c>
      <c r="AA18" s="177" t="e">
        <f>#REF!</f>
        <v>#REF!</v>
      </c>
      <c r="AB18" s="30"/>
      <c r="AC18" s="30"/>
      <c r="AD18" s="30"/>
      <c r="AE18" s="30"/>
      <c r="AF18" s="30"/>
      <c r="AG18" s="30"/>
      <c r="AH18" s="30"/>
      <c r="AI18" s="30"/>
      <c r="AJ18" s="30"/>
      <c r="AK18" s="30"/>
      <c r="AL18" s="30"/>
      <c r="AM18" s="30"/>
      <c r="AN18" s="30"/>
      <c r="AO18" s="30"/>
      <c r="AP18" s="30"/>
      <c r="AQ18" s="30"/>
      <c r="AR18" s="30"/>
      <c r="AS18" s="30"/>
      <c r="AT18" s="30"/>
      <c r="AU18" s="30"/>
      <c r="AV18" s="30"/>
    </row>
    <row r="19" spans="1:48" hidden="1" x14ac:dyDescent="0.3">
      <c r="A19" s="219" t="e">
        <f>#REF!</f>
        <v>#REF!</v>
      </c>
      <c r="B19" s="220" t="e">
        <f>#REF!</f>
        <v>#REF!</v>
      </c>
      <c r="C19" s="177" t="e">
        <f>#REF!</f>
        <v>#REF!</v>
      </c>
      <c r="D19" s="221" t="e">
        <f t="shared" si="12"/>
        <v>#REF!</v>
      </c>
      <c r="E19" s="92"/>
      <c r="F19" s="135"/>
      <c r="G19" s="115"/>
      <c r="H19" s="115"/>
      <c r="I19" s="115"/>
      <c r="J19" s="115"/>
      <c r="K19" s="217"/>
      <c r="L19" s="177" t="e">
        <f>#REF!</f>
        <v>#REF!</v>
      </c>
      <c r="M19" s="177" t="e">
        <f>#REF!</f>
        <v>#REF!</v>
      </c>
      <c r="N19" s="177" t="e">
        <f>#REF!</f>
        <v>#REF!</v>
      </c>
      <c r="O19" s="177" t="e">
        <f>#REF!</f>
        <v>#REF!</v>
      </c>
      <c r="P19" s="177" t="e">
        <f>#REF!</f>
        <v>#REF!</v>
      </c>
      <c r="Q19" s="177" t="e">
        <f>#REF!</f>
        <v>#REF!</v>
      </c>
      <c r="R19" s="177" t="e">
        <f>#REF!</f>
        <v>#REF!</v>
      </c>
      <c r="S19" s="177" t="e">
        <f>#REF!</f>
        <v>#REF!</v>
      </c>
      <c r="T19" s="177" t="e">
        <f>#REF!</f>
        <v>#REF!</v>
      </c>
      <c r="U19" s="177" t="e">
        <f>#REF!</f>
        <v>#REF!</v>
      </c>
      <c r="V19" s="177" t="e">
        <f>#REF!</f>
        <v>#REF!</v>
      </c>
      <c r="W19" s="177" t="e">
        <f>#REF!</f>
        <v>#REF!</v>
      </c>
      <c r="X19" s="177" t="e">
        <f>#REF!</f>
        <v>#REF!</v>
      </c>
      <c r="Y19" s="177" t="e">
        <f>#REF!</f>
        <v>#REF!</v>
      </c>
      <c r="Z19" s="177" t="e">
        <f>#REF!</f>
        <v>#REF!</v>
      </c>
      <c r="AA19" s="177" t="e">
        <f>#REF!</f>
        <v>#REF!</v>
      </c>
      <c r="AB19" s="30"/>
      <c r="AC19" s="30"/>
      <c r="AD19" s="30"/>
      <c r="AE19" s="30"/>
      <c r="AF19" s="30"/>
      <c r="AG19" s="30"/>
      <c r="AH19" s="30"/>
      <c r="AI19" s="30"/>
      <c r="AJ19" s="30"/>
      <c r="AK19" s="30"/>
      <c r="AL19" s="30"/>
      <c r="AM19" s="30"/>
      <c r="AN19" s="30"/>
      <c r="AO19" s="30"/>
      <c r="AP19" s="30"/>
      <c r="AQ19" s="30"/>
      <c r="AR19" s="30"/>
      <c r="AS19" s="30"/>
      <c r="AT19" s="30"/>
      <c r="AU19" s="30"/>
      <c r="AV19" s="30"/>
    </row>
    <row r="20" spans="1:48" hidden="1" x14ac:dyDescent="0.3">
      <c r="A20" s="219" t="e">
        <f>#REF!</f>
        <v>#REF!</v>
      </c>
      <c r="B20" s="220" t="e">
        <f>#REF!</f>
        <v>#REF!</v>
      </c>
      <c r="C20" s="177" t="e">
        <f>#REF!</f>
        <v>#REF!</v>
      </c>
      <c r="D20" s="221" t="e">
        <f t="shared" si="12"/>
        <v>#REF!</v>
      </c>
      <c r="E20" s="92"/>
      <c r="F20" s="135"/>
      <c r="G20" s="115"/>
      <c r="H20" s="115"/>
      <c r="I20" s="115"/>
      <c r="J20" s="115"/>
      <c r="K20" s="217"/>
      <c r="L20" s="177" t="e">
        <f>#REF!</f>
        <v>#REF!</v>
      </c>
      <c r="M20" s="177" t="e">
        <f>#REF!</f>
        <v>#REF!</v>
      </c>
      <c r="N20" s="177" t="e">
        <f>#REF!</f>
        <v>#REF!</v>
      </c>
      <c r="O20" s="177" t="e">
        <f>#REF!</f>
        <v>#REF!</v>
      </c>
      <c r="P20" s="177" t="e">
        <f>#REF!</f>
        <v>#REF!</v>
      </c>
      <c r="Q20" s="177" t="e">
        <f>#REF!</f>
        <v>#REF!</v>
      </c>
      <c r="R20" s="177" t="e">
        <f>#REF!</f>
        <v>#REF!</v>
      </c>
      <c r="S20" s="177" t="e">
        <f>#REF!</f>
        <v>#REF!</v>
      </c>
      <c r="T20" s="177" t="e">
        <f>#REF!</f>
        <v>#REF!</v>
      </c>
      <c r="U20" s="177" t="e">
        <f>#REF!</f>
        <v>#REF!</v>
      </c>
      <c r="V20" s="177" t="e">
        <f>#REF!</f>
        <v>#REF!</v>
      </c>
      <c r="W20" s="177" t="e">
        <f>#REF!</f>
        <v>#REF!</v>
      </c>
      <c r="X20" s="177" t="e">
        <f>#REF!</f>
        <v>#REF!</v>
      </c>
      <c r="Y20" s="177" t="e">
        <f>#REF!</f>
        <v>#REF!</v>
      </c>
      <c r="Z20" s="177" t="e">
        <f>#REF!</f>
        <v>#REF!</v>
      </c>
      <c r="AA20" s="177" t="e">
        <f>#REF!</f>
        <v>#REF!</v>
      </c>
      <c r="AB20" s="30"/>
      <c r="AC20" s="30"/>
      <c r="AD20" s="30"/>
      <c r="AE20" s="30"/>
      <c r="AF20" s="30"/>
      <c r="AG20" s="30"/>
      <c r="AH20" s="30"/>
      <c r="AI20" s="30"/>
      <c r="AJ20" s="30"/>
      <c r="AK20" s="30"/>
      <c r="AL20" s="30"/>
      <c r="AM20" s="30"/>
      <c r="AN20" s="30"/>
      <c r="AO20" s="30"/>
      <c r="AP20" s="30"/>
      <c r="AQ20" s="30"/>
      <c r="AR20" s="30"/>
      <c r="AS20" s="30"/>
      <c r="AT20" s="30"/>
      <c r="AU20" s="30"/>
      <c r="AV20" s="30"/>
    </row>
    <row r="21" spans="1:48" hidden="1" x14ac:dyDescent="0.3">
      <c r="A21" s="180" t="str">
        <f>A9</f>
        <v>2025 CPAS</v>
      </c>
      <c r="B21" s="196"/>
      <c r="C21" s="182" t="e">
        <f>SUM(C16:C20)</f>
        <v>#REF!</v>
      </c>
      <c r="D21" s="407">
        <f>D9</f>
        <v>1</v>
      </c>
      <c r="E21" s="408"/>
      <c r="F21" s="135"/>
      <c r="G21" s="115"/>
      <c r="H21" s="115"/>
      <c r="I21" s="115"/>
      <c r="J21" s="115"/>
      <c r="K21" s="217"/>
      <c r="L21" s="182">
        <f t="shared" ref="L21:AA23" si="13">AB9</f>
        <v>0</v>
      </c>
      <c r="M21" s="182">
        <f t="shared" si="13"/>
        <v>0</v>
      </c>
      <c r="N21" s="182">
        <f t="shared" si="13"/>
        <v>0</v>
      </c>
      <c r="O21" s="182">
        <f t="shared" si="13"/>
        <v>0</v>
      </c>
      <c r="P21" s="182">
        <f t="shared" si="13"/>
        <v>0</v>
      </c>
      <c r="Q21" s="182">
        <f t="shared" si="13"/>
        <v>0</v>
      </c>
      <c r="R21" s="182">
        <f t="shared" si="13"/>
        <v>0</v>
      </c>
      <c r="S21" s="182">
        <f t="shared" si="13"/>
        <v>0</v>
      </c>
      <c r="T21" s="182">
        <f t="shared" si="13"/>
        <v>0</v>
      </c>
      <c r="U21" s="182">
        <f t="shared" si="13"/>
        <v>0</v>
      </c>
      <c r="V21" s="182">
        <f t="shared" si="13"/>
        <v>0</v>
      </c>
      <c r="W21" s="182">
        <f t="shared" si="13"/>
        <v>0</v>
      </c>
      <c r="X21" s="182">
        <f t="shared" si="13"/>
        <v>0</v>
      </c>
      <c r="Y21" s="182">
        <f t="shared" si="13"/>
        <v>0</v>
      </c>
      <c r="Z21" s="182">
        <f t="shared" si="13"/>
        <v>0</v>
      </c>
      <c r="AA21" s="182">
        <f t="shared" si="13"/>
        <v>0</v>
      </c>
      <c r="AB21" s="30"/>
      <c r="AC21" s="30"/>
      <c r="AD21" s="30"/>
      <c r="AE21" s="30"/>
      <c r="AF21" s="30"/>
      <c r="AG21" s="30"/>
      <c r="AH21" s="30"/>
      <c r="AI21" s="30"/>
      <c r="AJ21" s="30"/>
      <c r="AK21" s="30"/>
      <c r="AL21" s="30"/>
      <c r="AM21" s="30"/>
      <c r="AN21" s="30"/>
      <c r="AO21" s="30"/>
      <c r="AP21" s="30"/>
      <c r="AQ21" s="30"/>
      <c r="AR21" s="30"/>
      <c r="AS21" s="30"/>
      <c r="AT21" s="30"/>
      <c r="AU21" s="30"/>
      <c r="AV21" s="30"/>
    </row>
    <row r="22" spans="1:48" hidden="1" x14ac:dyDescent="0.3">
      <c r="A22" s="180" t="str">
        <f>A10</f>
        <v>Expiring 2025 CPAS</v>
      </c>
      <c r="B22" s="185"/>
      <c r="C22" s="186"/>
      <c r="D22" s="197"/>
      <c r="E22" s="408"/>
      <c r="F22" s="135"/>
      <c r="G22" s="115"/>
      <c r="H22" s="115"/>
      <c r="I22" s="115"/>
      <c r="J22" s="115"/>
      <c r="K22" s="217"/>
      <c r="L22" s="174">
        <f t="shared" si="13"/>
        <v>0</v>
      </c>
      <c r="M22" s="174">
        <f t="shared" si="13"/>
        <v>0</v>
      </c>
      <c r="N22" s="174">
        <f t="shared" si="13"/>
        <v>0</v>
      </c>
      <c r="O22" s="174">
        <f t="shared" si="13"/>
        <v>0</v>
      </c>
      <c r="P22" s="174">
        <f t="shared" si="13"/>
        <v>0</v>
      </c>
      <c r="Q22" s="174">
        <f t="shared" si="13"/>
        <v>0</v>
      </c>
      <c r="R22" s="174">
        <f t="shared" si="13"/>
        <v>0</v>
      </c>
      <c r="S22" s="174">
        <f t="shared" si="13"/>
        <v>0</v>
      </c>
      <c r="T22" s="174">
        <f t="shared" si="13"/>
        <v>0</v>
      </c>
      <c r="U22" s="174">
        <f t="shared" si="13"/>
        <v>0</v>
      </c>
      <c r="V22" s="174">
        <f t="shared" si="13"/>
        <v>0</v>
      </c>
      <c r="W22" s="174">
        <f t="shared" si="13"/>
        <v>0</v>
      </c>
      <c r="X22" s="174">
        <f t="shared" si="13"/>
        <v>0</v>
      </c>
      <c r="Y22" s="174">
        <f t="shared" si="13"/>
        <v>0</v>
      </c>
      <c r="Z22" s="174">
        <f t="shared" si="13"/>
        <v>0</v>
      </c>
      <c r="AA22" s="174">
        <f t="shared" si="13"/>
        <v>0</v>
      </c>
      <c r="AB22" s="30"/>
      <c r="AC22" s="30"/>
      <c r="AD22" s="30"/>
      <c r="AE22" s="30"/>
      <c r="AF22" s="30"/>
      <c r="AG22" s="30"/>
      <c r="AH22" s="30"/>
      <c r="AI22" s="30"/>
      <c r="AJ22" s="30"/>
      <c r="AK22" s="30"/>
      <c r="AL22" s="30"/>
      <c r="AM22" s="30"/>
      <c r="AN22" s="30"/>
      <c r="AO22" s="30"/>
      <c r="AP22" s="30"/>
      <c r="AQ22" s="30"/>
      <c r="AR22" s="30"/>
      <c r="AS22" s="30"/>
      <c r="AT22" s="30"/>
      <c r="AU22" s="30"/>
      <c r="AV22" s="30"/>
    </row>
    <row r="23" spans="1:48" hidden="1" x14ac:dyDescent="0.3">
      <c r="A23" s="180" t="str">
        <f>A11</f>
        <v>Expired 2025 CPAS</v>
      </c>
      <c r="B23" s="185"/>
      <c r="C23" s="186"/>
      <c r="D23" s="186"/>
      <c r="E23" s="408"/>
      <c r="F23" s="135"/>
      <c r="G23" s="115"/>
      <c r="H23" s="115"/>
      <c r="I23" s="115"/>
      <c r="J23" s="115"/>
      <c r="K23" s="217"/>
      <c r="L23" s="174">
        <f t="shared" si="13"/>
        <v>4.6772543317552966</v>
      </c>
      <c r="M23" s="174">
        <f t="shared" si="13"/>
        <v>4.6772543317552966</v>
      </c>
      <c r="N23" s="174">
        <f t="shared" si="13"/>
        <v>4.6772543317552966</v>
      </c>
      <c r="O23" s="174">
        <f t="shared" si="13"/>
        <v>4.6772543317552966</v>
      </c>
      <c r="P23" s="174">
        <f t="shared" si="13"/>
        <v>4.6772543317552966</v>
      </c>
      <c r="Q23" s="174">
        <f t="shared" si="13"/>
        <v>4.6772543317552966</v>
      </c>
      <c r="R23" s="174">
        <f t="shared" si="13"/>
        <v>4.6772543317552966</v>
      </c>
      <c r="S23" s="174">
        <f t="shared" si="13"/>
        <v>4.6772543317552966</v>
      </c>
      <c r="T23" s="174">
        <f t="shared" si="13"/>
        <v>4.6772543317552966</v>
      </c>
      <c r="U23" s="174">
        <f t="shared" si="13"/>
        <v>4.6772543317552966</v>
      </c>
      <c r="V23" s="174">
        <f t="shared" si="13"/>
        <v>4.6772543317552966</v>
      </c>
      <c r="W23" s="174">
        <f t="shared" si="13"/>
        <v>4.6772543317552966</v>
      </c>
      <c r="X23" s="174">
        <f t="shared" si="13"/>
        <v>4.6772543317552966</v>
      </c>
      <c r="Y23" s="174">
        <f t="shared" si="13"/>
        <v>4.6772543317552966</v>
      </c>
      <c r="Z23" s="174">
        <f t="shared" si="13"/>
        <v>4.6772543317552966</v>
      </c>
      <c r="AA23" s="174">
        <f t="shared" si="13"/>
        <v>4.6772543317552966</v>
      </c>
      <c r="AB23" s="30"/>
      <c r="AC23" s="30"/>
      <c r="AD23" s="30"/>
      <c r="AE23" s="30"/>
      <c r="AF23" s="30"/>
      <c r="AG23" s="30"/>
      <c r="AH23" s="30"/>
      <c r="AI23" s="30"/>
      <c r="AJ23" s="30"/>
      <c r="AK23" s="30"/>
      <c r="AL23" s="30"/>
      <c r="AM23" s="30"/>
      <c r="AN23" s="30"/>
      <c r="AO23" s="30"/>
      <c r="AP23" s="30"/>
      <c r="AQ23" s="30"/>
      <c r="AR23" s="30"/>
      <c r="AS23" s="30"/>
      <c r="AT23" s="30"/>
      <c r="AU23" s="30"/>
      <c r="AV23" s="30"/>
    </row>
    <row r="24" spans="1:48" hidden="1" x14ac:dyDescent="0.3">
      <c r="A24" s="193" t="str">
        <f>A12</f>
        <v>WAML</v>
      </c>
      <c r="B24" s="206">
        <f>B12</f>
        <v>10</v>
      </c>
      <c r="C24" s="56"/>
      <c r="D24" s="30"/>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row>
    <row r="25" spans="1:48" x14ac:dyDescent="0.3">
      <c r="A25" s="30"/>
      <c r="B25" s="99"/>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row>
    <row r="26" spans="1:48" x14ac:dyDescent="0.3">
      <c r="A26" s="292" t="s">
        <v>602</v>
      </c>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row>
    <row r="27" spans="1:48" ht="15.75" customHeight="1" x14ac:dyDescent="0.3">
      <c r="A27" s="491" t="s">
        <v>230</v>
      </c>
      <c r="B27" s="493" t="s">
        <v>0</v>
      </c>
      <c r="C27" s="493" t="s">
        <v>270</v>
      </c>
      <c r="D27" s="493" t="s">
        <v>57</v>
      </c>
      <c r="E27" s="110"/>
      <c r="F27" s="107"/>
      <c r="G27" s="107"/>
      <c r="H27" s="107"/>
      <c r="I27" s="107"/>
      <c r="J27" s="107"/>
      <c r="K27" s="107"/>
      <c r="L27" s="110" t="s">
        <v>72</v>
      </c>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474" t="s">
        <v>1</v>
      </c>
    </row>
    <row r="28" spans="1:48" x14ac:dyDescent="0.3">
      <c r="A28" s="496"/>
      <c r="B28" s="495"/>
      <c r="C28" s="495"/>
      <c r="D28" s="494"/>
      <c r="E28" s="1"/>
      <c r="F28" s="1"/>
      <c r="G28" s="1"/>
      <c r="H28" s="1"/>
      <c r="I28" s="1"/>
      <c r="J28" s="1"/>
      <c r="K28" s="1"/>
      <c r="L28" s="1">
        <f t="shared" ref="L28:AU28" si="14">L5</f>
        <v>2025</v>
      </c>
      <c r="M28" s="1">
        <f t="shared" si="14"/>
        <v>2026</v>
      </c>
      <c r="N28" s="1">
        <f t="shared" si="14"/>
        <v>2027</v>
      </c>
      <c r="O28" s="1">
        <f t="shared" si="14"/>
        <v>2028</v>
      </c>
      <c r="P28" s="1">
        <f t="shared" si="14"/>
        <v>2029</v>
      </c>
      <c r="Q28" s="1">
        <f t="shared" si="14"/>
        <v>2030</v>
      </c>
      <c r="R28" s="1">
        <f t="shared" si="14"/>
        <v>2031</v>
      </c>
      <c r="S28" s="1">
        <f t="shared" si="14"/>
        <v>2032</v>
      </c>
      <c r="T28" s="1">
        <f t="shared" si="14"/>
        <v>2033</v>
      </c>
      <c r="U28" s="1">
        <f t="shared" si="14"/>
        <v>2034</v>
      </c>
      <c r="V28" s="1">
        <f t="shared" si="14"/>
        <v>2035</v>
      </c>
      <c r="W28" s="1">
        <f t="shared" si="14"/>
        <v>2036</v>
      </c>
      <c r="X28" s="1">
        <f t="shared" si="14"/>
        <v>2037</v>
      </c>
      <c r="Y28" s="1">
        <f t="shared" si="14"/>
        <v>2038</v>
      </c>
      <c r="Z28" s="1">
        <f t="shared" si="14"/>
        <v>2039</v>
      </c>
      <c r="AA28" s="1">
        <f t="shared" si="14"/>
        <v>2040</v>
      </c>
      <c r="AB28" s="1">
        <f t="shared" si="14"/>
        <v>2041</v>
      </c>
      <c r="AC28" s="1">
        <f t="shared" si="14"/>
        <v>2042</v>
      </c>
      <c r="AD28" s="1">
        <f t="shared" si="14"/>
        <v>2043</v>
      </c>
      <c r="AE28" s="1">
        <f t="shared" si="14"/>
        <v>2044</v>
      </c>
      <c r="AF28" s="1">
        <f t="shared" si="14"/>
        <v>2045</v>
      </c>
      <c r="AG28" s="1">
        <f t="shared" si="14"/>
        <v>2046</v>
      </c>
      <c r="AH28" s="1">
        <f t="shared" si="14"/>
        <v>2047</v>
      </c>
      <c r="AI28" s="1">
        <f t="shared" si="14"/>
        <v>2048</v>
      </c>
      <c r="AJ28" s="1">
        <f t="shared" si="14"/>
        <v>2049</v>
      </c>
      <c r="AK28" s="1">
        <f t="shared" si="14"/>
        <v>2050</v>
      </c>
      <c r="AL28" s="1">
        <f t="shared" si="14"/>
        <v>2051</v>
      </c>
      <c r="AM28" s="1">
        <f t="shared" si="14"/>
        <v>2052</v>
      </c>
      <c r="AN28" s="1">
        <f t="shared" si="14"/>
        <v>2053</v>
      </c>
      <c r="AO28" s="1">
        <f t="shared" si="14"/>
        <v>2054</v>
      </c>
      <c r="AP28" s="1">
        <f t="shared" si="14"/>
        <v>2055</v>
      </c>
      <c r="AQ28" s="1">
        <f t="shared" si="14"/>
        <v>2056</v>
      </c>
      <c r="AR28" s="1">
        <f t="shared" si="14"/>
        <v>2057</v>
      </c>
      <c r="AS28" s="1">
        <f t="shared" si="14"/>
        <v>2058</v>
      </c>
      <c r="AT28" s="1">
        <f t="shared" si="14"/>
        <v>2059</v>
      </c>
      <c r="AU28" s="1">
        <f t="shared" si="14"/>
        <v>2060</v>
      </c>
      <c r="AV28" s="476"/>
    </row>
    <row r="29" spans="1:48" x14ac:dyDescent="0.3">
      <c r="A29" s="219" t="s">
        <v>44</v>
      </c>
      <c r="B29" s="220">
        <v>10</v>
      </c>
      <c r="C29" s="177">
        <v>81.634059624600013</v>
      </c>
      <c r="D29" s="221">
        <f>L29/C29</f>
        <v>1</v>
      </c>
      <c r="E29" s="51"/>
      <c r="F29" s="136"/>
      <c r="G29" s="27"/>
      <c r="H29" s="27"/>
      <c r="I29" s="27"/>
      <c r="J29" s="27"/>
      <c r="K29" s="217"/>
      <c r="L29" s="177">
        <f>C29</f>
        <v>81.634059624600013</v>
      </c>
      <c r="M29" s="177">
        <f>L29</f>
        <v>81.634059624600013</v>
      </c>
      <c r="N29" s="177">
        <f t="shared" ref="N29:AE31" si="15">M29</f>
        <v>81.634059624600013</v>
      </c>
      <c r="O29" s="177">
        <f t="shared" si="15"/>
        <v>81.634059624600013</v>
      </c>
      <c r="P29" s="177">
        <f t="shared" si="15"/>
        <v>81.634059624600013</v>
      </c>
      <c r="Q29" s="177">
        <f t="shared" si="15"/>
        <v>81.634059624600013</v>
      </c>
      <c r="R29" s="177">
        <f t="shared" si="15"/>
        <v>81.634059624600013</v>
      </c>
      <c r="S29" s="177">
        <f t="shared" si="15"/>
        <v>81.634059624600013</v>
      </c>
      <c r="T29" s="177">
        <f t="shared" si="15"/>
        <v>81.634059624600013</v>
      </c>
      <c r="U29" s="177">
        <f t="shared" si="15"/>
        <v>81.634059624600013</v>
      </c>
      <c r="V29" s="177">
        <v>0</v>
      </c>
      <c r="W29" s="177">
        <f t="shared" si="15"/>
        <v>0</v>
      </c>
      <c r="X29" s="177">
        <f t="shared" si="15"/>
        <v>0</v>
      </c>
      <c r="Y29" s="177">
        <f t="shared" si="15"/>
        <v>0</v>
      </c>
      <c r="Z29" s="177">
        <f t="shared" si="15"/>
        <v>0</v>
      </c>
      <c r="AA29" s="177">
        <f t="shared" si="15"/>
        <v>0</v>
      </c>
      <c r="AB29" s="177">
        <f t="shared" si="15"/>
        <v>0</v>
      </c>
      <c r="AC29" s="177">
        <f t="shared" si="15"/>
        <v>0</v>
      </c>
      <c r="AD29" s="177">
        <f t="shared" si="15"/>
        <v>0</v>
      </c>
      <c r="AE29" s="177">
        <f t="shared" si="15"/>
        <v>0</v>
      </c>
      <c r="AF29" s="177">
        <v>0</v>
      </c>
      <c r="AG29" s="177">
        <f>AF29</f>
        <v>0</v>
      </c>
      <c r="AH29" s="177">
        <f t="shared" ref="AH29:AU31" si="16">AG29</f>
        <v>0</v>
      </c>
      <c r="AI29" s="177">
        <f t="shared" si="16"/>
        <v>0</v>
      </c>
      <c r="AJ29" s="177">
        <f t="shared" si="16"/>
        <v>0</v>
      </c>
      <c r="AK29" s="177">
        <f t="shared" si="16"/>
        <v>0</v>
      </c>
      <c r="AL29" s="177">
        <f t="shared" si="16"/>
        <v>0</v>
      </c>
      <c r="AM29" s="177">
        <f t="shared" si="16"/>
        <v>0</v>
      </c>
      <c r="AN29" s="177">
        <f t="shared" si="16"/>
        <v>0</v>
      </c>
      <c r="AO29" s="177">
        <f t="shared" si="16"/>
        <v>0</v>
      </c>
      <c r="AP29" s="177">
        <v>0</v>
      </c>
      <c r="AQ29" s="177">
        <f t="shared" si="16"/>
        <v>0</v>
      </c>
      <c r="AR29" s="177">
        <f t="shared" si="16"/>
        <v>0</v>
      </c>
      <c r="AS29" s="177">
        <f t="shared" si="16"/>
        <v>0</v>
      </c>
      <c r="AT29" s="177">
        <f t="shared" si="16"/>
        <v>0</v>
      </c>
      <c r="AU29" s="177">
        <f t="shared" si="16"/>
        <v>0</v>
      </c>
      <c r="AV29" s="208">
        <f>SUM(E29:AU29)</f>
        <v>816.34059624600013</v>
      </c>
    </row>
    <row r="30" spans="1:48" x14ac:dyDescent="0.3">
      <c r="A30" s="219" t="s">
        <v>176</v>
      </c>
      <c r="B30" s="220">
        <v>10</v>
      </c>
      <c r="C30" s="177">
        <v>59.411623485656229</v>
      </c>
      <c r="D30" s="221">
        <f t="shared" ref="D30:D31" si="17">L30/C30</f>
        <v>1</v>
      </c>
      <c r="E30" s="76"/>
      <c r="F30" s="121"/>
      <c r="G30" s="27"/>
      <c r="H30" s="27"/>
      <c r="I30" s="27"/>
      <c r="J30" s="27"/>
      <c r="K30" s="222"/>
      <c r="L30" s="177">
        <f t="shared" ref="L30:L31" si="18">C30</f>
        <v>59.411623485656229</v>
      </c>
      <c r="M30" s="177">
        <f>L30</f>
        <v>59.411623485656229</v>
      </c>
      <c r="N30" s="177">
        <f t="shared" si="15"/>
        <v>59.411623485656229</v>
      </c>
      <c r="O30" s="177">
        <f t="shared" si="15"/>
        <v>59.411623485656229</v>
      </c>
      <c r="P30" s="177">
        <f t="shared" si="15"/>
        <v>59.411623485656229</v>
      </c>
      <c r="Q30" s="177">
        <f t="shared" si="15"/>
        <v>59.411623485656229</v>
      </c>
      <c r="R30" s="177">
        <f t="shared" si="15"/>
        <v>59.411623485656229</v>
      </c>
      <c r="S30" s="177">
        <f t="shared" si="15"/>
        <v>59.411623485656229</v>
      </c>
      <c r="T30" s="177">
        <f t="shared" si="15"/>
        <v>59.411623485656229</v>
      </c>
      <c r="U30" s="177">
        <f t="shared" si="15"/>
        <v>59.411623485656229</v>
      </c>
      <c r="V30" s="177">
        <v>0</v>
      </c>
      <c r="W30" s="177">
        <f t="shared" si="15"/>
        <v>0</v>
      </c>
      <c r="X30" s="177">
        <f t="shared" si="15"/>
        <v>0</v>
      </c>
      <c r="Y30" s="177">
        <f t="shared" si="15"/>
        <v>0</v>
      </c>
      <c r="Z30" s="177">
        <f t="shared" si="15"/>
        <v>0</v>
      </c>
      <c r="AA30" s="177">
        <f t="shared" si="15"/>
        <v>0</v>
      </c>
      <c r="AB30" s="177">
        <f t="shared" si="15"/>
        <v>0</v>
      </c>
      <c r="AC30" s="177">
        <f t="shared" si="15"/>
        <v>0</v>
      </c>
      <c r="AD30" s="177">
        <f t="shared" si="15"/>
        <v>0</v>
      </c>
      <c r="AE30" s="177">
        <f t="shared" si="15"/>
        <v>0</v>
      </c>
      <c r="AF30" s="177">
        <f>AE30</f>
        <v>0</v>
      </c>
      <c r="AG30" s="177">
        <f t="shared" ref="AG30:AO31" si="19">AF30</f>
        <v>0</v>
      </c>
      <c r="AH30" s="177">
        <f t="shared" si="19"/>
        <v>0</v>
      </c>
      <c r="AI30" s="177">
        <f t="shared" si="19"/>
        <v>0</v>
      </c>
      <c r="AJ30" s="177">
        <f t="shared" si="19"/>
        <v>0</v>
      </c>
      <c r="AK30" s="177">
        <f t="shared" si="19"/>
        <v>0</v>
      </c>
      <c r="AL30" s="177">
        <f t="shared" si="19"/>
        <v>0</v>
      </c>
      <c r="AM30" s="177">
        <f t="shared" si="19"/>
        <v>0</v>
      </c>
      <c r="AN30" s="177">
        <f t="shared" si="19"/>
        <v>0</v>
      </c>
      <c r="AO30" s="177">
        <f t="shared" si="19"/>
        <v>0</v>
      </c>
      <c r="AP30" s="177">
        <v>0</v>
      </c>
      <c r="AQ30" s="177">
        <f>AP30</f>
        <v>0</v>
      </c>
      <c r="AR30" s="177">
        <f t="shared" si="16"/>
        <v>0</v>
      </c>
      <c r="AS30" s="177">
        <f t="shared" si="16"/>
        <v>0</v>
      </c>
      <c r="AT30" s="177">
        <f t="shared" si="16"/>
        <v>0</v>
      </c>
      <c r="AU30" s="177">
        <f t="shared" si="16"/>
        <v>0</v>
      </c>
      <c r="AV30" s="208">
        <f>SUM(E30:AU30)</f>
        <v>594.1162348565623</v>
      </c>
    </row>
    <row r="31" spans="1:48" x14ac:dyDescent="0.3">
      <c r="A31" s="219" t="s">
        <v>143</v>
      </c>
      <c r="B31" s="220">
        <v>10</v>
      </c>
      <c r="C31" s="177">
        <v>18.587570533269226</v>
      </c>
      <c r="D31" s="221">
        <f t="shared" si="17"/>
        <v>1</v>
      </c>
      <c r="E31" s="76"/>
      <c r="F31" s="121"/>
      <c r="G31" s="27"/>
      <c r="H31" s="27"/>
      <c r="I31" s="27"/>
      <c r="J31" s="27"/>
      <c r="K31" s="222"/>
      <c r="L31" s="177">
        <f t="shared" si="18"/>
        <v>18.587570533269226</v>
      </c>
      <c r="M31" s="177">
        <f>L31</f>
        <v>18.587570533269226</v>
      </c>
      <c r="N31" s="177">
        <f t="shared" si="15"/>
        <v>18.587570533269226</v>
      </c>
      <c r="O31" s="177">
        <f t="shared" si="15"/>
        <v>18.587570533269226</v>
      </c>
      <c r="P31" s="177">
        <f t="shared" si="15"/>
        <v>18.587570533269226</v>
      </c>
      <c r="Q31" s="177">
        <f t="shared" si="15"/>
        <v>18.587570533269226</v>
      </c>
      <c r="R31" s="177">
        <f t="shared" si="15"/>
        <v>18.587570533269226</v>
      </c>
      <c r="S31" s="177">
        <f t="shared" si="15"/>
        <v>18.587570533269226</v>
      </c>
      <c r="T31" s="177">
        <f t="shared" si="15"/>
        <v>18.587570533269226</v>
      </c>
      <c r="U31" s="177">
        <f t="shared" si="15"/>
        <v>18.587570533269226</v>
      </c>
      <c r="V31" s="177">
        <v>0</v>
      </c>
      <c r="W31" s="177">
        <f t="shared" si="15"/>
        <v>0</v>
      </c>
      <c r="X31" s="177">
        <f t="shared" si="15"/>
        <v>0</v>
      </c>
      <c r="Y31" s="177">
        <f t="shared" si="15"/>
        <v>0</v>
      </c>
      <c r="Z31" s="177">
        <f t="shared" si="15"/>
        <v>0</v>
      </c>
      <c r="AA31" s="177">
        <f t="shared" si="15"/>
        <v>0</v>
      </c>
      <c r="AB31" s="177">
        <f t="shared" si="15"/>
        <v>0</v>
      </c>
      <c r="AC31" s="177">
        <f t="shared" si="15"/>
        <v>0</v>
      </c>
      <c r="AD31" s="177">
        <f t="shared" si="15"/>
        <v>0</v>
      </c>
      <c r="AE31" s="177">
        <f t="shared" si="15"/>
        <v>0</v>
      </c>
      <c r="AF31" s="177">
        <f>AE31</f>
        <v>0</v>
      </c>
      <c r="AG31" s="177">
        <f t="shared" si="19"/>
        <v>0</v>
      </c>
      <c r="AH31" s="177">
        <f t="shared" si="19"/>
        <v>0</v>
      </c>
      <c r="AI31" s="177">
        <f t="shared" si="19"/>
        <v>0</v>
      </c>
      <c r="AJ31" s="177">
        <f t="shared" si="19"/>
        <v>0</v>
      </c>
      <c r="AK31" s="177">
        <f t="shared" si="19"/>
        <v>0</v>
      </c>
      <c r="AL31" s="177">
        <f t="shared" si="19"/>
        <v>0</v>
      </c>
      <c r="AM31" s="177">
        <f t="shared" si="19"/>
        <v>0</v>
      </c>
      <c r="AN31" s="177">
        <f t="shared" si="19"/>
        <v>0</v>
      </c>
      <c r="AO31" s="177">
        <f t="shared" si="19"/>
        <v>0</v>
      </c>
      <c r="AP31" s="177">
        <v>0</v>
      </c>
      <c r="AQ31" s="177">
        <f>AP31</f>
        <v>0</v>
      </c>
      <c r="AR31" s="177">
        <f t="shared" si="16"/>
        <v>0</v>
      </c>
      <c r="AS31" s="177">
        <f t="shared" si="16"/>
        <v>0</v>
      </c>
      <c r="AT31" s="177">
        <f t="shared" si="16"/>
        <v>0</v>
      </c>
      <c r="AU31" s="177">
        <f t="shared" si="16"/>
        <v>0</v>
      </c>
      <c r="AV31" s="208">
        <f>SUM(E31:AU31)</f>
        <v>185.87570533269226</v>
      </c>
    </row>
    <row r="32" spans="1:48" x14ac:dyDescent="0.3">
      <c r="A32" s="180" t="s">
        <v>467</v>
      </c>
      <c r="B32" s="196"/>
      <c r="C32" s="182">
        <f>SUM(C29:C31)</f>
        <v>159.63325364352548</v>
      </c>
      <c r="D32" s="205">
        <f>L32/C32</f>
        <v>1</v>
      </c>
      <c r="E32" s="85"/>
      <c r="F32" s="74"/>
      <c r="G32" s="77"/>
      <c r="H32" s="77"/>
      <c r="I32" s="77"/>
      <c r="J32" s="77"/>
      <c r="K32" s="94"/>
      <c r="L32" s="182">
        <f t="shared" ref="L32:AV32" si="20">SUM(L29:L31)</f>
        <v>159.63325364352548</v>
      </c>
      <c r="M32" s="182">
        <f t="shared" si="20"/>
        <v>159.63325364352548</v>
      </c>
      <c r="N32" s="182">
        <f t="shared" si="20"/>
        <v>159.63325364352548</v>
      </c>
      <c r="O32" s="182">
        <f t="shared" si="20"/>
        <v>159.63325364352548</v>
      </c>
      <c r="P32" s="182">
        <f t="shared" si="20"/>
        <v>159.63325364352548</v>
      </c>
      <c r="Q32" s="182">
        <f t="shared" si="20"/>
        <v>159.63325364352548</v>
      </c>
      <c r="R32" s="182">
        <f t="shared" si="20"/>
        <v>159.63325364352548</v>
      </c>
      <c r="S32" s="182">
        <f t="shared" si="20"/>
        <v>159.63325364352548</v>
      </c>
      <c r="T32" s="182">
        <f t="shared" si="20"/>
        <v>159.63325364352548</v>
      </c>
      <c r="U32" s="182">
        <f t="shared" si="20"/>
        <v>159.63325364352548</v>
      </c>
      <c r="V32" s="182">
        <f t="shared" si="20"/>
        <v>0</v>
      </c>
      <c r="W32" s="182">
        <f t="shared" si="20"/>
        <v>0</v>
      </c>
      <c r="X32" s="182">
        <f t="shared" si="20"/>
        <v>0</v>
      </c>
      <c r="Y32" s="182">
        <f t="shared" si="20"/>
        <v>0</v>
      </c>
      <c r="Z32" s="182">
        <f t="shared" si="20"/>
        <v>0</v>
      </c>
      <c r="AA32" s="182">
        <f t="shared" si="20"/>
        <v>0</v>
      </c>
      <c r="AB32" s="182">
        <f t="shared" si="20"/>
        <v>0</v>
      </c>
      <c r="AC32" s="182">
        <f t="shared" si="20"/>
        <v>0</v>
      </c>
      <c r="AD32" s="182">
        <f t="shared" si="20"/>
        <v>0</v>
      </c>
      <c r="AE32" s="182">
        <f t="shared" si="20"/>
        <v>0</v>
      </c>
      <c r="AF32" s="182">
        <f t="shared" si="20"/>
        <v>0</v>
      </c>
      <c r="AG32" s="182">
        <f t="shared" si="20"/>
        <v>0</v>
      </c>
      <c r="AH32" s="182">
        <f t="shared" si="20"/>
        <v>0</v>
      </c>
      <c r="AI32" s="182">
        <f t="shared" si="20"/>
        <v>0</v>
      </c>
      <c r="AJ32" s="182">
        <f t="shared" si="20"/>
        <v>0</v>
      </c>
      <c r="AK32" s="182">
        <f t="shared" si="20"/>
        <v>0</v>
      </c>
      <c r="AL32" s="182">
        <f t="shared" si="20"/>
        <v>0</v>
      </c>
      <c r="AM32" s="182">
        <f t="shared" si="20"/>
        <v>0</v>
      </c>
      <c r="AN32" s="182">
        <f t="shared" si="20"/>
        <v>0</v>
      </c>
      <c r="AO32" s="182">
        <f t="shared" si="20"/>
        <v>0</v>
      </c>
      <c r="AP32" s="182">
        <f t="shared" si="20"/>
        <v>0</v>
      </c>
      <c r="AQ32" s="182">
        <f t="shared" si="20"/>
        <v>0</v>
      </c>
      <c r="AR32" s="182">
        <f t="shared" si="20"/>
        <v>0</v>
      </c>
      <c r="AS32" s="182">
        <f t="shared" si="20"/>
        <v>0</v>
      </c>
      <c r="AT32" s="182">
        <f t="shared" si="20"/>
        <v>0</v>
      </c>
      <c r="AU32" s="182">
        <f t="shared" si="20"/>
        <v>0</v>
      </c>
      <c r="AV32" s="174">
        <f t="shared" si="20"/>
        <v>1596.3325364352545</v>
      </c>
    </row>
    <row r="33" spans="1:48" x14ac:dyDescent="0.3">
      <c r="A33" s="180" t="s">
        <v>468</v>
      </c>
      <c r="B33" s="185"/>
      <c r="C33" s="186"/>
      <c r="D33" s="197"/>
      <c r="E33" s="77"/>
      <c r="F33" s="77"/>
      <c r="G33" s="78"/>
      <c r="H33" s="78"/>
      <c r="I33" s="78"/>
      <c r="J33" s="78"/>
      <c r="K33" s="137"/>
      <c r="L33" s="174">
        <v>0</v>
      </c>
      <c r="M33" s="174">
        <f t="shared" ref="M33:AU33" si="21">L32-M32</f>
        <v>0</v>
      </c>
      <c r="N33" s="174">
        <f t="shared" si="21"/>
        <v>0</v>
      </c>
      <c r="O33" s="174">
        <f t="shared" si="21"/>
        <v>0</v>
      </c>
      <c r="P33" s="174">
        <f t="shared" si="21"/>
        <v>0</v>
      </c>
      <c r="Q33" s="174">
        <f t="shared" si="21"/>
        <v>0</v>
      </c>
      <c r="R33" s="174">
        <f t="shared" si="21"/>
        <v>0</v>
      </c>
      <c r="S33" s="174">
        <f t="shared" si="21"/>
        <v>0</v>
      </c>
      <c r="T33" s="174">
        <f t="shared" si="21"/>
        <v>0</v>
      </c>
      <c r="U33" s="174">
        <f t="shared" si="21"/>
        <v>0</v>
      </c>
      <c r="V33" s="174">
        <f t="shared" si="21"/>
        <v>159.63325364352548</v>
      </c>
      <c r="W33" s="174">
        <f t="shared" si="21"/>
        <v>0</v>
      </c>
      <c r="X33" s="174">
        <f t="shared" si="21"/>
        <v>0</v>
      </c>
      <c r="Y33" s="174">
        <f t="shared" si="21"/>
        <v>0</v>
      </c>
      <c r="Z33" s="174">
        <f t="shared" si="21"/>
        <v>0</v>
      </c>
      <c r="AA33" s="174">
        <f t="shared" si="21"/>
        <v>0</v>
      </c>
      <c r="AB33" s="174">
        <f t="shared" si="21"/>
        <v>0</v>
      </c>
      <c r="AC33" s="174">
        <f t="shared" si="21"/>
        <v>0</v>
      </c>
      <c r="AD33" s="174">
        <f t="shared" si="21"/>
        <v>0</v>
      </c>
      <c r="AE33" s="174">
        <f t="shared" si="21"/>
        <v>0</v>
      </c>
      <c r="AF33" s="174">
        <f t="shared" si="21"/>
        <v>0</v>
      </c>
      <c r="AG33" s="174">
        <f t="shared" si="21"/>
        <v>0</v>
      </c>
      <c r="AH33" s="174">
        <f t="shared" si="21"/>
        <v>0</v>
      </c>
      <c r="AI33" s="174">
        <f t="shared" si="21"/>
        <v>0</v>
      </c>
      <c r="AJ33" s="174">
        <f t="shared" si="21"/>
        <v>0</v>
      </c>
      <c r="AK33" s="174">
        <f t="shared" si="21"/>
        <v>0</v>
      </c>
      <c r="AL33" s="174">
        <f t="shared" si="21"/>
        <v>0</v>
      </c>
      <c r="AM33" s="174">
        <f t="shared" si="21"/>
        <v>0</v>
      </c>
      <c r="AN33" s="174">
        <f t="shared" si="21"/>
        <v>0</v>
      </c>
      <c r="AO33" s="174">
        <f t="shared" si="21"/>
        <v>0</v>
      </c>
      <c r="AP33" s="174">
        <f t="shared" si="21"/>
        <v>0</v>
      </c>
      <c r="AQ33" s="174">
        <f t="shared" si="21"/>
        <v>0</v>
      </c>
      <c r="AR33" s="174">
        <f t="shared" si="21"/>
        <v>0</v>
      </c>
      <c r="AS33" s="174">
        <f t="shared" si="21"/>
        <v>0</v>
      </c>
      <c r="AT33" s="174">
        <f t="shared" si="21"/>
        <v>0</v>
      </c>
      <c r="AU33" s="174">
        <f t="shared" si="21"/>
        <v>0</v>
      </c>
      <c r="AV33" s="62"/>
    </row>
    <row r="34" spans="1:48" x14ac:dyDescent="0.3">
      <c r="A34" s="180" t="s">
        <v>469</v>
      </c>
      <c r="B34" s="185"/>
      <c r="C34" s="186"/>
      <c r="D34" s="186"/>
      <c r="E34" s="74"/>
      <c r="F34" s="74"/>
      <c r="G34" s="79"/>
      <c r="H34" s="79"/>
      <c r="I34" s="79"/>
      <c r="J34" s="79"/>
      <c r="K34" s="94"/>
      <c r="L34" s="174">
        <f>$L32-L32</f>
        <v>0</v>
      </c>
      <c r="M34" s="174">
        <f t="shared" ref="M34:AU34" si="22">$L32-M32</f>
        <v>0</v>
      </c>
      <c r="N34" s="174">
        <f t="shared" si="22"/>
        <v>0</v>
      </c>
      <c r="O34" s="174">
        <f t="shared" si="22"/>
        <v>0</v>
      </c>
      <c r="P34" s="174">
        <f t="shared" si="22"/>
        <v>0</v>
      </c>
      <c r="Q34" s="174">
        <f t="shared" si="22"/>
        <v>0</v>
      </c>
      <c r="R34" s="174">
        <f t="shared" si="22"/>
        <v>0</v>
      </c>
      <c r="S34" s="174">
        <f t="shared" si="22"/>
        <v>0</v>
      </c>
      <c r="T34" s="174">
        <f t="shared" si="22"/>
        <v>0</v>
      </c>
      <c r="U34" s="174">
        <f t="shared" si="22"/>
        <v>0</v>
      </c>
      <c r="V34" s="174">
        <f t="shared" si="22"/>
        <v>159.63325364352548</v>
      </c>
      <c r="W34" s="174">
        <f t="shared" si="22"/>
        <v>159.63325364352548</v>
      </c>
      <c r="X34" s="174">
        <f t="shared" si="22"/>
        <v>159.63325364352548</v>
      </c>
      <c r="Y34" s="174">
        <f t="shared" si="22"/>
        <v>159.63325364352548</v>
      </c>
      <c r="Z34" s="174">
        <f t="shared" si="22"/>
        <v>159.63325364352548</v>
      </c>
      <c r="AA34" s="174">
        <f t="shared" si="22"/>
        <v>159.63325364352548</v>
      </c>
      <c r="AB34" s="174">
        <f t="shared" si="22"/>
        <v>159.63325364352548</v>
      </c>
      <c r="AC34" s="174">
        <f t="shared" si="22"/>
        <v>159.63325364352548</v>
      </c>
      <c r="AD34" s="174">
        <f t="shared" si="22"/>
        <v>159.63325364352548</v>
      </c>
      <c r="AE34" s="174">
        <f t="shared" si="22"/>
        <v>159.63325364352548</v>
      </c>
      <c r="AF34" s="174">
        <f t="shared" si="22"/>
        <v>159.63325364352548</v>
      </c>
      <c r="AG34" s="174">
        <f t="shared" si="22"/>
        <v>159.63325364352548</v>
      </c>
      <c r="AH34" s="174">
        <f t="shared" si="22"/>
        <v>159.63325364352548</v>
      </c>
      <c r="AI34" s="174">
        <f t="shared" si="22"/>
        <v>159.63325364352548</v>
      </c>
      <c r="AJ34" s="174">
        <f t="shared" si="22"/>
        <v>159.63325364352548</v>
      </c>
      <c r="AK34" s="174">
        <f t="shared" si="22"/>
        <v>159.63325364352548</v>
      </c>
      <c r="AL34" s="174">
        <f t="shared" si="22"/>
        <v>159.63325364352548</v>
      </c>
      <c r="AM34" s="174">
        <f t="shared" si="22"/>
        <v>159.63325364352548</v>
      </c>
      <c r="AN34" s="174">
        <f t="shared" si="22"/>
        <v>159.63325364352548</v>
      </c>
      <c r="AO34" s="174">
        <f t="shared" si="22"/>
        <v>159.63325364352548</v>
      </c>
      <c r="AP34" s="174">
        <f t="shared" si="22"/>
        <v>159.63325364352548</v>
      </c>
      <c r="AQ34" s="174">
        <f t="shared" si="22"/>
        <v>159.63325364352548</v>
      </c>
      <c r="AR34" s="174">
        <f t="shared" si="22"/>
        <v>159.63325364352548</v>
      </c>
      <c r="AS34" s="174">
        <f t="shared" si="22"/>
        <v>159.63325364352548</v>
      </c>
      <c r="AT34" s="174">
        <f t="shared" si="22"/>
        <v>159.63325364352548</v>
      </c>
      <c r="AU34" s="174">
        <f t="shared" si="22"/>
        <v>159.63325364352548</v>
      </c>
      <c r="AV34" s="63"/>
    </row>
    <row r="36" spans="1:48" x14ac:dyDescent="0.3">
      <c r="A36" s="501" t="s">
        <v>2</v>
      </c>
      <c r="B36" s="502"/>
      <c r="C36" s="502"/>
      <c r="D36" s="502"/>
    </row>
    <row r="37" spans="1:48" x14ac:dyDescent="0.3">
      <c r="A37" s="503" t="s">
        <v>601</v>
      </c>
      <c r="B37" s="504"/>
      <c r="C37" s="504"/>
      <c r="D37" s="505"/>
    </row>
  </sheetData>
  <mergeCells count="16">
    <mergeCell ref="A37:D37"/>
    <mergeCell ref="A27:A28"/>
    <mergeCell ref="B27:B28"/>
    <mergeCell ref="C27:C28"/>
    <mergeCell ref="D27:D28"/>
    <mergeCell ref="AV27:AV28"/>
    <mergeCell ref="A36:D36"/>
    <mergeCell ref="A4:A5"/>
    <mergeCell ref="B4:B5"/>
    <mergeCell ref="C4:C5"/>
    <mergeCell ref="D4:D5"/>
    <mergeCell ref="AV4:AV5"/>
    <mergeCell ref="A14:A15"/>
    <mergeCell ref="B14:B15"/>
    <mergeCell ref="C14:C15"/>
    <mergeCell ref="D14:D15"/>
  </mergeCells>
  <pageMargins left="0.7" right="0.7" top="0.75" bottom="0.75" header="0.3" footer="0.3"/>
  <pageSetup orientation="portrait" horizontalDpi="1200" verticalDpi="12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359F6-8B2E-4FC1-B3F4-AD5F0A00985E}">
  <dimension ref="A1:AV39"/>
  <sheetViews>
    <sheetView workbookViewId="0"/>
  </sheetViews>
  <sheetFormatPr defaultColWidth="8.88671875" defaultRowHeight="15.75" x14ac:dyDescent="0.3"/>
  <cols>
    <col min="1" max="1" width="32.77734375" customWidth="1"/>
    <col min="2" max="2" width="8.77734375" customWidth="1"/>
    <col min="3" max="3" width="14.77734375" customWidth="1"/>
    <col min="4" max="4" width="5.77734375" customWidth="1"/>
    <col min="5" max="10" width="6.44140625" hidden="1" customWidth="1"/>
    <col min="11" max="11" width="7.44140625" hidden="1" customWidth="1"/>
    <col min="12" max="47" width="7.77734375" customWidth="1"/>
  </cols>
  <sheetData>
    <row r="1" spans="1:48" ht="15.75" customHeight="1" x14ac:dyDescent="0.3">
      <c r="A1" s="292" t="s">
        <v>588</v>
      </c>
    </row>
    <row r="2" spans="1:48" x14ac:dyDescent="0.3">
      <c r="A2" s="37"/>
    </row>
    <row r="3" spans="1:48" x14ac:dyDescent="0.3">
      <c r="A3" s="292" t="s">
        <v>397</v>
      </c>
    </row>
    <row r="4" spans="1:48" ht="15" customHeight="1" x14ac:dyDescent="0.3">
      <c r="A4" s="491" t="s">
        <v>230</v>
      </c>
      <c r="B4" s="493" t="s">
        <v>0</v>
      </c>
      <c r="C4" s="493" t="s">
        <v>264</v>
      </c>
      <c r="D4" s="497" t="s">
        <v>57</v>
      </c>
      <c r="E4" s="96"/>
      <c r="F4" s="96"/>
      <c r="G4" s="96"/>
      <c r="H4" s="96"/>
      <c r="I4" s="96"/>
      <c r="J4" s="96"/>
      <c r="K4" s="88"/>
      <c r="L4" s="435" t="s">
        <v>265</v>
      </c>
      <c r="M4" s="89"/>
      <c r="N4" s="89"/>
      <c r="O4" s="89"/>
      <c r="P4" s="89"/>
      <c r="Q4" s="89"/>
      <c r="R4" s="89"/>
      <c r="S4" s="89"/>
      <c r="T4" s="89"/>
      <c r="U4" s="89"/>
      <c r="V4" s="89"/>
      <c r="W4" s="90"/>
      <c r="X4" s="29"/>
      <c r="Y4" s="29"/>
      <c r="Z4" s="29"/>
      <c r="AA4" s="29"/>
      <c r="AB4" s="29"/>
      <c r="AC4" s="29"/>
      <c r="AD4" s="29"/>
      <c r="AE4" s="29"/>
      <c r="AF4" s="29"/>
      <c r="AG4" s="29"/>
      <c r="AH4" s="29"/>
      <c r="AI4" s="29"/>
      <c r="AJ4" s="29"/>
      <c r="AK4" s="29"/>
      <c r="AL4" s="29"/>
      <c r="AM4" s="29"/>
      <c r="AN4" s="29"/>
      <c r="AO4" s="29"/>
      <c r="AP4" s="29"/>
      <c r="AQ4" s="29"/>
      <c r="AR4" s="29"/>
      <c r="AS4" s="29"/>
      <c r="AT4" s="29"/>
      <c r="AU4" s="29"/>
      <c r="AV4" s="474" t="s">
        <v>1</v>
      </c>
    </row>
    <row r="5" spans="1:48" x14ac:dyDescent="0.3">
      <c r="A5" s="496"/>
      <c r="B5" s="495"/>
      <c r="C5" s="495"/>
      <c r="D5" s="494"/>
      <c r="E5" s="98">
        <v>2018</v>
      </c>
      <c r="F5" s="98">
        <f>E5+1</f>
        <v>2019</v>
      </c>
      <c r="G5" s="98">
        <f t="shared" ref="G5:AU5" si="0">F5+1</f>
        <v>2020</v>
      </c>
      <c r="H5" s="98">
        <f t="shared" si="0"/>
        <v>2021</v>
      </c>
      <c r="I5" s="98">
        <f t="shared" si="0"/>
        <v>2022</v>
      </c>
      <c r="J5" s="98">
        <f t="shared" si="0"/>
        <v>2023</v>
      </c>
      <c r="K5" s="98">
        <f t="shared" si="0"/>
        <v>2024</v>
      </c>
      <c r="L5" s="98">
        <f t="shared" si="0"/>
        <v>2025</v>
      </c>
      <c r="M5" s="98">
        <f t="shared" si="0"/>
        <v>2026</v>
      </c>
      <c r="N5" s="98">
        <f t="shared" si="0"/>
        <v>2027</v>
      </c>
      <c r="O5" s="98">
        <f t="shared" si="0"/>
        <v>2028</v>
      </c>
      <c r="P5" s="98">
        <f t="shared" si="0"/>
        <v>2029</v>
      </c>
      <c r="Q5" s="98">
        <f t="shared" si="0"/>
        <v>2030</v>
      </c>
      <c r="R5" s="98">
        <f t="shared" si="0"/>
        <v>2031</v>
      </c>
      <c r="S5" s="98">
        <f t="shared" si="0"/>
        <v>2032</v>
      </c>
      <c r="T5" s="98">
        <f t="shared" si="0"/>
        <v>2033</v>
      </c>
      <c r="U5" s="98">
        <f t="shared" si="0"/>
        <v>2034</v>
      </c>
      <c r="V5" s="98">
        <f t="shared" si="0"/>
        <v>2035</v>
      </c>
      <c r="W5" s="98">
        <f t="shared" si="0"/>
        <v>2036</v>
      </c>
      <c r="X5" s="98">
        <f t="shared" si="0"/>
        <v>2037</v>
      </c>
      <c r="Y5" s="98">
        <f t="shared" si="0"/>
        <v>2038</v>
      </c>
      <c r="Z5" s="98">
        <f t="shared" si="0"/>
        <v>2039</v>
      </c>
      <c r="AA5" s="98">
        <f t="shared" si="0"/>
        <v>2040</v>
      </c>
      <c r="AB5" s="98">
        <f t="shared" si="0"/>
        <v>2041</v>
      </c>
      <c r="AC5" s="98">
        <f t="shared" si="0"/>
        <v>2042</v>
      </c>
      <c r="AD5" s="98">
        <f t="shared" si="0"/>
        <v>2043</v>
      </c>
      <c r="AE5" s="98">
        <f t="shared" si="0"/>
        <v>2044</v>
      </c>
      <c r="AF5" s="98">
        <f t="shared" si="0"/>
        <v>2045</v>
      </c>
      <c r="AG5" s="98">
        <f t="shared" si="0"/>
        <v>2046</v>
      </c>
      <c r="AH5" s="98">
        <f t="shared" si="0"/>
        <v>2047</v>
      </c>
      <c r="AI5" s="98">
        <f t="shared" si="0"/>
        <v>2048</v>
      </c>
      <c r="AJ5" s="98">
        <f t="shared" si="0"/>
        <v>2049</v>
      </c>
      <c r="AK5" s="98">
        <f t="shared" si="0"/>
        <v>2050</v>
      </c>
      <c r="AL5" s="98">
        <f t="shared" si="0"/>
        <v>2051</v>
      </c>
      <c r="AM5" s="98">
        <f t="shared" si="0"/>
        <v>2052</v>
      </c>
      <c r="AN5" s="98">
        <f t="shared" si="0"/>
        <v>2053</v>
      </c>
      <c r="AO5" s="98">
        <f t="shared" si="0"/>
        <v>2054</v>
      </c>
      <c r="AP5" s="98">
        <f t="shared" si="0"/>
        <v>2055</v>
      </c>
      <c r="AQ5" s="98">
        <f t="shared" si="0"/>
        <v>2056</v>
      </c>
      <c r="AR5" s="98">
        <f t="shared" si="0"/>
        <v>2057</v>
      </c>
      <c r="AS5" s="98">
        <f t="shared" si="0"/>
        <v>2058</v>
      </c>
      <c r="AT5" s="98">
        <f t="shared" si="0"/>
        <v>2059</v>
      </c>
      <c r="AU5" s="98">
        <f t="shared" si="0"/>
        <v>2060</v>
      </c>
      <c r="AV5" s="476"/>
    </row>
    <row r="6" spans="1:48" x14ac:dyDescent="0.3">
      <c r="A6" s="219" t="str">
        <f>A30</f>
        <v>Air Sealing</v>
      </c>
      <c r="B6" s="220">
        <f>B30</f>
        <v>20</v>
      </c>
      <c r="C6" s="418">
        <f>C30*29.3/1000</f>
        <v>1.8519020605696308</v>
      </c>
      <c r="D6" s="221">
        <f>L6/C6</f>
        <v>0.9</v>
      </c>
      <c r="E6" s="92"/>
      <c r="F6" s="135"/>
      <c r="G6" s="115"/>
      <c r="H6" s="115"/>
      <c r="I6" s="115"/>
      <c r="J6" s="115"/>
      <c r="K6" s="217"/>
      <c r="L6" s="418">
        <f>L30*29.3/1000</f>
        <v>1.6667118545126678</v>
      </c>
      <c r="M6" s="418">
        <f t="shared" ref="M6:AU9" si="1">M30*29.3/1000</f>
        <v>1.6667118545126678</v>
      </c>
      <c r="N6" s="418">
        <f t="shared" si="1"/>
        <v>1.6667118545126678</v>
      </c>
      <c r="O6" s="418">
        <f t="shared" si="1"/>
        <v>1.6667118545126678</v>
      </c>
      <c r="P6" s="418">
        <f t="shared" si="1"/>
        <v>1.6667118545126678</v>
      </c>
      <c r="Q6" s="418">
        <f t="shared" si="1"/>
        <v>1.6667118545126678</v>
      </c>
      <c r="R6" s="418">
        <f t="shared" si="1"/>
        <v>1.6667118545126678</v>
      </c>
      <c r="S6" s="418">
        <f t="shared" si="1"/>
        <v>1.6667118545126678</v>
      </c>
      <c r="T6" s="418">
        <f t="shared" si="1"/>
        <v>1.6667118545126678</v>
      </c>
      <c r="U6" s="418">
        <f t="shared" si="1"/>
        <v>1.6667118545126678</v>
      </c>
      <c r="V6" s="418">
        <f t="shared" si="1"/>
        <v>1.6667118545126678</v>
      </c>
      <c r="W6" s="418">
        <f t="shared" si="1"/>
        <v>1.6667118545126678</v>
      </c>
      <c r="X6" s="418">
        <f t="shared" si="1"/>
        <v>1.6667118545126678</v>
      </c>
      <c r="Y6" s="418">
        <f t="shared" si="1"/>
        <v>1.6667118545126678</v>
      </c>
      <c r="Z6" s="418">
        <f t="shared" si="1"/>
        <v>1.6667118545126678</v>
      </c>
      <c r="AA6" s="418">
        <f t="shared" si="1"/>
        <v>1.6667118545126678</v>
      </c>
      <c r="AB6" s="418">
        <f t="shared" si="1"/>
        <v>1.6667118545126678</v>
      </c>
      <c r="AC6" s="418">
        <f t="shared" si="1"/>
        <v>1.6667118545126678</v>
      </c>
      <c r="AD6" s="418">
        <f t="shared" si="1"/>
        <v>1.6667118545126678</v>
      </c>
      <c r="AE6" s="418">
        <f t="shared" si="1"/>
        <v>1.6667118545126678</v>
      </c>
      <c r="AF6" s="418">
        <f t="shared" si="1"/>
        <v>0</v>
      </c>
      <c r="AG6" s="418">
        <f t="shared" si="1"/>
        <v>0</v>
      </c>
      <c r="AH6" s="418">
        <f t="shared" si="1"/>
        <v>0</v>
      </c>
      <c r="AI6" s="418">
        <f t="shared" si="1"/>
        <v>0</v>
      </c>
      <c r="AJ6" s="418">
        <f t="shared" si="1"/>
        <v>0</v>
      </c>
      <c r="AK6" s="418">
        <f t="shared" si="1"/>
        <v>0</v>
      </c>
      <c r="AL6" s="418">
        <f t="shared" si="1"/>
        <v>0</v>
      </c>
      <c r="AM6" s="418">
        <f t="shared" si="1"/>
        <v>0</v>
      </c>
      <c r="AN6" s="418">
        <f t="shared" si="1"/>
        <v>0</v>
      </c>
      <c r="AO6" s="418">
        <f t="shared" si="1"/>
        <v>0</v>
      </c>
      <c r="AP6" s="418">
        <f t="shared" si="1"/>
        <v>0</v>
      </c>
      <c r="AQ6" s="418">
        <f t="shared" si="1"/>
        <v>0</v>
      </c>
      <c r="AR6" s="418">
        <f t="shared" si="1"/>
        <v>0</v>
      </c>
      <c r="AS6" s="418">
        <f t="shared" si="1"/>
        <v>0</v>
      </c>
      <c r="AT6" s="418">
        <f t="shared" si="1"/>
        <v>0</v>
      </c>
      <c r="AU6" s="418">
        <f t="shared" si="1"/>
        <v>0</v>
      </c>
      <c r="AV6" s="208">
        <f>SUM(E6:AU6)</f>
        <v>33.334237090253339</v>
      </c>
    </row>
    <row r="7" spans="1:48" x14ac:dyDescent="0.3">
      <c r="A7" s="219" t="str">
        <f t="shared" ref="A7:B7" si="2">A31</f>
        <v>Attic Insulation</v>
      </c>
      <c r="B7" s="220">
        <f t="shared" si="2"/>
        <v>30</v>
      </c>
      <c r="C7" s="418">
        <f t="shared" ref="C7:C9" si="3">C31*29.3/1000</f>
        <v>0.72503256988958598</v>
      </c>
      <c r="D7" s="221">
        <f t="shared" ref="D7:D9" si="4">L7/C7</f>
        <v>0.8</v>
      </c>
      <c r="E7" s="92"/>
      <c r="F7" s="135"/>
      <c r="G7" s="115"/>
      <c r="H7" s="115"/>
      <c r="I7" s="115"/>
      <c r="J7" s="115"/>
      <c r="K7" s="217"/>
      <c r="L7" s="418">
        <f t="shared" ref="L7:AA9" si="5">L31*29.3/1000</f>
        <v>0.58002605591166878</v>
      </c>
      <c r="M7" s="418">
        <f t="shared" si="5"/>
        <v>0.58002605591166878</v>
      </c>
      <c r="N7" s="418">
        <f t="shared" si="5"/>
        <v>0.58002605591166878</v>
      </c>
      <c r="O7" s="418">
        <f t="shared" si="5"/>
        <v>0.58002605591166878</v>
      </c>
      <c r="P7" s="418">
        <f t="shared" si="5"/>
        <v>0.58002605591166878</v>
      </c>
      <c r="Q7" s="418">
        <f t="shared" si="5"/>
        <v>0.58002605591166878</v>
      </c>
      <c r="R7" s="418">
        <f t="shared" si="5"/>
        <v>0.58002605591166878</v>
      </c>
      <c r="S7" s="418">
        <f t="shared" si="5"/>
        <v>0.58002605591166878</v>
      </c>
      <c r="T7" s="418">
        <f t="shared" si="5"/>
        <v>0.58002605591166878</v>
      </c>
      <c r="U7" s="418">
        <f t="shared" si="5"/>
        <v>0.58002605591166878</v>
      </c>
      <c r="V7" s="418">
        <f t="shared" si="5"/>
        <v>0.58002605591166878</v>
      </c>
      <c r="W7" s="418">
        <f t="shared" si="5"/>
        <v>0.58002605591166878</v>
      </c>
      <c r="X7" s="418">
        <f t="shared" si="5"/>
        <v>0.58002605591166878</v>
      </c>
      <c r="Y7" s="418">
        <f t="shared" si="5"/>
        <v>0.58002605591166878</v>
      </c>
      <c r="Z7" s="418">
        <f t="shared" si="5"/>
        <v>0.58002605591166878</v>
      </c>
      <c r="AA7" s="418">
        <f t="shared" si="5"/>
        <v>0.58002605591166878</v>
      </c>
      <c r="AB7" s="418">
        <f t="shared" si="1"/>
        <v>0.58002605591166878</v>
      </c>
      <c r="AC7" s="418">
        <f t="shared" si="1"/>
        <v>0.58002605591166878</v>
      </c>
      <c r="AD7" s="418">
        <f t="shared" si="1"/>
        <v>0.58002605591166878</v>
      </c>
      <c r="AE7" s="418">
        <f t="shared" si="1"/>
        <v>0.58002605591166878</v>
      </c>
      <c r="AF7" s="418">
        <f t="shared" si="1"/>
        <v>0.58002605591166878</v>
      </c>
      <c r="AG7" s="418">
        <f t="shared" si="1"/>
        <v>0.58002605591166878</v>
      </c>
      <c r="AH7" s="418">
        <f t="shared" si="1"/>
        <v>0.58002605591166878</v>
      </c>
      <c r="AI7" s="418">
        <f t="shared" si="1"/>
        <v>0.58002605591166878</v>
      </c>
      <c r="AJ7" s="418">
        <f t="shared" si="1"/>
        <v>0.58002605591166878</v>
      </c>
      <c r="AK7" s="418">
        <f t="shared" si="1"/>
        <v>0.58002605591166878</v>
      </c>
      <c r="AL7" s="418">
        <f t="shared" si="1"/>
        <v>0.58002605591166878</v>
      </c>
      <c r="AM7" s="418">
        <f t="shared" si="1"/>
        <v>0.58002605591166878</v>
      </c>
      <c r="AN7" s="418">
        <f t="shared" si="1"/>
        <v>0.58002605591166878</v>
      </c>
      <c r="AO7" s="418">
        <f t="shared" si="1"/>
        <v>0.58002605591166878</v>
      </c>
      <c r="AP7" s="418">
        <f t="shared" si="1"/>
        <v>0</v>
      </c>
      <c r="AQ7" s="418">
        <f t="shared" si="1"/>
        <v>0</v>
      </c>
      <c r="AR7" s="418">
        <f t="shared" si="1"/>
        <v>0</v>
      </c>
      <c r="AS7" s="418">
        <f t="shared" si="1"/>
        <v>0</v>
      </c>
      <c r="AT7" s="418">
        <f t="shared" si="1"/>
        <v>0</v>
      </c>
      <c r="AU7" s="418">
        <f t="shared" si="1"/>
        <v>0</v>
      </c>
      <c r="AV7" s="208">
        <f>SUM(E7:AU7)</f>
        <v>17.400781677350057</v>
      </c>
    </row>
    <row r="8" spans="1:48" x14ac:dyDescent="0.3">
      <c r="A8" s="219" t="str">
        <f t="shared" ref="A8:B8" si="6">A32</f>
        <v>Crawlspace Insulation</v>
      </c>
      <c r="B8" s="220">
        <f t="shared" si="6"/>
        <v>30</v>
      </c>
      <c r="C8" s="418">
        <f t="shared" si="3"/>
        <v>5.5770442971491043</v>
      </c>
      <c r="D8" s="221">
        <f t="shared" si="4"/>
        <v>0.80000000000000016</v>
      </c>
      <c r="E8" s="92"/>
      <c r="F8" s="135"/>
      <c r="G8" s="115"/>
      <c r="H8" s="115"/>
      <c r="I8" s="115"/>
      <c r="J8" s="115"/>
      <c r="K8" s="217"/>
      <c r="L8" s="418">
        <f t="shared" si="5"/>
        <v>4.4616354377192842</v>
      </c>
      <c r="M8" s="418">
        <f t="shared" si="1"/>
        <v>4.4616354377192842</v>
      </c>
      <c r="N8" s="418">
        <f t="shared" si="1"/>
        <v>4.4616354377192842</v>
      </c>
      <c r="O8" s="418">
        <f t="shared" si="1"/>
        <v>4.4616354377192842</v>
      </c>
      <c r="P8" s="418">
        <f t="shared" si="1"/>
        <v>4.4616354377192842</v>
      </c>
      <c r="Q8" s="418">
        <f t="shared" si="1"/>
        <v>4.4616354377192842</v>
      </c>
      <c r="R8" s="418">
        <f t="shared" si="1"/>
        <v>4.4616354377192842</v>
      </c>
      <c r="S8" s="418">
        <f t="shared" si="1"/>
        <v>4.4616354377192842</v>
      </c>
      <c r="T8" s="418">
        <f t="shared" si="1"/>
        <v>4.4616354377192842</v>
      </c>
      <c r="U8" s="418">
        <f t="shared" si="1"/>
        <v>4.4616354377192842</v>
      </c>
      <c r="V8" s="418">
        <f t="shared" si="1"/>
        <v>4.4616354377192842</v>
      </c>
      <c r="W8" s="418">
        <f t="shared" si="1"/>
        <v>4.4616354377192842</v>
      </c>
      <c r="X8" s="418">
        <f t="shared" si="1"/>
        <v>4.4616354377192842</v>
      </c>
      <c r="Y8" s="418">
        <f t="shared" si="1"/>
        <v>4.4616354377192842</v>
      </c>
      <c r="Z8" s="418">
        <f t="shared" si="1"/>
        <v>4.4616354377192842</v>
      </c>
      <c r="AA8" s="418">
        <f t="shared" si="1"/>
        <v>4.4616354377192842</v>
      </c>
      <c r="AB8" s="418">
        <f t="shared" si="1"/>
        <v>4.4616354377192842</v>
      </c>
      <c r="AC8" s="418">
        <f t="shared" si="1"/>
        <v>4.4616354377192842</v>
      </c>
      <c r="AD8" s="418">
        <f t="shared" si="1"/>
        <v>4.4616354377192842</v>
      </c>
      <c r="AE8" s="418">
        <f t="shared" si="1"/>
        <v>4.4616354377192842</v>
      </c>
      <c r="AF8" s="418">
        <f t="shared" si="1"/>
        <v>4.4616354377192842</v>
      </c>
      <c r="AG8" s="418">
        <f t="shared" si="1"/>
        <v>4.4616354377192842</v>
      </c>
      <c r="AH8" s="418">
        <f t="shared" si="1"/>
        <v>4.4616354377192842</v>
      </c>
      <c r="AI8" s="418">
        <f t="shared" si="1"/>
        <v>4.4616354377192842</v>
      </c>
      <c r="AJ8" s="418">
        <f t="shared" si="1"/>
        <v>4.4616354377192842</v>
      </c>
      <c r="AK8" s="418">
        <f t="shared" si="1"/>
        <v>4.4616354377192842</v>
      </c>
      <c r="AL8" s="418">
        <f t="shared" si="1"/>
        <v>4.4616354377192842</v>
      </c>
      <c r="AM8" s="418">
        <f t="shared" si="1"/>
        <v>4.4616354377192842</v>
      </c>
      <c r="AN8" s="418">
        <f t="shared" si="1"/>
        <v>4.4616354377192842</v>
      </c>
      <c r="AO8" s="418">
        <f t="shared" si="1"/>
        <v>4.4616354377192842</v>
      </c>
      <c r="AP8" s="418">
        <f t="shared" si="1"/>
        <v>0</v>
      </c>
      <c r="AQ8" s="418">
        <f t="shared" si="1"/>
        <v>0</v>
      </c>
      <c r="AR8" s="418">
        <f t="shared" si="1"/>
        <v>0</v>
      </c>
      <c r="AS8" s="418">
        <f t="shared" si="1"/>
        <v>0</v>
      </c>
      <c r="AT8" s="418">
        <f t="shared" si="1"/>
        <v>0</v>
      </c>
      <c r="AU8" s="418">
        <f t="shared" si="1"/>
        <v>0</v>
      </c>
      <c r="AV8" s="208">
        <f>SUM(E8:AU8)</f>
        <v>133.84906313157845</v>
      </c>
    </row>
    <row r="9" spans="1:48" x14ac:dyDescent="0.3">
      <c r="A9" s="219" t="str">
        <f t="shared" ref="A9:B9" si="7">A33</f>
        <v>Rim Joist Insulation</v>
      </c>
      <c r="B9" s="220">
        <f t="shared" si="7"/>
        <v>30</v>
      </c>
      <c r="C9" s="418">
        <f t="shared" si="3"/>
        <v>0.54681320938272193</v>
      </c>
      <c r="D9" s="221">
        <f t="shared" si="4"/>
        <v>0.79999999999999982</v>
      </c>
      <c r="E9" s="92"/>
      <c r="F9" s="135"/>
      <c r="G9" s="115"/>
      <c r="H9" s="115"/>
      <c r="I9" s="115"/>
      <c r="J9" s="115"/>
      <c r="K9" s="217"/>
      <c r="L9" s="418">
        <f t="shared" si="5"/>
        <v>0.43745056750617745</v>
      </c>
      <c r="M9" s="418">
        <f t="shared" si="1"/>
        <v>0.43745056750617745</v>
      </c>
      <c r="N9" s="418">
        <f t="shared" si="1"/>
        <v>0.43745056750617745</v>
      </c>
      <c r="O9" s="418">
        <f t="shared" si="1"/>
        <v>0.43745056750617745</v>
      </c>
      <c r="P9" s="418">
        <f t="shared" si="1"/>
        <v>0.43745056750617745</v>
      </c>
      <c r="Q9" s="418">
        <f t="shared" si="1"/>
        <v>0.43745056750617745</v>
      </c>
      <c r="R9" s="418">
        <f t="shared" si="1"/>
        <v>0.43745056750617745</v>
      </c>
      <c r="S9" s="418">
        <f t="shared" si="1"/>
        <v>0.43745056750617745</v>
      </c>
      <c r="T9" s="418">
        <f t="shared" si="1"/>
        <v>0.43745056750617745</v>
      </c>
      <c r="U9" s="418">
        <f t="shared" si="1"/>
        <v>0.43745056750617745</v>
      </c>
      <c r="V9" s="418">
        <f t="shared" si="1"/>
        <v>0.43745056750617745</v>
      </c>
      <c r="W9" s="418">
        <f t="shared" si="1"/>
        <v>0.43745056750617745</v>
      </c>
      <c r="X9" s="418">
        <f t="shared" si="1"/>
        <v>0.43745056750617745</v>
      </c>
      <c r="Y9" s="418">
        <f t="shared" si="1"/>
        <v>0.43745056750617745</v>
      </c>
      <c r="Z9" s="418">
        <f t="shared" si="1"/>
        <v>0.43745056750617745</v>
      </c>
      <c r="AA9" s="418">
        <f t="shared" si="1"/>
        <v>0.43745056750617745</v>
      </c>
      <c r="AB9" s="418">
        <f t="shared" si="1"/>
        <v>0.43745056750617745</v>
      </c>
      <c r="AC9" s="418">
        <f t="shared" si="1"/>
        <v>0.43745056750617745</v>
      </c>
      <c r="AD9" s="418">
        <f t="shared" si="1"/>
        <v>0.43745056750617745</v>
      </c>
      <c r="AE9" s="418">
        <f t="shared" si="1"/>
        <v>0.43745056750617745</v>
      </c>
      <c r="AF9" s="418">
        <f t="shared" si="1"/>
        <v>0.43745056750617745</v>
      </c>
      <c r="AG9" s="418">
        <f t="shared" si="1"/>
        <v>0.43745056750617745</v>
      </c>
      <c r="AH9" s="418">
        <f t="shared" si="1"/>
        <v>0.43745056750617745</v>
      </c>
      <c r="AI9" s="418">
        <f t="shared" si="1"/>
        <v>0.43745056750617745</v>
      </c>
      <c r="AJ9" s="418">
        <f t="shared" si="1"/>
        <v>0.43745056750617745</v>
      </c>
      <c r="AK9" s="418">
        <f t="shared" si="1"/>
        <v>0.43745056750617745</v>
      </c>
      <c r="AL9" s="418">
        <f t="shared" si="1"/>
        <v>0.43745056750617745</v>
      </c>
      <c r="AM9" s="418">
        <f t="shared" si="1"/>
        <v>0.43745056750617745</v>
      </c>
      <c r="AN9" s="418">
        <f t="shared" si="1"/>
        <v>0.43745056750617745</v>
      </c>
      <c r="AO9" s="418">
        <f t="shared" si="1"/>
        <v>0.43745056750617745</v>
      </c>
      <c r="AP9" s="418">
        <f t="shared" si="1"/>
        <v>0</v>
      </c>
      <c r="AQ9" s="418">
        <f t="shared" si="1"/>
        <v>0</v>
      </c>
      <c r="AR9" s="418">
        <f t="shared" si="1"/>
        <v>0</v>
      </c>
      <c r="AS9" s="418">
        <f t="shared" si="1"/>
        <v>0</v>
      </c>
      <c r="AT9" s="418">
        <f t="shared" si="1"/>
        <v>0</v>
      </c>
      <c r="AU9" s="418">
        <f t="shared" si="1"/>
        <v>0</v>
      </c>
      <c r="AV9" s="208">
        <f>SUM(E9:AU9)</f>
        <v>13.12351702518532</v>
      </c>
    </row>
    <row r="10" spans="1:48" x14ac:dyDescent="0.3">
      <c r="A10" s="180" t="s">
        <v>422</v>
      </c>
      <c r="B10" s="196"/>
      <c r="C10" s="182">
        <f>SUM(C6:C9)</f>
        <v>8.7007921369910424</v>
      </c>
      <c r="D10" s="205">
        <f>L10/C10</f>
        <v>0.82128429264154423</v>
      </c>
      <c r="E10" s="94"/>
      <c r="F10" s="94"/>
      <c r="G10" s="218"/>
      <c r="H10" s="218"/>
      <c r="I10" s="218"/>
      <c r="J10" s="218"/>
      <c r="K10" s="94"/>
      <c r="L10" s="182">
        <f>SUM(L6:L9)</f>
        <v>7.1458239156497978</v>
      </c>
      <c r="M10" s="182">
        <f t="shared" ref="M10:AV10" si="8">SUM(M6:M9)</f>
        <v>7.1458239156497978</v>
      </c>
      <c r="N10" s="182">
        <f t="shared" si="8"/>
        <v>7.1458239156497978</v>
      </c>
      <c r="O10" s="182">
        <f t="shared" si="8"/>
        <v>7.1458239156497978</v>
      </c>
      <c r="P10" s="182">
        <f t="shared" si="8"/>
        <v>7.1458239156497978</v>
      </c>
      <c r="Q10" s="182">
        <f t="shared" si="8"/>
        <v>7.1458239156497978</v>
      </c>
      <c r="R10" s="182">
        <f t="shared" si="8"/>
        <v>7.1458239156497978</v>
      </c>
      <c r="S10" s="182">
        <f t="shared" si="8"/>
        <v>7.1458239156497978</v>
      </c>
      <c r="T10" s="182">
        <f t="shared" si="8"/>
        <v>7.1458239156497978</v>
      </c>
      <c r="U10" s="182">
        <f t="shared" si="8"/>
        <v>7.1458239156497978</v>
      </c>
      <c r="V10" s="182">
        <f t="shared" si="8"/>
        <v>7.1458239156497978</v>
      </c>
      <c r="W10" s="182">
        <f t="shared" si="8"/>
        <v>7.1458239156497978</v>
      </c>
      <c r="X10" s="182">
        <f t="shared" si="8"/>
        <v>7.1458239156497978</v>
      </c>
      <c r="Y10" s="182">
        <f t="shared" si="8"/>
        <v>7.1458239156497978</v>
      </c>
      <c r="Z10" s="182">
        <f t="shared" si="8"/>
        <v>7.1458239156497978</v>
      </c>
      <c r="AA10" s="182">
        <f t="shared" si="8"/>
        <v>7.1458239156497978</v>
      </c>
      <c r="AB10" s="182">
        <f t="shared" si="8"/>
        <v>7.1458239156497978</v>
      </c>
      <c r="AC10" s="182">
        <f t="shared" si="8"/>
        <v>7.1458239156497978</v>
      </c>
      <c r="AD10" s="182">
        <f t="shared" si="8"/>
        <v>7.1458239156497978</v>
      </c>
      <c r="AE10" s="182">
        <f t="shared" si="8"/>
        <v>7.1458239156497978</v>
      </c>
      <c r="AF10" s="182">
        <f t="shared" si="8"/>
        <v>5.4791120611371298</v>
      </c>
      <c r="AG10" s="182">
        <f t="shared" si="8"/>
        <v>5.4791120611371298</v>
      </c>
      <c r="AH10" s="182">
        <f t="shared" si="8"/>
        <v>5.4791120611371298</v>
      </c>
      <c r="AI10" s="182">
        <f t="shared" si="8"/>
        <v>5.4791120611371298</v>
      </c>
      <c r="AJ10" s="182">
        <f t="shared" si="8"/>
        <v>5.4791120611371298</v>
      </c>
      <c r="AK10" s="182">
        <f t="shared" si="8"/>
        <v>5.4791120611371298</v>
      </c>
      <c r="AL10" s="182">
        <f t="shared" si="8"/>
        <v>5.4791120611371298</v>
      </c>
      <c r="AM10" s="182">
        <f t="shared" si="8"/>
        <v>5.4791120611371298</v>
      </c>
      <c r="AN10" s="182">
        <f t="shared" si="8"/>
        <v>5.4791120611371298</v>
      </c>
      <c r="AO10" s="182">
        <f t="shared" si="8"/>
        <v>5.4791120611371298</v>
      </c>
      <c r="AP10" s="182">
        <f t="shared" si="8"/>
        <v>0</v>
      </c>
      <c r="AQ10" s="182">
        <f t="shared" si="8"/>
        <v>0</v>
      </c>
      <c r="AR10" s="182">
        <f t="shared" si="8"/>
        <v>0</v>
      </c>
      <c r="AS10" s="182">
        <f t="shared" si="8"/>
        <v>0</v>
      </c>
      <c r="AT10" s="182">
        <f t="shared" si="8"/>
        <v>0</v>
      </c>
      <c r="AU10" s="182">
        <f t="shared" si="8"/>
        <v>0</v>
      </c>
      <c r="AV10" s="182">
        <f t="shared" si="8"/>
        <v>197.70759892436718</v>
      </c>
    </row>
    <row r="11" spans="1:48" x14ac:dyDescent="0.3">
      <c r="A11" s="180" t="s">
        <v>423</v>
      </c>
      <c r="B11" s="185"/>
      <c r="C11" s="186"/>
      <c r="D11" s="197"/>
      <c r="E11" s="94"/>
      <c r="F11" s="94"/>
      <c r="G11" s="95"/>
      <c r="H11" s="95"/>
      <c r="I11" s="95"/>
      <c r="J11" s="95"/>
      <c r="K11" s="94"/>
      <c r="L11" s="174">
        <v>0</v>
      </c>
      <c r="M11" s="174">
        <f t="shared" ref="M11:AU11" si="9">L10-M10</f>
        <v>0</v>
      </c>
      <c r="N11" s="174">
        <f t="shared" si="9"/>
        <v>0</v>
      </c>
      <c r="O11" s="174">
        <f t="shared" si="9"/>
        <v>0</v>
      </c>
      <c r="P11" s="174">
        <f t="shared" si="9"/>
        <v>0</v>
      </c>
      <c r="Q11" s="174">
        <f t="shared" si="9"/>
        <v>0</v>
      </c>
      <c r="R11" s="174">
        <f t="shared" si="9"/>
        <v>0</v>
      </c>
      <c r="S11" s="174">
        <f t="shared" si="9"/>
        <v>0</v>
      </c>
      <c r="T11" s="174">
        <f t="shared" si="9"/>
        <v>0</v>
      </c>
      <c r="U11" s="174">
        <f t="shared" si="9"/>
        <v>0</v>
      </c>
      <c r="V11" s="174">
        <f t="shared" si="9"/>
        <v>0</v>
      </c>
      <c r="W11" s="174">
        <f t="shared" si="9"/>
        <v>0</v>
      </c>
      <c r="X11" s="174">
        <f t="shared" si="9"/>
        <v>0</v>
      </c>
      <c r="Y11" s="174">
        <f t="shared" si="9"/>
        <v>0</v>
      </c>
      <c r="Z11" s="174">
        <f t="shared" si="9"/>
        <v>0</v>
      </c>
      <c r="AA11" s="174">
        <f t="shared" si="9"/>
        <v>0</v>
      </c>
      <c r="AB11" s="174">
        <f t="shared" si="9"/>
        <v>0</v>
      </c>
      <c r="AC11" s="174">
        <f t="shared" si="9"/>
        <v>0</v>
      </c>
      <c r="AD11" s="174">
        <f t="shared" si="9"/>
        <v>0</v>
      </c>
      <c r="AE11" s="174">
        <f t="shared" si="9"/>
        <v>0</v>
      </c>
      <c r="AF11" s="174">
        <f t="shared" si="9"/>
        <v>1.666711854512668</v>
      </c>
      <c r="AG11" s="174">
        <f t="shared" si="9"/>
        <v>0</v>
      </c>
      <c r="AH11" s="174">
        <f t="shared" si="9"/>
        <v>0</v>
      </c>
      <c r="AI11" s="174">
        <f t="shared" si="9"/>
        <v>0</v>
      </c>
      <c r="AJ11" s="174">
        <f t="shared" si="9"/>
        <v>0</v>
      </c>
      <c r="AK11" s="174">
        <f t="shared" si="9"/>
        <v>0</v>
      </c>
      <c r="AL11" s="174">
        <f t="shared" si="9"/>
        <v>0</v>
      </c>
      <c r="AM11" s="174">
        <f t="shared" si="9"/>
        <v>0</v>
      </c>
      <c r="AN11" s="174">
        <f t="shared" si="9"/>
        <v>0</v>
      </c>
      <c r="AO11" s="174">
        <f t="shared" si="9"/>
        <v>0</v>
      </c>
      <c r="AP11" s="174">
        <f t="shared" si="9"/>
        <v>5.4791120611371298</v>
      </c>
      <c r="AQ11" s="174">
        <f t="shared" si="9"/>
        <v>0</v>
      </c>
      <c r="AR11" s="174">
        <f t="shared" si="9"/>
        <v>0</v>
      </c>
      <c r="AS11" s="174">
        <f t="shared" si="9"/>
        <v>0</v>
      </c>
      <c r="AT11" s="174">
        <f t="shared" si="9"/>
        <v>0</v>
      </c>
      <c r="AU11" s="174">
        <f t="shared" si="9"/>
        <v>0</v>
      </c>
      <c r="AV11" s="84"/>
    </row>
    <row r="12" spans="1:48" x14ac:dyDescent="0.3">
      <c r="A12" s="180" t="s">
        <v>424</v>
      </c>
      <c r="B12" s="185"/>
      <c r="C12" s="186"/>
      <c r="D12" s="186"/>
      <c r="E12" s="94"/>
      <c r="F12" s="94"/>
      <c r="G12" s="95"/>
      <c r="H12" s="95"/>
      <c r="I12" s="95"/>
      <c r="J12" s="95"/>
      <c r="K12" s="94"/>
      <c r="L12" s="174">
        <f>$L10-L10</f>
        <v>0</v>
      </c>
      <c r="M12" s="174">
        <f t="shared" ref="M12:AU12" si="10">$L10-M10</f>
        <v>0</v>
      </c>
      <c r="N12" s="174">
        <f t="shared" si="10"/>
        <v>0</v>
      </c>
      <c r="O12" s="174">
        <f t="shared" si="10"/>
        <v>0</v>
      </c>
      <c r="P12" s="174">
        <f t="shared" si="10"/>
        <v>0</v>
      </c>
      <c r="Q12" s="174">
        <f t="shared" si="10"/>
        <v>0</v>
      </c>
      <c r="R12" s="174">
        <f t="shared" si="10"/>
        <v>0</v>
      </c>
      <c r="S12" s="174">
        <f t="shared" si="10"/>
        <v>0</v>
      </c>
      <c r="T12" s="174">
        <f t="shared" si="10"/>
        <v>0</v>
      </c>
      <c r="U12" s="174">
        <f t="shared" si="10"/>
        <v>0</v>
      </c>
      <c r="V12" s="174">
        <f t="shared" si="10"/>
        <v>0</v>
      </c>
      <c r="W12" s="174">
        <f t="shared" si="10"/>
        <v>0</v>
      </c>
      <c r="X12" s="174">
        <f t="shared" si="10"/>
        <v>0</v>
      </c>
      <c r="Y12" s="174">
        <f t="shared" si="10"/>
        <v>0</v>
      </c>
      <c r="Z12" s="174">
        <f t="shared" si="10"/>
        <v>0</v>
      </c>
      <c r="AA12" s="174">
        <f t="shared" si="10"/>
        <v>0</v>
      </c>
      <c r="AB12" s="174">
        <f t="shared" si="10"/>
        <v>0</v>
      </c>
      <c r="AC12" s="174">
        <f t="shared" si="10"/>
        <v>0</v>
      </c>
      <c r="AD12" s="174">
        <f t="shared" si="10"/>
        <v>0</v>
      </c>
      <c r="AE12" s="174">
        <f t="shared" si="10"/>
        <v>0</v>
      </c>
      <c r="AF12" s="174">
        <f t="shared" si="10"/>
        <v>1.666711854512668</v>
      </c>
      <c r="AG12" s="174">
        <f t="shared" si="10"/>
        <v>1.666711854512668</v>
      </c>
      <c r="AH12" s="174">
        <f t="shared" si="10"/>
        <v>1.666711854512668</v>
      </c>
      <c r="AI12" s="174">
        <f t="shared" si="10"/>
        <v>1.666711854512668</v>
      </c>
      <c r="AJ12" s="174">
        <f t="shared" si="10"/>
        <v>1.666711854512668</v>
      </c>
      <c r="AK12" s="174">
        <f t="shared" si="10"/>
        <v>1.666711854512668</v>
      </c>
      <c r="AL12" s="174">
        <f t="shared" si="10"/>
        <v>1.666711854512668</v>
      </c>
      <c r="AM12" s="174">
        <f t="shared" si="10"/>
        <v>1.666711854512668</v>
      </c>
      <c r="AN12" s="174">
        <f t="shared" si="10"/>
        <v>1.666711854512668</v>
      </c>
      <c r="AO12" s="174">
        <f t="shared" si="10"/>
        <v>1.666711854512668</v>
      </c>
      <c r="AP12" s="174">
        <f t="shared" si="10"/>
        <v>7.1458239156497978</v>
      </c>
      <c r="AQ12" s="174">
        <f t="shared" si="10"/>
        <v>7.1458239156497978</v>
      </c>
      <c r="AR12" s="174">
        <f t="shared" si="10"/>
        <v>7.1458239156497978</v>
      </c>
      <c r="AS12" s="174">
        <f t="shared" si="10"/>
        <v>7.1458239156497978</v>
      </c>
      <c r="AT12" s="174">
        <f t="shared" si="10"/>
        <v>7.1458239156497978</v>
      </c>
      <c r="AU12" s="174">
        <f t="shared" si="10"/>
        <v>7.1458239156497978</v>
      </c>
      <c r="AV12" s="80"/>
    </row>
    <row r="13" spans="1:48" x14ac:dyDescent="0.3">
      <c r="A13" s="193" t="s">
        <v>66</v>
      </c>
      <c r="B13" s="206">
        <f>SUMPRODUCT(B6:B9,C6:C9)/C10</f>
        <v>27.871570735845594</v>
      </c>
      <c r="C13" s="56"/>
      <c r="D13" s="30"/>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row>
    <row r="14" spans="1:48" hidden="1" x14ac:dyDescent="0.3">
      <c r="A14" s="30"/>
      <c r="B14" s="99"/>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row>
    <row r="15" spans="1:48" ht="15" hidden="1" customHeight="1" x14ac:dyDescent="0.3">
      <c r="A15" s="491" t="str">
        <f>A4</f>
        <v>Measure Category</v>
      </c>
      <c r="B15" s="493" t="str">
        <f>B4</f>
        <v>Measure Life</v>
      </c>
      <c r="C15" s="493" t="str">
        <f>C4</f>
        <v>Annual Verified Gross Savings (MWh)</v>
      </c>
      <c r="D15" s="497" t="str">
        <f>D4</f>
        <v>NTGR</v>
      </c>
      <c r="E15" s="96"/>
      <c r="F15" s="96"/>
      <c r="G15" s="96"/>
      <c r="H15" s="96"/>
      <c r="I15" s="96"/>
      <c r="J15" s="96"/>
      <c r="K15" s="88"/>
      <c r="L15" s="120" t="s">
        <v>265</v>
      </c>
      <c r="M15" s="89"/>
      <c r="N15" s="89"/>
      <c r="O15" s="89"/>
      <c r="P15" s="89"/>
      <c r="Q15" s="89"/>
      <c r="R15" s="89"/>
      <c r="S15" s="89"/>
      <c r="T15" s="89"/>
      <c r="U15" s="89"/>
      <c r="V15" s="89"/>
      <c r="W15" s="89"/>
      <c r="X15" s="89"/>
      <c r="Y15" s="89"/>
      <c r="Z15" s="89"/>
      <c r="AA15" s="90"/>
      <c r="AB15" s="30"/>
      <c r="AC15" s="30"/>
      <c r="AD15" s="30"/>
      <c r="AE15" s="30"/>
      <c r="AF15" s="30"/>
      <c r="AG15" s="30"/>
      <c r="AH15" s="30"/>
      <c r="AI15" s="30"/>
      <c r="AJ15" s="30"/>
      <c r="AK15" s="30"/>
      <c r="AL15" s="30"/>
      <c r="AM15" s="30"/>
      <c r="AN15" s="30"/>
      <c r="AO15" s="30"/>
      <c r="AP15" s="30"/>
      <c r="AQ15" s="30"/>
      <c r="AR15" s="30"/>
      <c r="AS15" s="30"/>
      <c r="AT15" s="30"/>
      <c r="AU15" s="30"/>
      <c r="AV15" s="30"/>
    </row>
    <row r="16" spans="1:48" hidden="1" x14ac:dyDescent="0.3">
      <c r="A16" s="496"/>
      <c r="B16" s="495"/>
      <c r="C16" s="495"/>
      <c r="D16" s="494"/>
      <c r="E16" s="98"/>
      <c r="F16" s="98"/>
      <c r="G16" s="98"/>
      <c r="H16" s="98"/>
      <c r="I16" s="98"/>
      <c r="J16" s="98"/>
      <c r="K16" s="98"/>
      <c r="L16" s="98">
        <f t="shared" ref="L16:AA16" si="11">AB5</f>
        <v>2041</v>
      </c>
      <c r="M16" s="98">
        <f t="shared" si="11"/>
        <v>2042</v>
      </c>
      <c r="N16" s="98">
        <f t="shared" si="11"/>
        <v>2043</v>
      </c>
      <c r="O16" s="98">
        <f t="shared" si="11"/>
        <v>2044</v>
      </c>
      <c r="P16" s="98">
        <f t="shared" si="11"/>
        <v>2045</v>
      </c>
      <c r="Q16" s="98">
        <f t="shared" si="11"/>
        <v>2046</v>
      </c>
      <c r="R16" s="98">
        <f t="shared" si="11"/>
        <v>2047</v>
      </c>
      <c r="S16" s="98">
        <f t="shared" si="11"/>
        <v>2048</v>
      </c>
      <c r="T16" s="98">
        <f t="shared" si="11"/>
        <v>2049</v>
      </c>
      <c r="U16" s="98">
        <f t="shared" si="11"/>
        <v>2050</v>
      </c>
      <c r="V16" s="98">
        <f t="shared" si="11"/>
        <v>2051</v>
      </c>
      <c r="W16" s="98">
        <f t="shared" si="11"/>
        <v>2052</v>
      </c>
      <c r="X16" s="98">
        <f t="shared" si="11"/>
        <v>2053</v>
      </c>
      <c r="Y16" s="98">
        <f t="shared" si="11"/>
        <v>2054</v>
      </c>
      <c r="Z16" s="98">
        <f t="shared" si="11"/>
        <v>2055</v>
      </c>
      <c r="AA16" s="98">
        <f t="shared" si="11"/>
        <v>2056</v>
      </c>
      <c r="AB16" s="30"/>
      <c r="AC16" s="30"/>
      <c r="AD16" s="30"/>
      <c r="AE16" s="30"/>
      <c r="AF16" s="30"/>
      <c r="AG16" s="30"/>
      <c r="AH16" s="30"/>
      <c r="AI16" s="30"/>
      <c r="AJ16" s="30"/>
      <c r="AK16" s="30"/>
      <c r="AL16" s="30"/>
      <c r="AM16" s="30"/>
      <c r="AN16" s="30"/>
      <c r="AO16" s="30"/>
      <c r="AP16" s="30"/>
      <c r="AQ16" s="30"/>
      <c r="AR16" s="30"/>
      <c r="AS16" s="30"/>
      <c r="AT16" s="30"/>
      <c r="AU16" s="30"/>
      <c r="AV16" s="30"/>
    </row>
    <row r="17" spans="1:48" hidden="1" x14ac:dyDescent="0.3">
      <c r="A17" s="219" t="str">
        <f>A30</f>
        <v>Air Sealing</v>
      </c>
      <c r="B17" s="220">
        <f t="shared" ref="B17:C17" si="12">B30</f>
        <v>20</v>
      </c>
      <c r="C17" s="177">
        <f t="shared" si="12"/>
        <v>63.204848483605147</v>
      </c>
      <c r="D17" s="221">
        <f>L17/C17</f>
        <v>7.0590082007341542E-2</v>
      </c>
      <c r="E17" s="92"/>
      <c r="F17" s="135"/>
      <c r="G17" s="115"/>
      <c r="H17" s="115"/>
      <c r="I17" s="115"/>
      <c r="J17" s="115"/>
      <c r="K17" s="217"/>
      <c r="L17" s="177">
        <f t="shared" ref="L17:AA18" si="13">AB8</f>
        <v>4.4616354377192842</v>
      </c>
      <c r="M17" s="177">
        <f t="shared" si="13"/>
        <v>4.4616354377192842</v>
      </c>
      <c r="N17" s="177">
        <f t="shared" si="13"/>
        <v>4.4616354377192842</v>
      </c>
      <c r="O17" s="177">
        <f t="shared" si="13"/>
        <v>4.4616354377192842</v>
      </c>
      <c r="P17" s="177">
        <f t="shared" si="13"/>
        <v>4.4616354377192842</v>
      </c>
      <c r="Q17" s="177">
        <f t="shared" si="13"/>
        <v>4.4616354377192842</v>
      </c>
      <c r="R17" s="177">
        <f t="shared" si="13"/>
        <v>4.4616354377192842</v>
      </c>
      <c r="S17" s="177">
        <f t="shared" si="13"/>
        <v>4.4616354377192842</v>
      </c>
      <c r="T17" s="177">
        <f t="shared" si="13"/>
        <v>4.4616354377192842</v>
      </c>
      <c r="U17" s="177">
        <f t="shared" si="13"/>
        <v>4.4616354377192842</v>
      </c>
      <c r="V17" s="177">
        <f t="shared" si="13"/>
        <v>4.4616354377192842</v>
      </c>
      <c r="W17" s="177">
        <f t="shared" si="13"/>
        <v>4.4616354377192842</v>
      </c>
      <c r="X17" s="177">
        <f t="shared" si="13"/>
        <v>4.4616354377192842</v>
      </c>
      <c r="Y17" s="177">
        <f t="shared" si="13"/>
        <v>4.4616354377192842</v>
      </c>
      <c r="Z17" s="177">
        <f t="shared" si="13"/>
        <v>0</v>
      </c>
      <c r="AA17" s="177">
        <f t="shared" si="13"/>
        <v>0</v>
      </c>
      <c r="AB17" s="30"/>
      <c r="AC17" s="30"/>
      <c r="AD17" s="30"/>
      <c r="AE17" s="30"/>
      <c r="AF17" s="30"/>
      <c r="AG17" s="30"/>
      <c r="AH17" s="30"/>
      <c r="AI17" s="30"/>
      <c r="AJ17" s="30"/>
      <c r="AK17" s="30"/>
      <c r="AL17" s="30"/>
      <c r="AM17" s="30"/>
      <c r="AN17" s="30"/>
      <c r="AO17" s="30"/>
      <c r="AP17" s="30"/>
      <c r="AQ17" s="30"/>
      <c r="AR17" s="30"/>
      <c r="AS17" s="30"/>
      <c r="AT17" s="30"/>
      <c r="AU17" s="30"/>
      <c r="AV17" s="30"/>
    </row>
    <row r="18" spans="1:48" hidden="1" x14ac:dyDescent="0.3">
      <c r="A18" s="219" t="str">
        <f t="shared" ref="A18:C18" si="14">A33</f>
        <v>Rim Joist Insulation</v>
      </c>
      <c r="B18" s="220">
        <f t="shared" si="14"/>
        <v>30</v>
      </c>
      <c r="C18" s="177">
        <f t="shared" si="14"/>
        <v>18.662566873130437</v>
      </c>
      <c r="D18" s="221">
        <f t="shared" ref="D18:D21" si="15">L18/C18</f>
        <v>2.3439999999999999E-2</v>
      </c>
      <c r="E18" s="92"/>
      <c r="F18" s="135"/>
      <c r="G18" s="115"/>
      <c r="H18" s="115"/>
      <c r="I18" s="115"/>
      <c r="J18" s="115"/>
      <c r="K18" s="217"/>
      <c r="L18" s="177">
        <f t="shared" si="13"/>
        <v>0.43745056750617745</v>
      </c>
      <c r="M18" s="177">
        <f t="shared" si="13"/>
        <v>0.43745056750617745</v>
      </c>
      <c r="N18" s="177">
        <f t="shared" si="13"/>
        <v>0.43745056750617745</v>
      </c>
      <c r="O18" s="177">
        <f t="shared" si="13"/>
        <v>0.43745056750617745</v>
      </c>
      <c r="P18" s="177">
        <f t="shared" si="13"/>
        <v>0.43745056750617745</v>
      </c>
      <c r="Q18" s="177">
        <f t="shared" si="13"/>
        <v>0.43745056750617745</v>
      </c>
      <c r="R18" s="177">
        <f t="shared" si="13"/>
        <v>0.43745056750617745</v>
      </c>
      <c r="S18" s="177">
        <f t="shared" si="13"/>
        <v>0.43745056750617745</v>
      </c>
      <c r="T18" s="177">
        <f t="shared" si="13"/>
        <v>0.43745056750617745</v>
      </c>
      <c r="U18" s="177">
        <f t="shared" si="13"/>
        <v>0.43745056750617745</v>
      </c>
      <c r="V18" s="177">
        <f t="shared" si="13"/>
        <v>0.43745056750617745</v>
      </c>
      <c r="W18" s="177">
        <f t="shared" si="13"/>
        <v>0.43745056750617745</v>
      </c>
      <c r="X18" s="177">
        <f t="shared" si="13"/>
        <v>0.43745056750617745</v>
      </c>
      <c r="Y18" s="177">
        <f t="shared" si="13"/>
        <v>0.43745056750617745</v>
      </c>
      <c r="Z18" s="177">
        <f t="shared" si="13"/>
        <v>0</v>
      </c>
      <c r="AA18" s="177">
        <f t="shared" si="13"/>
        <v>0</v>
      </c>
      <c r="AB18" s="30"/>
      <c r="AC18" s="30"/>
      <c r="AD18" s="30"/>
      <c r="AE18" s="30"/>
      <c r="AF18" s="30"/>
      <c r="AG18" s="30"/>
      <c r="AH18" s="30"/>
      <c r="AI18" s="30"/>
      <c r="AJ18" s="30"/>
      <c r="AK18" s="30"/>
      <c r="AL18" s="30"/>
      <c r="AM18" s="30"/>
      <c r="AN18" s="30"/>
      <c r="AO18" s="30"/>
      <c r="AP18" s="30"/>
      <c r="AQ18" s="30"/>
      <c r="AR18" s="30"/>
      <c r="AS18" s="30"/>
      <c r="AT18" s="30"/>
      <c r="AU18" s="30"/>
      <c r="AV18" s="30"/>
    </row>
    <row r="19" spans="1:48" hidden="1" x14ac:dyDescent="0.3">
      <c r="A19" s="219" t="e">
        <f>#REF!</f>
        <v>#REF!</v>
      </c>
      <c r="B19" s="220" t="e">
        <f>#REF!</f>
        <v>#REF!</v>
      </c>
      <c r="C19" s="177" t="e">
        <f>#REF!</f>
        <v>#REF!</v>
      </c>
      <c r="D19" s="221" t="e">
        <f t="shared" si="15"/>
        <v>#REF!</v>
      </c>
      <c r="E19" s="92"/>
      <c r="F19" s="135"/>
      <c r="G19" s="115"/>
      <c r="H19" s="115"/>
      <c r="I19" s="115"/>
      <c r="J19" s="115"/>
      <c r="K19" s="217"/>
      <c r="L19" s="177" t="e">
        <f>#REF!</f>
        <v>#REF!</v>
      </c>
      <c r="M19" s="177" t="e">
        <f>#REF!</f>
        <v>#REF!</v>
      </c>
      <c r="N19" s="177" t="e">
        <f>#REF!</f>
        <v>#REF!</v>
      </c>
      <c r="O19" s="177" t="e">
        <f>#REF!</f>
        <v>#REF!</v>
      </c>
      <c r="P19" s="177" t="e">
        <f>#REF!</f>
        <v>#REF!</v>
      </c>
      <c r="Q19" s="177" t="e">
        <f>#REF!</f>
        <v>#REF!</v>
      </c>
      <c r="R19" s="177" t="e">
        <f>#REF!</f>
        <v>#REF!</v>
      </c>
      <c r="S19" s="177" t="e">
        <f>#REF!</f>
        <v>#REF!</v>
      </c>
      <c r="T19" s="177" t="e">
        <f>#REF!</f>
        <v>#REF!</v>
      </c>
      <c r="U19" s="177" t="e">
        <f>#REF!</f>
        <v>#REF!</v>
      </c>
      <c r="V19" s="177" t="e">
        <f>#REF!</f>
        <v>#REF!</v>
      </c>
      <c r="W19" s="177" t="e">
        <f>#REF!</f>
        <v>#REF!</v>
      </c>
      <c r="X19" s="177" t="e">
        <f>#REF!</f>
        <v>#REF!</v>
      </c>
      <c r="Y19" s="177" t="e">
        <f>#REF!</f>
        <v>#REF!</v>
      </c>
      <c r="Z19" s="177" t="e">
        <f>#REF!</f>
        <v>#REF!</v>
      </c>
      <c r="AA19" s="177" t="e">
        <f>#REF!</f>
        <v>#REF!</v>
      </c>
      <c r="AB19" s="30"/>
      <c r="AC19" s="30"/>
      <c r="AD19" s="30"/>
      <c r="AE19" s="30"/>
      <c r="AF19" s="30"/>
      <c r="AG19" s="30"/>
      <c r="AH19" s="30"/>
      <c r="AI19" s="30"/>
      <c r="AJ19" s="30"/>
      <c r="AK19" s="30"/>
      <c r="AL19" s="30"/>
      <c r="AM19" s="30"/>
      <c r="AN19" s="30"/>
      <c r="AO19" s="30"/>
      <c r="AP19" s="30"/>
      <c r="AQ19" s="30"/>
      <c r="AR19" s="30"/>
      <c r="AS19" s="30"/>
      <c r="AT19" s="30"/>
      <c r="AU19" s="30"/>
      <c r="AV19" s="30"/>
    </row>
    <row r="20" spans="1:48" hidden="1" x14ac:dyDescent="0.3">
      <c r="A20" s="219" t="e">
        <f>#REF!</f>
        <v>#REF!</v>
      </c>
      <c r="B20" s="220" t="e">
        <f>#REF!</f>
        <v>#REF!</v>
      </c>
      <c r="C20" s="177" t="e">
        <f>#REF!</f>
        <v>#REF!</v>
      </c>
      <c r="D20" s="221" t="e">
        <f t="shared" si="15"/>
        <v>#REF!</v>
      </c>
      <c r="E20" s="92"/>
      <c r="F20" s="135"/>
      <c r="G20" s="115"/>
      <c r="H20" s="115"/>
      <c r="I20" s="115"/>
      <c r="J20" s="115"/>
      <c r="K20" s="217"/>
      <c r="L20" s="177" t="e">
        <f>#REF!</f>
        <v>#REF!</v>
      </c>
      <c r="M20" s="177" t="e">
        <f>#REF!</f>
        <v>#REF!</v>
      </c>
      <c r="N20" s="177" t="e">
        <f>#REF!</f>
        <v>#REF!</v>
      </c>
      <c r="O20" s="177" t="e">
        <f>#REF!</f>
        <v>#REF!</v>
      </c>
      <c r="P20" s="177" t="e">
        <f>#REF!</f>
        <v>#REF!</v>
      </c>
      <c r="Q20" s="177" t="e">
        <f>#REF!</f>
        <v>#REF!</v>
      </c>
      <c r="R20" s="177" t="e">
        <f>#REF!</f>
        <v>#REF!</v>
      </c>
      <c r="S20" s="177" t="e">
        <f>#REF!</f>
        <v>#REF!</v>
      </c>
      <c r="T20" s="177" t="e">
        <f>#REF!</f>
        <v>#REF!</v>
      </c>
      <c r="U20" s="177" t="e">
        <f>#REF!</f>
        <v>#REF!</v>
      </c>
      <c r="V20" s="177" t="e">
        <f>#REF!</f>
        <v>#REF!</v>
      </c>
      <c r="W20" s="177" t="e">
        <f>#REF!</f>
        <v>#REF!</v>
      </c>
      <c r="X20" s="177" t="e">
        <f>#REF!</f>
        <v>#REF!</v>
      </c>
      <c r="Y20" s="177" t="e">
        <f>#REF!</f>
        <v>#REF!</v>
      </c>
      <c r="Z20" s="177" t="e">
        <f>#REF!</f>
        <v>#REF!</v>
      </c>
      <c r="AA20" s="177" t="e">
        <f>#REF!</f>
        <v>#REF!</v>
      </c>
      <c r="AB20" s="30"/>
      <c r="AC20" s="30"/>
      <c r="AD20" s="30"/>
      <c r="AE20" s="30"/>
      <c r="AF20" s="30"/>
      <c r="AG20" s="30"/>
      <c r="AH20" s="30"/>
      <c r="AI20" s="30"/>
      <c r="AJ20" s="30"/>
      <c r="AK20" s="30"/>
      <c r="AL20" s="30"/>
      <c r="AM20" s="30"/>
      <c r="AN20" s="30"/>
      <c r="AO20" s="30"/>
      <c r="AP20" s="30"/>
      <c r="AQ20" s="30"/>
      <c r="AR20" s="30"/>
      <c r="AS20" s="30"/>
      <c r="AT20" s="30"/>
      <c r="AU20" s="30"/>
      <c r="AV20" s="30"/>
    </row>
    <row r="21" spans="1:48" hidden="1" x14ac:dyDescent="0.3">
      <c r="A21" s="219" t="e">
        <f>#REF!</f>
        <v>#REF!</v>
      </c>
      <c r="B21" s="220" t="e">
        <f>#REF!</f>
        <v>#REF!</v>
      </c>
      <c r="C21" s="177" t="e">
        <f>#REF!</f>
        <v>#REF!</v>
      </c>
      <c r="D21" s="221" t="e">
        <f t="shared" si="15"/>
        <v>#REF!</v>
      </c>
      <c r="E21" s="92"/>
      <c r="F21" s="135"/>
      <c r="G21" s="115"/>
      <c r="H21" s="115"/>
      <c r="I21" s="115"/>
      <c r="J21" s="115"/>
      <c r="K21" s="217"/>
      <c r="L21" s="177" t="e">
        <f>#REF!</f>
        <v>#REF!</v>
      </c>
      <c r="M21" s="177" t="e">
        <f>#REF!</f>
        <v>#REF!</v>
      </c>
      <c r="N21" s="177" t="e">
        <f>#REF!</f>
        <v>#REF!</v>
      </c>
      <c r="O21" s="177" t="e">
        <f>#REF!</f>
        <v>#REF!</v>
      </c>
      <c r="P21" s="177" t="e">
        <f>#REF!</f>
        <v>#REF!</v>
      </c>
      <c r="Q21" s="177" t="e">
        <f>#REF!</f>
        <v>#REF!</v>
      </c>
      <c r="R21" s="177" t="e">
        <f>#REF!</f>
        <v>#REF!</v>
      </c>
      <c r="S21" s="177" t="e">
        <f>#REF!</f>
        <v>#REF!</v>
      </c>
      <c r="T21" s="177" t="e">
        <f>#REF!</f>
        <v>#REF!</v>
      </c>
      <c r="U21" s="177" t="e">
        <f>#REF!</f>
        <v>#REF!</v>
      </c>
      <c r="V21" s="177" t="e">
        <f>#REF!</f>
        <v>#REF!</v>
      </c>
      <c r="W21" s="177" t="e">
        <f>#REF!</f>
        <v>#REF!</v>
      </c>
      <c r="X21" s="177" t="e">
        <f>#REF!</f>
        <v>#REF!</v>
      </c>
      <c r="Y21" s="177" t="e">
        <f>#REF!</f>
        <v>#REF!</v>
      </c>
      <c r="Z21" s="177" t="e">
        <f>#REF!</f>
        <v>#REF!</v>
      </c>
      <c r="AA21" s="177" t="e">
        <f>#REF!</f>
        <v>#REF!</v>
      </c>
      <c r="AB21" s="30"/>
      <c r="AC21" s="30"/>
      <c r="AD21" s="30"/>
      <c r="AE21" s="30"/>
      <c r="AF21" s="30"/>
      <c r="AG21" s="30"/>
      <c r="AH21" s="30"/>
      <c r="AI21" s="30"/>
      <c r="AJ21" s="30"/>
      <c r="AK21" s="30"/>
      <c r="AL21" s="30"/>
      <c r="AM21" s="30"/>
      <c r="AN21" s="30"/>
      <c r="AO21" s="30"/>
      <c r="AP21" s="30"/>
      <c r="AQ21" s="30"/>
      <c r="AR21" s="30"/>
      <c r="AS21" s="30"/>
      <c r="AT21" s="30"/>
      <c r="AU21" s="30"/>
      <c r="AV21" s="30"/>
    </row>
    <row r="22" spans="1:48" hidden="1" x14ac:dyDescent="0.3">
      <c r="A22" s="180" t="str">
        <f>A10</f>
        <v>2025 CPAS</v>
      </c>
      <c r="B22" s="196"/>
      <c r="C22" s="182" t="e">
        <f>SUM(C17:C21)</f>
        <v>#REF!</v>
      </c>
      <c r="D22" s="407">
        <f>D10</f>
        <v>0.82128429264154423</v>
      </c>
      <c r="E22" s="408"/>
      <c r="F22" s="135"/>
      <c r="G22" s="115"/>
      <c r="H22" s="115"/>
      <c r="I22" s="115"/>
      <c r="J22" s="115"/>
      <c r="K22" s="217"/>
      <c r="L22" s="182">
        <f t="shared" ref="L22:AA24" si="16">AB10</f>
        <v>7.1458239156497978</v>
      </c>
      <c r="M22" s="182">
        <f t="shared" si="16"/>
        <v>7.1458239156497978</v>
      </c>
      <c r="N22" s="182">
        <f t="shared" si="16"/>
        <v>7.1458239156497978</v>
      </c>
      <c r="O22" s="182">
        <f t="shared" si="16"/>
        <v>7.1458239156497978</v>
      </c>
      <c r="P22" s="182">
        <f t="shared" si="16"/>
        <v>5.4791120611371298</v>
      </c>
      <c r="Q22" s="182">
        <f t="shared" si="16"/>
        <v>5.4791120611371298</v>
      </c>
      <c r="R22" s="182">
        <f t="shared" si="16"/>
        <v>5.4791120611371298</v>
      </c>
      <c r="S22" s="182">
        <f t="shared" si="16"/>
        <v>5.4791120611371298</v>
      </c>
      <c r="T22" s="182">
        <f t="shared" si="16"/>
        <v>5.4791120611371298</v>
      </c>
      <c r="U22" s="182">
        <f t="shared" si="16"/>
        <v>5.4791120611371298</v>
      </c>
      <c r="V22" s="182">
        <f t="shared" si="16"/>
        <v>5.4791120611371298</v>
      </c>
      <c r="W22" s="182">
        <f t="shared" si="16"/>
        <v>5.4791120611371298</v>
      </c>
      <c r="X22" s="182">
        <f t="shared" si="16"/>
        <v>5.4791120611371298</v>
      </c>
      <c r="Y22" s="182">
        <f t="shared" si="16"/>
        <v>5.4791120611371298</v>
      </c>
      <c r="Z22" s="182">
        <f t="shared" si="16"/>
        <v>0</v>
      </c>
      <c r="AA22" s="182">
        <f t="shared" si="16"/>
        <v>0</v>
      </c>
      <c r="AB22" s="30"/>
      <c r="AC22" s="30"/>
      <c r="AD22" s="30"/>
      <c r="AE22" s="30"/>
      <c r="AF22" s="30"/>
      <c r="AG22" s="30"/>
      <c r="AH22" s="30"/>
      <c r="AI22" s="30"/>
      <c r="AJ22" s="30"/>
      <c r="AK22" s="30"/>
      <c r="AL22" s="30"/>
      <c r="AM22" s="30"/>
      <c r="AN22" s="30"/>
      <c r="AO22" s="30"/>
      <c r="AP22" s="30"/>
      <c r="AQ22" s="30"/>
      <c r="AR22" s="30"/>
      <c r="AS22" s="30"/>
      <c r="AT22" s="30"/>
      <c r="AU22" s="30"/>
      <c r="AV22" s="30"/>
    </row>
    <row r="23" spans="1:48" hidden="1" x14ac:dyDescent="0.3">
      <c r="A23" s="180" t="str">
        <f>A11</f>
        <v>Expiring 2025 CPAS</v>
      </c>
      <c r="B23" s="185"/>
      <c r="C23" s="186"/>
      <c r="D23" s="197"/>
      <c r="E23" s="408"/>
      <c r="F23" s="135"/>
      <c r="G23" s="115"/>
      <c r="H23" s="115"/>
      <c r="I23" s="115"/>
      <c r="J23" s="115"/>
      <c r="K23" s="217"/>
      <c r="L23" s="174">
        <f t="shared" si="16"/>
        <v>0</v>
      </c>
      <c r="M23" s="174">
        <f t="shared" si="16"/>
        <v>0</v>
      </c>
      <c r="N23" s="174">
        <f t="shared" si="16"/>
        <v>0</v>
      </c>
      <c r="O23" s="174">
        <f t="shared" si="16"/>
        <v>0</v>
      </c>
      <c r="P23" s="174">
        <f t="shared" si="16"/>
        <v>1.666711854512668</v>
      </c>
      <c r="Q23" s="174">
        <f t="shared" si="16"/>
        <v>0</v>
      </c>
      <c r="R23" s="174">
        <f t="shared" si="16"/>
        <v>0</v>
      </c>
      <c r="S23" s="174">
        <f t="shared" si="16"/>
        <v>0</v>
      </c>
      <c r="T23" s="174">
        <f t="shared" si="16"/>
        <v>0</v>
      </c>
      <c r="U23" s="174">
        <f t="shared" si="16"/>
        <v>0</v>
      </c>
      <c r="V23" s="174">
        <f t="shared" si="16"/>
        <v>0</v>
      </c>
      <c r="W23" s="174">
        <f t="shared" si="16"/>
        <v>0</v>
      </c>
      <c r="X23" s="174">
        <f t="shared" si="16"/>
        <v>0</v>
      </c>
      <c r="Y23" s="174">
        <f t="shared" si="16"/>
        <v>0</v>
      </c>
      <c r="Z23" s="174">
        <f t="shared" si="16"/>
        <v>5.4791120611371298</v>
      </c>
      <c r="AA23" s="174">
        <f t="shared" si="16"/>
        <v>0</v>
      </c>
      <c r="AB23" s="30"/>
      <c r="AC23" s="30"/>
      <c r="AD23" s="30"/>
      <c r="AE23" s="30"/>
      <c r="AF23" s="30"/>
      <c r="AG23" s="30"/>
      <c r="AH23" s="30"/>
      <c r="AI23" s="30"/>
      <c r="AJ23" s="30"/>
      <c r="AK23" s="30"/>
      <c r="AL23" s="30"/>
      <c r="AM23" s="30"/>
      <c r="AN23" s="30"/>
      <c r="AO23" s="30"/>
      <c r="AP23" s="30"/>
      <c r="AQ23" s="30"/>
      <c r="AR23" s="30"/>
      <c r="AS23" s="30"/>
      <c r="AT23" s="30"/>
      <c r="AU23" s="30"/>
      <c r="AV23" s="30"/>
    </row>
    <row r="24" spans="1:48" hidden="1" x14ac:dyDescent="0.3">
      <c r="A24" s="180" t="str">
        <f>A12</f>
        <v>Expired 2025 CPAS</v>
      </c>
      <c r="B24" s="185"/>
      <c r="C24" s="186"/>
      <c r="D24" s="186"/>
      <c r="E24" s="408"/>
      <c r="F24" s="135"/>
      <c r="G24" s="115"/>
      <c r="H24" s="115"/>
      <c r="I24" s="115"/>
      <c r="J24" s="115"/>
      <c r="K24" s="217"/>
      <c r="L24" s="174">
        <f t="shared" si="16"/>
        <v>0</v>
      </c>
      <c r="M24" s="174">
        <f t="shared" si="16"/>
        <v>0</v>
      </c>
      <c r="N24" s="174">
        <f t="shared" si="16"/>
        <v>0</v>
      </c>
      <c r="O24" s="174">
        <f t="shared" si="16"/>
        <v>0</v>
      </c>
      <c r="P24" s="174">
        <f t="shared" si="16"/>
        <v>1.666711854512668</v>
      </c>
      <c r="Q24" s="174">
        <f t="shared" si="16"/>
        <v>1.666711854512668</v>
      </c>
      <c r="R24" s="174">
        <f t="shared" si="16"/>
        <v>1.666711854512668</v>
      </c>
      <c r="S24" s="174">
        <f t="shared" si="16"/>
        <v>1.666711854512668</v>
      </c>
      <c r="T24" s="174">
        <f t="shared" si="16"/>
        <v>1.666711854512668</v>
      </c>
      <c r="U24" s="174">
        <f t="shared" si="16"/>
        <v>1.666711854512668</v>
      </c>
      <c r="V24" s="174">
        <f t="shared" si="16"/>
        <v>1.666711854512668</v>
      </c>
      <c r="W24" s="174">
        <f t="shared" si="16"/>
        <v>1.666711854512668</v>
      </c>
      <c r="X24" s="174">
        <f t="shared" si="16"/>
        <v>1.666711854512668</v>
      </c>
      <c r="Y24" s="174">
        <f t="shared" si="16"/>
        <v>1.666711854512668</v>
      </c>
      <c r="Z24" s="174">
        <f t="shared" si="16"/>
        <v>7.1458239156497978</v>
      </c>
      <c r="AA24" s="174">
        <f t="shared" si="16"/>
        <v>7.1458239156497978</v>
      </c>
      <c r="AB24" s="30"/>
      <c r="AC24" s="30"/>
      <c r="AD24" s="30"/>
      <c r="AE24" s="30"/>
      <c r="AF24" s="30"/>
      <c r="AG24" s="30"/>
      <c r="AH24" s="30"/>
      <c r="AI24" s="30"/>
      <c r="AJ24" s="30"/>
      <c r="AK24" s="30"/>
      <c r="AL24" s="30"/>
      <c r="AM24" s="30"/>
      <c r="AN24" s="30"/>
      <c r="AO24" s="30"/>
      <c r="AP24" s="30"/>
      <c r="AQ24" s="30"/>
      <c r="AR24" s="30"/>
      <c r="AS24" s="30"/>
      <c r="AT24" s="30"/>
      <c r="AU24" s="30"/>
      <c r="AV24" s="30"/>
    </row>
    <row r="25" spans="1:48" hidden="1" x14ac:dyDescent="0.3">
      <c r="A25" s="193" t="str">
        <f>A13</f>
        <v>WAML</v>
      </c>
      <c r="B25" s="206">
        <f>B13</f>
        <v>27.871570735845594</v>
      </c>
      <c r="C25" s="56"/>
      <c r="D25" s="30"/>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row>
    <row r="26" spans="1:48" x14ac:dyDescent="0.3">
      <c r="A26" s="30"/>
      <c r="B26" s="99"/>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row>
    <row r="27" spans="1:48" x14ac:dyDescent="0.3">
      <c r="A27" s="292" t="s">
        <v>398</v>
      </c>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row>
    <row r="28" spans="1:48" ht="15.75" customHeight="1" x14ac:dyDescent="0.3">
      <c r="A28" s="491" t="s">
        <v>230</v>
      </c>
      <c r="B28" s="493" t="s">
        <v>0</v>
      </c>
      <c r="C28" s="493" t="s">
        <v>270</v>
      </c>
      <c r="D28" s="493" t="s">
        <v>57</v>
      </c>
      <c r="E28" s="110"/>
      <c r="F28" s="107"/>
      <c r="G28" s="107"/>
      <c r="H28" s="107"/>
      <c r="I28" s="107"/>
      <c r="J28" s="107"/>
      <c r="K28" s="107"/>
      <c r="L28" s="110" t="s">
        <v>72</v>
      </c>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474" t="s">
        <v>1</v>
      </c>
    </row>
    <row r="29" spans="1:48" x14ac:dyDescent="0.3">
      <c r="A29" s="496"/>
      <c r="B29" s="495"/>
      <c r="C29" s="495"/>
      <c r="D29" s="494"/>
      <c r="E29" s="1"/>
      <c r="F29" s="1"/>
      <c r="G29" s="1"/>
      <c r="H29" s="1"/>
      <c r="I29" s="1"/>
      <c r="J29" s="1"/>
      <c r="K29" s="1"/>
      <c r="L29" s="1">
        <f t="shared" ref="L29:AU29" si="17">L5</f>
        <v>2025</v>
      </c>
      <c r="M29" s="1">
        <f t="shared" si="17"/>
        <v>2026</v>
      </c>
      <c r="N29" s="1">
        <f t="shared" si="17"/>
        <v>2027</v>
      </c>
      <c r="O29" s="1">
        <f t="shared" si="17"/>
        <v>2028</v>
      </c>
      <c r="P29" s="1">
        <f t="shared" si="17"/>
        <v>2029</v>
      </c>
      <c r="Q29" s="1">
        <f t="shared" si="17"/>
        <v>2030</v>
      </c>
      <c r="R29" s="1">
        <f t="shared" si="17"/>
        <v>2031</v>
      </c>
      <c r="S29" s="1">
        <f t="shared" si="17"/>
        <v>2032</v>
      </c>
      <c r="T29" s="1">
        <f t="shared" si="17"/>
        <v>2033</v>
      </c>
      <c r="U29" s="1">
        <f t="shared" si="17"/>
        <v>2034</v>
      </c>
      <c r="V29" s="1">
        <f t="shared" si="17"/>
        <v>2035</v>
      </c>
      <c r="W29" s="1">
        <f t="shared" si="17"/>
        <v>2036</v>
      </c>
      <c r="X29" s="1">
        <f t="shared" si="17"/>
        <v>2037</v>
      </c>
      <c r="Y29" s="1">
        <f t="shared" si="17"/>
        <v>2038</v>
      </c>
      <c r="Z29" s="1">
        <f t="shared" si="17"/>
        <v>2039</v>
      </c>
      <c r="AA29" s="1">
        <f t="shared" si="17"/>
        <v>2040</v>
      </c>
      <c r="AB29" s="1">
        <f t="shared" si="17"/>
        <v>2041</v>
      </c>
      <c r="AC29" s="1">
        <f t="shared" si="17"/>
        <v>2042</v>
      </c>
      <c r="AD29" s="1">
        <f t="shared" si="17"/>
        <v>2043</v>
      </c>
      <c r="AE29" s="1">
        <f t="shared" si="17"/>
        <v>2044</v>
      </c>
      <c r="AF29" s="1">
        <f t="shared" si="17"/>
        <v>2045</v>
      </c>
      <c r="AG29" s="1">
        <f t="shared" si="17"/>
        <v>2046</v>
      </c>
      <c r="AH29" s="1">
        <f t="shared" si="17"/>
        <v>2047</v>
      </c>
      <c r="AI29" s="1">
        <f t="shared" si="17"/>
        <v>2048</v>
      </c>
      <c r="AJ29" s="1">
        <f t="shared" si="17"/>
        <v>2049</v>
      </c>
      <c r="AK29" s="1">
        <f t="shared" si="17"/>
        <v>2050</v>
      </c>
      <c r="AL29" s="1">
        <f t="shared" si="17"/>
        <v>2051</v>
      </c>
      <c r="AM29" s="1">
        <f t="shared" si="17"/>
        <v>2052</v>
      </c>
      <c r="AN29" s="1">
        <f t="shared" si="17"/>
        <v>2053</v>
      </c>
      <c r="AO29" s="1">
        <f t="shared" si="17"/>
        <v>2054</v>
      </c>
      <c r="AP29" s="1">
        <f t="shared" si="17"/>
        <v>2055</v>
      </c>
      <c r="AQ29" s="1">
        <f t="shared" si="17"/>
        <v>2056</v>
      </c>
      <c r="AR29" s="1">
        <f t="shared" si="17"/>
        <v>2057</v>
      </c>
      <c r="AS29" s="1">
        <f t="shared" si="17"/>
        <v>2058</v>
      </c>
      <c r="AT29" s="1">
        <f t="shared" si="17"/>
        <v>2059</v>
      </c>
      <c r="AU29" s="1">
        <f t="shared" si="17"/>
        <v>2060</v>
      </c>
      <c r="AV29" s="476"/>
    </row>
    <row r="30" spans="1:48" x14ac:dyDescent="0.3">
      <c r="A30" s="219" t="s">
        <v>47</v>
      </c>
      <c r="B30" s="220">
        <v>20</v>
      </c>
      <c r="C30" s="177">
        <v>63.204848483605147</v>
      </c>
      <c r="D30" s="221">
        <f>L30/C30</f>
        <v>0.9</v>
      </c>
      <c r="E30" s="51"/>
      <c r="F30" s="136"/>
      <c r="G30" s="27"/>
      <c r="H30" s="27"/>
      <c r="I30" s="27"/>
      <c r="J30" s="27"/>
      <c r="K30" s="217"/>
      <c r="L30" s="177">
        <v>56.884363635244632</v>
      </c>
      <c r="M30" s="177">
        <f>L30</f>
        <v>56.884363635244632</v>
      </c>
      <c r="N30" s="177">
        <f t="shared" ref="N30:AE33" si="18">M30</f>
        <v>56.884363635244632</v>
      </c>
      <c r="O30" s="177">
        <f t="shared" si="18"/>
        <v>56.884363635244632</v>
      </c>
      <c r="P30" s="177">
        <f t="shared" si="18"/>
        <v>56.884363635244632</v>
      </c>
      <c r="Q30" s="177">
        <f t="shared" si="18"/>
        <v>56.884363635244632</v>
      </c>
      <c r="R30" s="177">
        <f t="shared" si="18"/>
        <v>56.884363635244632</v>
      </c>
      <c r="S30" s="177">
        <f t="shared" si="18"/>
        <v>56.884363635244632</v>
      </c>
      <c r="T30" s="177">
        <f t="shared" si="18"/>
        <v>56.884363635244632</v>
      </c>
      <c r="U30" s="177">
        <f t="shared" si="18"/>
        <v>56.884363635244632</v>
      </c>
      <c r="V30" s="177">
        <f t="shared" si="18"/>
        <v>56.884363635244632</v>
      </c>
      <c r="W30" s="177">
        <f t="shared" si="18"/>
        <v>56.884363635244632</v>
      </c>
      <c r="X30" s="177">
        <f t="shared" si="18"/>
        <v>56.884363635244632</v>
      </c>
      <c r="Y30" s="177">
        <f t="shared" si="18"/>
        <v>56.884363635244632</v>
      </c>
      <c r="Z30" s="177">
        <f t="shared" si="18"/>
        <v>56.884363635244632</v>
      </c>
      <c r="AA30" s="177">
        <f t="shared" si="18"/>
        <v>56.884363635244632</v>
      </c>
      <c r="AB30" s="177">
        <f t="shared" si="18"/>
        <v>56.884363635244632</v>
      </c>
      <c r="AC30" s="177">
        <f t="shared" si="18"/>
        <v>56.884363635244632</v>
      </c>
      <c r="AD30" s="177">
        <f t="shared" si="18"/>
        <v>56.884363635244632</v>
      </c>
      <c r="AE30" s="177">
        <f t="shared" si="18"/>
        <v>56.884363635244632</v>
      </c>
      <c r="AF30" s="177">
        <v>0</v>
      </c>
      <c r="AG30" s="177">
        <f>AF30</f>
        <v>0</v>
      </c>
      <c r="AH30" s="177">
        <f t="shared" ref="AH30:AU33" si="19">AG30</f>
        <v>0</v>
      </c>
      <c r="AI30" s="177">
        <f t="shared" si="19"/>
        <v>0</v>
      </c>
      <c r="AJ30" s="177">
        <f t="shared" si="19"/>
        <v>0</v>
      </c>
      <c r="AK30" s="177">
        <f t="shared" si="19"/>
        <v>0</v>
      </c>
      <c r="AL30" s="177">
        <f t="shared" si="19"/>
        <v>0</v>
      </c>
      <c r="AM30" s="177">
        <f t="shared" si="19"/>
        <v>0</v>
      </c>
      <c r="AN30" s="177">
        <f t="shared" si="19"/>
        <v>0</v>
      </c>
      <c r="AO30" s="177">
        <f t="shared" si="19"/>
        <v>0</v>
      </c>
      <c r="AP30" s="177">
        <v>0</v>
      </c>
      <c r="AQ30" s="177">
        <f t="shared" si="19"/>
        <v>0</v>
      </c>
      <c r="AR30" s="177">
        <f t="shared" si="19"/>
        <v>0</v>
      </c>
      <c r="AS30" s="177">
        <f t="shared" si="19"/>
        <v>0</v>
      </c>
      <c r="AT30" s="177">
        <f t="shared" si="19"/>
        <v>0</v>
      </c>
      <c r="AU30" s="177">
        <f t="shared" si="19"/>
        <v>0</v>
      </c>
      <c r="AV30" s="208">
        <f>SUM(E30:AU30)</f>
        <v>1137.6872727048928</v>
      </c>
    </row>
    <row r="31" spans="1:48" x14ac:dyDescent="0.3">
      <c r="A31" s="219" t="s">
        <v>46</v>
      </c>
      <c r="B31" s="220">
        <v>30</v>
      </c>
      <c r="C31" s="177">
        <v>24.745138904081429</v>
      </c>
      <c r="D31" s="221">
        <f t="shared" ref="D31" si="20">L31/C31</f>
        <v>0.8</v>
      </c>
      <c r="E31" s="76"/>
      <c r="F31" s="121"/>
      <c r="G31" s="27"/>
      <c r="H31" s="27"/>
      <c r="I31" s="27"/>
      <c r="J31" s="27"/>
      <c r="K31" s="222"/>
      <c r="L31" s="177">
        <v>19.796111123265145</v>
      </c>
      <c r="M31" s="177">
        <f>L31</f>
        <v>19.796111123265145</v>
      </c>
      <c r="N31" s="177">
        <f t="shared" si="18"/>
        <v>19.796111123265145</v>
      </c>
      <c r="O31" s="177">
        <f t="shared" si="18"/>
        <v>19.796111123265145</v>
      </c>
      <c r="P31" s="177">
        <f t="shared" si="18"/>
        <v>19.796111123265145</v>
      </c>
      <c r="Q31" s="177">
        <f t="shared" si="18"/>
        <v>19.796111123265145</v>
      </c>
      <c r="R31" s="177">
        <f t="shared" si="18"/>
        <v>19.796111123265145</v>
      </c>
      <c r="S31" s="177">
        <f t="shared" si="18"/>
        <v>19.796111123265145</v>
      </c>
      <c r="T31" s="177">
        <f t="shared" si="18"/>
        <v>19.796111123265145</v>
      </c>
      <c r="U31" s="177">
        <f t="shared" si="18"/>
        <v>19.796111123265145</v>
      </c>
      <c r="V31" s="177">
        <f t="shared" si="18"/>
        <v>19.796111123265145</v>
      </c>
      <c r="W31" s="177">
        <f t="shared" si="18"/>
        <v>19.796111123265145</v>
      </c>
      <c r="X31" s="177">
        <f t="shared" si="18"/>
        <v>19.796111123265145</v>
      </c>
      <c r="Y31" s="177">
        <f t="shared" si="18"/>
        <v>19.796111123265145</v>
      </c>
      <c r="Z31" s="177">
        <f t="shared" si="18"/>
        <v>19.796111123265145</v>
      </c>
      <c r="AA31" s="177">
        <f t="shared" si="18"/>
        <v>19.796111123265145</v>
      </c>
      <c r="AB31" s="177">
        <f t="shared" si="18"/>
        <v>19.796111123265145</v>
      </c>
      <c r="AC31" s="177">
        <f t="shared" si="18"/>
        <v>19.796111123265145</v>
      </c>
      <c r="AD31" s="177">
        <f t="shared" si="18"/>
        <v>19.796111123265145</v>
      </c>
      <c r="AE31" s="177">
        <f t="shared" si="18"/>
        <v>19.796111123265145</v>
      </c>
      <c r="AF31" s="177">
        <f>AE31</f>
        <v>19.796111123265145</v>
      </c>
      <c r="AG31" s="177">
        <f t="shared" ref="AG31:AO33" si="21">AF31</f>
        <v>19.796111123265145</v>
      </c>
      <c r="AH31" s="177">
        <f t="shared" si="21"/>
        <v>19.796111123265145</v>
      </c>
      <c r="AI31" s="177">
        <f t="shared" si="21"/>
        <v>19.796111123265145</v>
      </c>
      <c r="AJ31" s="177">
        <f t="shared" si="21"/>
        <v>19.796111123265145</v>
      </c>
      <c r="AK31" s="177">
        <f t="shared" si="21"/>
        <v>19.796111123265145</v>
      </c>
      <c r="AL31" s="177">
        <f t="shared" si="21"/>
        <v>19.796111123265145</v>
      </c>
      <c r="AM31" s="177">
        <f t="shared" si="21"/>
        <v>19.796111123265145</v>
      </c>
      <c r="AN31" s="177">
        <f t="shared" si="21"/>
        <v>19.796111123265145</v>
      </c>
      <c r="AO31" s="177">
        <f t="shared" si="21"/>
        <v>19.796111123265145</v>
      </c>
      <c r="AP31" s="177">
        <v>0</v>
      </c>
      <c r="AQ31" s="177">
        <f>AP31</f>
        <v>0</v>
      </c>
      <c r="AR31" s="177">
        <f t="shared" si="19"/>
        <v>0</v>
      </c>
      <c r="AS31" s="177">
        <f t="shared" si="19"/>
        <v>0</v>
      </c>
      <c r="AT31" s="177">
        <f t="shared" si="19"/>
        <v>0</v>
      </c>
      <c r="AU31" s="177">
        <f t="shared" si="19"/>
        <v>0</v>
      </c>
      <c r="AV31" s="208">
        <f>SUM(E31:AU31)</f>
        <v>593.88333369795419</v>
      </c>
    </row>
    <row r="32" spans="1:48" x14ac:dyDescent="0.3">
      <c r="A32" s="219" t="s">
        <v>129</v>
      </c>
      <c r="B32" s="220">
        <v>30</v>
      </c>
      <c r="C32" s="177">
        <v>190.34280877641996</v>
      </c>
      <c r="D32" s="221">
        <f t="shared" ref="D32" si="22">L32/C32</f>
        <v>0.8</v>
      </c>
      <c r="E32" s="76"/>
      <c r="F32" s="121"/>
      <c r="G32" s="27"/>
      <c r="H32" s="27"/>
      <c r="I32" s="27"/>
      <c r="J32" s="27"/>
      <c r="K32" s="222"/>
      <c r="L32" s="177">
        <v>152.27424702113598</v>
      </c>
      <c r="M32" s="177">
        <f>L32</f>
        <v>152.27424702113598</v>
      </c>
      <c r="N32" s="177">
        <f t="shared" si="18"/>
        <v>152.27424702113598</v>
      </c>
      <c r="O32" s="177">
        <f t="shared" si="18"/>
        <v>152.27424702113598</v>
      </c>
      <c r="P32" s="177">
        <f t="shared" si="18"/>
        <v>152.27424702113598</v>
      </c>
      <c r="Q32" s="177">
        <f t="shared" si="18"/>
        <v>152.27424702113598</v>
      </c>
      <c r="R32" s="177">
        <f t="shared" si="18"/>
        <v>152.27424702113598</v>
      </c>
      <c r="S32" s="177">
        <f t="shared" si="18"/>
        <v>152.27424702113598</v>
      </c>
      <c r="T32" s="177">
        <f t="shared" si="18"/>
        <v>152.27424702113598</v>
      </c>
      <c r="U32" s="177">
        <f t="shared" si="18"/>
        <v>152.27424702113598</v>
      </c>
      <c r="V32" s="177">
        <f t="shared" si="18"/>
        <v>152.27424702113598</v>
      </c>
      <c r="W32" s="177">
        <f t="shared" si="18"/>
        <v>152.27424702113598</v>
      </c>
      <c r="X32" s="177">
        <f t="shared" si="18"/>
        <v>152.27424702113598</v>
      </c>
      <c r="Y32" s="177">
        <f t="shared" si="18"/>
        <v>152.27424702113598</v>
      </c>
      <c r="Z32" s="177">
        <f t="shared" si="18"/>
        <v>152.27424702113598</v>
      </c>
      <c r="AA32" s="177">
        <f t="shared" si="18"/>
        <v>152.27424702113598</v>
      </c>
      <c r="AB32" s="177">
        <f t="shared" si="18"/>
        <v>152.27424702113598</v>
      </c>
      <c r="AC32" s="177">
        <f t="shared" si="18"/>
        <v>152.27424702113598</v>
      </c>
      <c r="AD32" s="177">
        <f t="shared" si="18"/>
        <v>152.27424702113598</v>
      </c>
      <c r="AE32" s="177">
        <f t="shared" si="18"/>
        <v>152.27424702113598</v>
      </c>
      <c r="AF32" s="177">
        <f>AE32</f>
        <v>152.27424702113598</v>
      </c>
      <c r="AG32" s="177">
        <f t="shared" si="21"/>
        <v>152.27424702113598</v>
      </c>
      <c r="AH32" s="177">
        <f t="shared" si="21"/>
        <v>152.27424702113598</v>
      </c>
      <c r="AI32" s="177">
        <f t="shared" si="21"/>
        <v>152.27424702113598</v>
      </c>
      <c r="AJ32" s="177">
        <f t="shared" si="21"/>
        <v>152.27424702113598</v>
      </c>
      <c r="AK32" s="177">
        <f t="shared" si="21"/>
        <v>152.27424702113598</v>
      </c>
      <c r="AL32" s="177">
        <f t="shared" si="21"/>
        <v>152.27424702113598</v>
      </c>
      <c r="AM32" s="177">
        <f t="shared" si="21"/>
        <v>152.27424702113598</v>
      </c>
      <c r="AN32" s="177">
        <f t="shared" si="21"/>
        <v>152.27424702113598</v>
      </c>
      <c r="AO32" s="177">
        <f t="shared" si="21"/>
        <v>152.27424702113598</v>
      </c>
      <c r="AP32" s="177">
        <v>0</v>
      </c>
      <c r="AQ32" s="177">
        <f>AP32</f>
        <v>0</v>
      </c>
      <c r="AR32" s="177">
        <f t="shared" si="19"/>
        <v>0</v>
      </c>
      <c r="AS32" s="177">
        <f t="shared" si="19"/>
        <v>0</v>
      </c>
      <c r="AT32" s="177">
        <f t="shared" si="19"/>
        <v>0</v>
      </c>
      <c r="AU32" s="177">
        <f t="shared" si="19"/>
        <v>0</v>
      </c>
      <c r="AV32" s="208">
        <f>SUM(E32:AU32)</f>
        <v>4568.2274106340801</v>
      </c>
    </row>
    <row r="33" spans="1:48" x14ac:dyDescent="0.3">
      <c r="A33" s="219" t="s">
        <v>88</v>
      </c>
      <c r="B33" s="220">
        <v>30</v>
      </c>
      <c r="C33" s="177">
        <v>18.662566873130437</v>
      </c>
      <c r="D33" s="221">
        <f t="shared" ref="D33" si="23">L33/C33</f>
        <v>0.8</v>
      </c>
      <c r="E33" s="76"/>
      <c r="F33" s="121"/>
      <c r="G33" s="27"/>
      <c r="H33" s="27"/>
      <c r="I33" s="27"/>
      <c r="J33" s="27"/>
      <c r="K33" s="222"/>
      <c r="L33" s="177">
        <v>14.93005349850435</v>
      </c>
      <c r="M33" s="177">
        <f>L33</f>
        <v>14.93005349850435</v>
      </c>
      <c r="N33" s="177">
        <f t="shared" si="18"/>
        <v>14.93005349850435</v>
      </c>
      <c r="O33" s="177">
        <f t="shared" si="18"/>
        <v>14.93005349850435</v>
      </c>
      <c r="P33" s="177">
        <f t="shared" si="18"/>
        <v>14.93005349850435</v>
      </c>
      <c r="Q33" s="177">
        <f t="shared" si="18"/>
        <v>14.93005349850435</v>
      </c>
      <c r="R33" s="177">
        <f t="shared" si="18"/>
        <v>14.93005349850435</v>
      </c>
      <c r="S33" s="177">
        <f t="shared" si="18"/>
        <v>14.93005349850435</v>
      </c>
      <c r="T33" s="177">
        <f t="shared" si="18"/>
        <v>14.93005349850435</v>
      </c>
      <c r="U33" s="177">
        <f t="shared" si="18"/>
        <v>14.93005349850435</v>
      </c>
      <c r="V33" s="177">
        <f t="shared" si="18"/>
        <v>14.93005349850435</v>
      </c>
      <c r="W33" s="177">
        <f t="shared" si="18"/>
        <v>14.93005349850435</v>
      </c>
      <c r="X33" s="177">
        <f t="shared" si="18"/>
        <v>14.93005349850435</v>
      </c>
      <c r="Y33" s="177">
        <f t="shared" si="18"/>
        <v>14.93005349850435</v>
      </c>
      <c r="Z33" s="177">
        <f t="shared" si="18"/>
        <v>14.93005349850435</v>
      </c>
      <c r="AA33" s="177">
        <f t="shared" si="18"/>
        <v>14.93005349850435</v>
      </c>
      <c r="AB33" s="177">
        <f t="shared" si="18"/>
        <v>14.93005349850435</v>
      </c>
      <c r="AC33" s="177">
        <f t="shared" si="18"/>
        <v>14.93005349850435</v>
      </c>
      <c r="AD33" s="177">
        <f t="shared" si="18"/>
        <v>14.93005349850435</v>
      </c>
      <c r="AE33" s="177">
        <f t="shared" si="18"/>
        <v>14.93005349850435</v>
      </c>
      <c r="AF33" s="177">
        <f>AE33</f>
        <v>14.93005349850435</v>
      </c>
      <c r="AG33" s="177">
        <f t="shared" si="21"/>
        <v>14.93005349850435</v>
      </c>
      <c r="AH33" s="177">
        <f t="shared" si="21"/>
        <v>14.93005349850435</v>
      </c>
      <c r="AI33" s="177">
        <f t="shared" si="21"/>
        <v>14.93005349850435</v>
      </c>
      <c r="AJ33" s="177">
        <f t="shared" si="21"/>
        <v>14.93005349850435</v>
      </c>
      <c r="AK33" s="177">
        <f t="shared" si="21"/>
        <v>14.93005349850435</v>
      </c>
      <c r="AL33" s="177">
        <f t="shared" si="21"/>
        <v>14.93005349850435</v>
      </c>
      <c r="AM33" s="177">
        <f t="shared" si="21"/>
        <v>14.93005349850435</v>
      </c>
      <c r="AN33" s="177">
        <f t="shared" si="21"/>
        <v>14.93005349850435</v>
      </c>
      <c r="AO33" s="177">
        <f t="shared" si="21"/>
        <v>14.93005349850435</v>
      </c>
      <c r="AP33" s="177">
        <v>0</v>
      </c>
      <c r="AQ33" s="177">
        <f>AP33</f>
        <v>0</v>
      </c>
      <c r="AR33" s="177">
        <f t="shared" si="19"/>
        <v>0</v>
      </c>
      <c r="AS33" s="177">
        <f t="shared" si="19"/>
        <v>0</v>
      </c>
      <c r="AT33" s="177">
        <f t="shared" si="19"/>
        <v>0</v>
      </c>
      <c r="AU33" s="177">
        <f t="shared" si="19"/>
        <v>0</v>
      </c>
      <c r="AV33" s="208">
        <f>SUM(E33:AU33)</f>
        <v>447.90160495513021</v>
      </c>
    </row>
    <row r="34" spans="1:48" x14ac:dyDescent="0.3">
      <c r="A34" s="180" t="s">
        <v>467</v>
      </c>
      <c r="B34" s="196"/>
      <c r="C34" s="182">
        <f>SUM(C30:C33)</f>
        <v>296.95536303723702</v>
      </c>
      <c r="D34" s="205">
        <f>L34/C34</f>
        <v>0.82128429264154401</v>
      </c>
      <c r="E34" s="85"/>
      <c r="F34" s="74"/>
      <c r="G34" s="77"/>
      <c r="H34" s="77"/>
      <c r="I34" s="77"/>
      <c r="J34" s="77"/>
      <c r="K34" s="94"/>
      <c r="L34" s="182">
        <f t="shared" ref="L34:AV34" si="24">SUM(L30:L33)</f>
        <v>243.8847752781501</v>
      </c>
      <c r="M34" s="182">
        <f t="shared" si="24"/>
        <v>243.8847752781501</v>
      </c>
      <c r="N34" s="182">
        <f t="shared" si="24"/>
        <v>243.8847752781501</v>
      </c>
      <c r="O34" s="182">
        <f t="shared" si="24"/>
        <v>243.8847752781501</v>
      </c>
      <c r="P34" s="182">
        <f t="shared" si="24"/>
        <v>243.8847752781501</v>
      </c>
      <c r="Q34" s="182">
        <f t="shared" si="24"/>
        <v>243.8847752781501</v>
      </c>
      <c r="R34" s="182">
        <f t="shared" si="24"/>
        <v>243.8847752781501</v>
      </c>
      <c r="S34" s="182">
        <f t="shared" si="24"/>
        <v>243.8847752781501</v>
      </c>
      <c r="T34" s="182">
        <f t="shared" si="24"/>
        <v>243.8847752781501</v>
      </c>
      <c r="U34" s="182">
        <f t="shared" si="24"/>
        <v>243.8847752781501</v>
      </c>
      <c r="V34" s="182">
        <f t="shared" si="24"/>
        <v>243.8847752781501</v>
      </c>
      <c r="W34" s="182">
        <f t="shared" si="24"/>
        <v>243.8847752781501</v>
      </c>
      <c r="X34" s="182">
        <f t="shared" si="24"/>
        <v>243.8847752781501</v>
      </c>
      <c r="Y34" s="182">
        <f t="shared" si="24"/>
        <v>243.8847752781501</v>
      </c>
      <c r="Z34" s="182">
        <f t="shared" si="24"/>
        <v>243.8847752781501</v>
      </c>
      <c r="AA34" s="182">
        <f t="shared" si="24"/>
        <v>243.8847752781501</v>
      </c>
      <c r="AB34" s="182">
        <f t="shared" si="24"/>
        <v>243.8847752781501</v>
      </c>
      <c r="AC34" s="182">
        <f t="shared" si="24"/>
        <v>243.8847752781501</v>
      </c>
      <c r="AD34" s="182">
        <f t="shared" si="24"/>
        <v>243.8847752781501</v>
      </c>
      <c r="AE34" s="182">
        <f t="shared" si="24"/>
        <v>243.8847752781501</v>
      </c>
      <c r="AF34" s="182">
        <f t="shared" si="24"/>
        <v>187.00041164290548</v>
      </c>
      <c r="AG34" s="182">
        <f t="shared" si="24"/>
        <v>187.00041164290548</v>
      </c>
      <c r="AH34" s="182">
        <f t="shared" si="24"/>
        <v>187.00041164290548</v>
      </c>
      <c r="AI34" s="182">
        <f t="shared" si="24"/>
        <v>187.00041164290548</v>
      </c>
      <c r="AJ34" s="182">
        <f t="shared" si="24"/>
        <v>187.00041164290548</v>
      </c>
      <c r="AK34" s="182">
        <f t="shared" si="24"/>
        <v>187.00041164290548</v>
      </c>
      <c r="AL34" s="182">
        <f t="shared" si="24"/>
        <v>187.00041164290548</v>
      </c>
      <c r="AM34" s="182">
        <f t="shared" si="24"/>
        <v>187.00041164290548</v>
      </c>
      <c r="AN34" s="182">
        <f t="shared" si="24"/>
        <v>187.00041164290548</v>
      </c>
      <c r="AO34" s="182">
        <f t="shared" si="24"/>
        <v>187.00041164290548</v>
      </c>
      <c r="AP34" s="182">
        <f t="shared" si="24"/>
        <v>0</v>
      </c>
      <c r="AQ34" s="182">
        <f t="shared" si="24"/>
        <v>0</v>
      </c>
      <c r="AR34" s="182">
        <f t="shared" si="24"/>
        <v>0</v>
      </c>
      <c r="AS34" s="182">
        <f t="shared" si="24"/>
        <v>0</v>
      </c>
      <c r="AT34" s="182">
        <f t="shared" si="24"/>
        <v>0</v>
      </c>
      <c r="AU34" s="182">
        <f t="shared" si="24"/>
        <v>0</v>
      </c>
      <c r="AV34" s="174">
        <f t="shared" si="24"/>
        <v>6747.6996219920575</v>
      </c>
    </row>
    <row r="35" spans="1:48" x14ac:dyDescent="0.3">
      <c r="A35" s="180" t="s">
        <v>468</v>
      </c>
      <c r="B35" s="185"/>
      <c r="C35" s="186"/>
      <c r="D35" s="197"/>
      <c r="E35" s="77"/>
      <c r="F35" s="77"/>
      <c r="G35" s="78"/>
      <c r="H35" s="78"/>
      <c r="I35" s="78"/>
      <c r="J35" s="78"/>
      <c r="K35" s="137"/>
      <c r="L35" s="174">
        <v>0</v>
      </c>
      <c r="M35" s="174">
        <f t="shared" ref="M35:AU35" si="25">L34-M34</f>
        <v>0</v>
      </c>
      <c r="N35" s="174">
        <f t="shared" si="25"/>
        <v>0</v>
      </c>
      <c r="O35" s="174">
        <f t="shared" si="25"/>
        <v>0</v>
      </c>
      <c r="P35" s="174">
        <f t="shared" si="25"/>
        <v>0</v>
      </c>
      <c r="Q35" s="174">
        <f t="shared" si="25"/>
        <v>0</v>
      </c>
      <c r="R35" s="174">
        <f t="shared" si="25"/>
        <v>0</v>
      </c>
      <c r="S35" s="174">
        <f t="shared" si="25"/>
        <v>0</v>
      </c>
      <c r="T35" s="174">
        <f t="shared" si="25"/>
        <v>0</v>
      </c>
      <c r="U35" s="174">
        <f t="shared" si="25"/>
        <v>0</v>
      </c>
      <c r="V35" s="174">
        <f t="shared" si="25"/>
        <v>0</v>
      </c>
      <c r="W35" s="174">
        <f t="shared" si="25"/>
        <v>0</v>
      </c>
      <c r="X35" s="174">
        <f t="shared" si="25"/>
        <v>0</v>
      </c>
      <c r="Y35" s="174">
        <f t="shared" si="25"/>
        <v>0</v>
      </c>
      <c r="Z35" s="174">
        <f t="shared" si="25"/>
        <v>0</v>
      </c>
      <c r="AA35" s="174">
        <f t="shared" si="25"/>
        <v>0</v>
      </c>
      <c r="AB35" s="174">
        <f t="shared" si="25"/>
        <v>0</v>
      </c>
      <c r="AC35" s="174">
        <f t="shared" si="25"/>
        <v>0</v>
      </c>
      <c r="AD35" s="174">
        <f t="shared" si="25"/>
        <v>0</v>
      </c>
      <c r="AE35" s="174">
        <f t="shared" si="25"/>
        <v>0</v>
      </c>
      <c r="AF35" s="174">
        <f t="shared" si="25"/>
        <v>56.884363635244625</v>
      </c>
      <c r="AG35" s="174">
        <f t="shared" si="25"/>
        <v>0</v>
      </c>
      <c r="AH35" s="174">
        <f t="shared" si="25"/>
        <v>0</v>
      </c>
      <c r="AI35" s="174">
        <f t="shared" si="25"/>
        <v>0</v>
      </c>
      <c r="AJ35" s="174">
        <f t="shared" si="25"/>
        <v>0</v>
      </c>
      <c r="AK35" s="174">
        <f t="shared" si="25"/>
        <v>0</v>
      </c>
      <c r="AL35" s="174">
        <f t="shared" si="25"/>
        <v>0</v>
      </c>
      <c r="AM35" s="174">
        <f t="shared" si="25"/>
        <v>0</v>
      </c>
      <c r="AN35" s="174">
        <f t="shared" si="25"/>
        <v>0</v>
      </c>
      <c r="AO35" s="174">
        <f t="shared" si="25"/>
        <v>0</v>
      </c>
      <c r="AP35" s="174">
        <f t="shared" si="25"/>
        <v>187.00041164290548</v>
      </c>
      <c r="AQ35" s="174">
        <f t="shared" si="25"/>
        <v>0</v>
      </c>
      <c r="AR35" s="174">
        <f t="shared" si="25"/>
        <v>0</v>
      </c>
      <c r="AS35" s="174">
        <f t="shared" si="25"/>
        <v>0</v>
      </c>
      <c r="AT35" s="174">
        <f t="shared" si="25"/>
        <v>0</v>
      </c>
      <c r="AU35" s="174">
        <f t="shared" si="25"/>
        <v>0</v>
      </c>
      <c r="AV35" s="62"/>
    </row>
    <row r="36" spans="1:48" x14ac:dyDescent="0.3">
      <c r="A36" s="180" t="s">
        <v>469</v>
      </c>
      <c r="B36" s="185"/>
      <c r="C36" s="186"/>
      <c r="D36" s="186"/>
      <c r="E36" s="74"/>
      <c r="F36" s="74"/>
      <c r="G36" s="79"/>
      <c r="H36" s="79"/>
      <c r="I36" s="79"/>
      <c r="J36" s="79"/>
      <c r="K36" s="94"/>
      <c r="L36" s="174">
        <f>$L34-L34</f>
        <v>0</v>
      </c>
      <c r="M36" s="174">
        <f t="shared" ref="M36:AU36" si="26">$L34-M34</f>
        <v>0</v>
      </c>
      <c r="N36" s="174">
        <f t="shared" si="26"/>
        <v>0</v>
      </c>
      <c r="O36" s="174">
        <f t="shared" si="26"/>
        <v>0</v>
      </c>
      <c r="P36" s="174">
        <f t="shared" si="26"/>
        <v>0</v>
      </c>
      <c r="Q36" s="174">
        <f t="shared" si="26"/>
        <v>0</v>
      </c>
      <c r="R36" s="174">
        <f t="shared" si="26"/>
        <v>0</v>
      </c>
      <c r="S36" s="174">
        <f t="shared" si="26"/>
        <v>0</v>
      </c>
      <c r="T36" s="174">
        <f t="shared" si="26"/>
        <v>0</v>
      </c>
      <c r="U36" s="174">
        <f t="shared" si="26"/>
        <v>0</v>
      </c>
      <c r="V36" s="174">
        <f t="shared" si="26"/>
        <v>0</v>
      </c>
      <c r="W36" s="174">
        <f t="shared" si="26"/>
        <v>0</v>
      </c>
      <c r="X36" s="174">
        <f t="shared" si="26"/>
        <v>0</v>
      </c>
      <c r="Y36" s="174">
        <f t="shared" si="26"/>
        <v>0</v>
      </c>
      <c r="Z36" s="174">
        <f t="shared" si="26"/>
        <v>0</v>
      </c>
      <c r="AA36" s="174">
        <f t="shared" si="26"/>
        <v>0</v>
      </c>
      <c r="AB36" s="174">
        <f t="shared" si="26"/>
        <v>0</v>
      </c>
      <c r="AC36" s="174">
        <f t="shared" si="26"/>
        <v>0</v>
      </c>
      <c r="AD36" s="174">
        <f t="shared" si="26"/>
        <v>0</v>
      </c>
      <c r="AE36" s="174">
        <f t="shared" si="26"/>
        <v>0</v>
      </c>
      <c r="AF36" s="174">
        <f t="shared" si="26"/>
        <v>56.884363635244625</v>
      </c>
      <c r="AG36" s="174">
        <f t="shared" si="26"/>
        <v>56.884363635244625</v>
      </c>
      <c r="AH36" s="174">
        <f t="shared" si="26"/>
        <v>56.884363635244625</v>
      </c>
      <c r="AI36" s="174">
        <f t="shared" si="26"/>
        <v>56.884363635244625</v>
      </c>
      <c r="AJ36" s="174">
        <f t="shared" si="26"/>
        <v>56.884363635244625</v>
      </c>
      <c r="AK36" s="174">
        <f t="shared" si="26"/>
        <v>56.884363635244625</v>
      </c>
      <c r="AL36" s="174">
        <f t="shared" si="26"/>
        <v>56.884363635244625</v>
      </c>
      <c r="AM36" s="174">
        <f t="shared" si="26"/>
        <v>56.884363635244625</v>
      </c>
      <c r="AN36" s="174">
        <f t="shared" si="26"/>
        <v>56.884363635244625</v>
      </c>
      <c r="AO36" s="174">
        <f t="shared" si="26"/>
        <v>56.884363635244625</v>
      </c>
      <c r="AP36" s="174">
        <f t="shared" si="26"/>
        <v>243.8847752781501</v>
      </c>
      <c r="AQ36" s="174">
        <f t="shared" si="26"/>
        <v>243.8847752781501</v>
      </c>
      <c r="AR36" s="174">
        <f t="shared" si="26"/>
        <v>243.8847752781501</v>
      </c>
      <c r="AS36" s="174">
        <f t="shared" si="26"/>
        <v>243.8847752781501</v>
      </c>
      <c r="AT36" s="174">
        <f t="shared" si="26"/>
        <v>243.8847752781501</v>
      </c>
      <c r="AU36" s="174">
        <f t="shared" si="26"/>
        <v>243.8847752781501</v>
      </c>
      <c r="AV36" s="63"/>
    </row>
    <row r="38" spans="1:48" x14ac:dyDescent="0.3">
      <c r="A38" s="501" t="s">
        <v>2</v>
      </c>
      <c r="B38" s="502"/>
      <c r="C38" s="502"/>
      <c r="D38" s="502"/>
    </row>
    <row r="39" spans="1:48" x14ac:dyDescent="0.3">
      <c r="A39" s="503" t="s">
        <v>415</v>
      </c>
      <c r="B39" s="504"/>
      <c r="C39" s="504"/>
      <c r="D39" s="505"/>
    </row>
  </sheetData>
  <mergeCells count="16">
    <mergeCell ref="A39:D39"/>
    <mergeCell ref="A28:A29"/>
    <mergeCell ref="B28:B29"/>
    <mergeCell ref="C28:C29"/>
    <mergeCell ref="D28:D29"/>
    <mergeCell ref="AV28:AV29"/>
    <mergeCell ref="A38:D38"/>
    <mergeCell ref="A4:A5"/>
    <mergeCell ref="B4:B5"/>
    <mergeCell ref="C4:C5"/>
    <mergeCell ref="D4:D5"/>
    <mergeCell ref="AV4:AV5"/>
    <mergeCell ref="A15:A16"/>
    <mergeCell ref="B15:B16"/>
    <mergeCell ref="C15:C16"/>
    <mergeCell ref="D15:D16"/>
  </mergeCells>
  <pageMargins left="0.7" right="0.7" top="0.75" bottom="0.75" header="0.3" footer="0.3"/>
  <pageSetup orientation="portrait" horizontalDpi="1200" verticalDpi="12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56CAC-5BD8-4ACA-89AB-850F192D2397}">
  <dimension ref="A1:AV23"/>
  <sheetViews>
    <sheetView topLeftCell="V1" workbookViewId="0">
      <selection activeCell="AE17" sqref="AE17"/>
    </sheetView>
  </sheetViews>
  <sheetFormatPr defaultColWidth="6.88671875"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436</v>
      </c>
    </row>
    <row r="2" spans="1:48" x14ac:dyDescent="0.3">
      <c r="A2" s="37"/>
    </row>
    <row r="3" spans="1:48" ht="15.75" customHeight="1" x14ac:dyDescent="0.3">
      <c r="A3" s="491" t="s">
        <v>70</v>
      </c>
      <c r="B3" s="493" t="s">
        <v>0</v>
      </c>
      <c r="C3" s="493" t="s">
        <v>264</v>
      </c>
      <c r="D3" s="493" t="s">
        <v>57</v>
      </c>
      <c r="E3" s="106"/>
      <c r="F3" s="50"/>
      <c r="G3" s="50"/>
      <c r="H3" s="50"/>
      <c r="I3" s="50"/>
      <c r="J3" s="50"/>
      <c r="K3" s="50"/>
      <c r="L3" s="435" t="s">
        <v>265</v>
      </c>
      <c r="M3" s="89"/>
      <c r="N3" s="89"/>
      <c r="O3" s="89"/>
      <c r="P3" s="89"/>
      <c r="Q3" s="89"/>
      <c r="R3" s="89"/>
      <c r="S3" s="89"/>
      <c r="T3" s="89"/>
      <c r="U3" s="89"/>
      <c r="V3" s="89"/>
      <c r="W3" s="90"/>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8" x14ac:dyDescent="0.3">
      <c r="A4" s="496"/>
      <c r="B4" s="495"/>
      <c r="C4" s="495"/>
      <c r="D4" s="494"/>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row>
    <row r="5" spans="1:48" s="192" customFormat="1" x14ac:dyDescent="0.3">
      <c r="A5" s="199" t="s">
        <v>385</v>
      </c>
      <c r="B5" s="406">
        <v>13.253322506720577</v>
      </c>
      <c r="C5" s="177">
        <v>13589.69057533808</v>
      </c>
      <c r="D5" s="340">
        <f>L5/C5</f>
        <v>0.76504414625440831</v>
      </c>
      <c r="E5" s="203"/>
      <c r="F5" s="203"/>
      <c r="G5" s="203"/>
      <c r="H5" s="203"/>
      <c r="I5" s="203"/>
      <c r="J5" s="203"/>
      <c r="K5" s="203"/>
      <c r="L5" s="177">
        <v>10396.7132240711</v>
      </c>
      <c r="M5" s="177">
        <v>10396.7132240711</v>
      </c>
      <c r="N5" s="177">
        <v>10396.7132240711</v>
      </c>
      <c r="O5" s="177">
        <v>10393.172233637801</v>
      </c>
      <c r="P5" s="177">
        <v>10387.028173393701</v>
      </c>
      <c r="Q5" s="177">
        <v>10351.6276122323</v>
      </c>
      <c r="R5" s="177">
        <v>9962.0519208862897</v>
      </c>
      <c r="S5" s="177">
        <v>9557.7584675524104</v>
      </c>
      <c r="T5" s="177">
        <v>9281.91081303807</v>
      </c>
      <c r="U5" s="177">
        <v>9190.7422549352596</v>
      </c>
      <c r="V5" s="177">
        <v>8764.2778044426705</v>
      </c>
      <c r="W5" s="177">
        <v>7451.0625271696499</v>
      </c>
      <c r="X5" s="177">
        <v>6311.8276411897696</v>
      </c>
      <c r="Y5" s="177">
        <v>6253.4316487734104</v>
      </c>
      <c r="Z5" s="177">
        <v>6197.12434872634</v>
      </c>
      <c r="AA5" s="177">
        <v>1671.08197957069</v>
      </c>
      <c r="AB5" s="177">
        <v>100.26496148765</v>
      </c>
      <c r="AC5" s="177">
        <v>100.26496148765</v>
      </c>
      <c r="AD5" s="177">
        <v>100.26496148765</v>
      </c>
      <c r="AE5" s="177">
        <v>100.26496148765</v>
      </c>
      <c r="AF5" s="177">
        <v>100.26496148765</v>
      </c>
      <c r="AG5" s="177">
        <v>100.26496148765</v>
      </c>
      <c r="AH5" s="177">
        <v>100.26496148765</v>
      </c>
      <c r="AI5" s="177">
        <v>100.26496148765</v>
      </c>
      <c r="AJ5" s="177">
        <v>100.26496148765</v>
      </c>
      <c r="AK5" s="177">
        <v>0</v>
      </c>
      <c r="AL5" s="177">
        <v>0</v>
      </c>
      <c r="AM5" s="177">
        <v>0</v>
      </c>
      <c r="AN5" s="177">
        <v>0</v>
      </c>
      <c r="AO5" s="177">
        <v>0</v>
      </c>
      <c r="AP5" s="177">
        <v>0</v>
      </c>
      <c r="AQ5" s="177">
        <v>0</v>
      </c>
      <c r="AR5" s="177">
        <v>0</v>
      </c>
      <c r="AS5" s="177">
        <v>0</v>
      </c>
      <c r="AT5" s="177">
        <v>0</v>
      </c>
      <c r="AU5" s="177">
        <v>0</v>
      </c>
      <c r="AV5" s="208">
        <f t="shared" ref="AV5:AV11" si="1">SUM(E5:AU5)</f>
        <v>137865.62175115044</v>
      </c>
    </row>
    <row r="6" spans="1:48" s="192" customFormat="1" x14ac:dyDescent="0.3">
      <c r="A6" s="199" t="s">
        <v>386</v>
      </c>
      <c r="B6" s="406">
        <v>15.000000000000002</v>
      </c>
      <c r="C6" s="177">
        <v>9047.4160727931412</v>
      </c>
      <c r="D6" s="340">
        <f t="shared" ref="D6:D7" si="2">L6/C6</f>
        <v>0.95341490674460805</v>
      </c>
      <c r="E6" s="203"/>
      <c r="F6" s="203"/>
      <c r="G6" s="203"/>
      <c r="H6" s="203"/>
      <c r="I6" s="203"/>
      <c r="J6" s="203"/>
      <c r="K6" s="203"/>
      <c r="L6" s="177">
        <v>8625.9413513217405</v>
      </c>
      <c r="M6" s="177">
        <v>8625.9413513217405</v>
      </c>
      <c r="N6" s="177">
        <v>8625.9413513217405</v>
      </c>
      <c r="O6" s="177">
        <v>8625.9413513217405</v>
      </c>
      <c r="P6" s="177">
        <v>8625.9413513217405</v>
      </c>
      <c r="Q6" s="177">
        <v>8625.9413513217405</v>
      </c>
      <c r="R6" s="177">
        <v>8625.9413513217405</v>
      </c>
      <c r="S6" s="177">
        <v>8625.9413513217405</v>
      </c>
      <c r="T6" s="177">
        <v>8625.9413513217405</v>
      </c>
      <c r="U6" s="177">
        <v>8625.9413513217405</v>
      </c>
      <c r="V6" s="177">
        <v>8625.9413513217405</v>
      </c>
      <c r="W6" s="177">
        <v>8625.9413513217405</v>
      </c>
      <c r="X6" s="177">
        <v>8625.9413513217405</v>
      </c>
      <c r="Y6" s="177">
        <v>8625.9413513217405</v>
      </c>
      <c r="Z6" s="177">
        <v>8625.9413513217405</v>
      </c>
      <c r="AA6" s="177">
        <v>0</v>
      </c>
      <c r="AB6" s="177">
        <v>0</v>
      </c>
      <c r="AC6" s="177">
        <v>0</v>
      </c>
      <c r="AD6" s="177">
        <v>0</v>
      </c>
      <c r="AE6" s="177">
        <v>0</v>
      </c>
      <c r="AF6" s="177">
        <v>0</v>
      </c>
      <c r="AG6" s="177">
        <v>0</v>
      </c>
      <c r="AH6" s="177">
        <v>0</v>
      </c>
      <c r="AI6" s="177">
        <v>0</v>
      </c>
      <c r="AJ6" s="177">
        <v>0</v>
      </c>
      <c r="AK6" s="177">
        <v>0</v>
      </c>
      <c r="AL6" s="177">
        <v>0</v>
      </c>
      <c r="AM6" s="177">
        <v>0</v>
      </c>
      <c r="AN6" s="177">
        <v>0</v>
      </c>
      <c r="AO6" s="177">
        <v>0</v>
      </c>
      <c r="AP6" s="177">
        <v>0</v>
      </c>
      <c r="AQ6" s="177">
        <v>0</v>
      </c>
      <c r="AR6" s="177">
        <v>0</v>
      </c>
      <c r="AS6" s="177">
        <v>0</v>
      </c>
      <c r="AT6" s="177">
        <v>0</v>
      </c>
      <c r="AU6" s="177">
        <v>0</v>
      </c>
      <c r="AV6" s="208">
        <f t="shared" si="1"/>
        <v>129389.12026982615</v>
      </c>
    </row>
    <row r="7" spans="1:48" s="192" customFormat="1" x14ac:dyDescent="0.3">
      <c r="A7" s="199" t="s">
        <v>387</v>
      </c>
      <c r="B7" s="406">
        <v>14.66639607607175</v>
      </c>
      <c r="C7" s="177">
        <v>5147.6111859804059</v>
      </c>
      <c r="D7" s="340">
        <f t="shared" si="2"/>
        <v>0.98850959501866287</v>
      </c>
      <c r="E7" s="203"/>
      <c r="F7" s="203"/>
      <c r="G7" s="203"/>
      <c r="H7" s="203"/>
      <c r="I7" s="203"/>
      <c r="J7" s="203"/>
      <c r="K7" s="203"/>
      <c r="L7" s="177">
        <v>5088.4630487670302</v>
      </c>
      <c r="M7" s="177">
        <v>5088.4630487670302</v>
      </c>
      <c r="N7" s="177">
        <v>5088.4630487670302</v>
      </c>
      <c r="O7" s="177">
        <v>5088.4630487670302</v>
      </c>
      <c r="P7" s="177">
        <v>5088.4630487670302</v>
      </c>
      <c r="Q7" s="177">
        <v>5016.57834236703</v>
      </c>
      <c r="R7" s="177">
        <v>5016.57834236703</v>
      </c>
      <c r="S7" s="177">
        <v>5016.57834236703</v>
      </c>
      <c r="T7" s="177">
        <v>5009.70995076703</v>
      </c>
      <c r="U7" s="177">
        <v>5009.70995076703</v>
      </c>
      <c r="V7" s="177">
        <v>5006.4653979246696</v>
      </c>
      <c r="W7" s="177">
        <v>5006.4653979246696</v>
      </c>
      <c r="X7" s="177">
        <v>5006.4653979246696</v>
      </c>
      <c r="Y7" s="177">
        <v>4549.2132265134696</v>
      </c>
      <c r="Z7" s="177">
        <v>4549.2132265134696</v>
      </c>
      <c r="AA7" s="177">
        <v>0</v>
      </c>
      <c r="AB7" s="177">
        <v>0</v>
      </c>
      <c r="AC7" s="177">
        <v>0</v>
      </c>
      <c r="AD7" s="177">
        <v>0</v>
      </c>
      <c r="AE7" s="177">
        <v>0</v>
      </c>
      <c r="AF7" s="177">
        <v>0</v>
      </c>
      <c r="AG7" s="177">
        <v>0</v>
      </c>
      <c r="AH7" s="177">
        <v>0</v>
      </c>
      <c r="AI7" s="177">
        <v>0</v>
      </c>
      <c r="AJ7" s="177">
        <v>0</v>
      </c>
      <c r="AK7" s="177">
        <v>0</v>
      </c>
      <c r="AL7" s="177">
        <v>0</v>
      </c>
      <c r="AM7" s="177">
        <v>0</v>
      </c>
      <c r="AN7" s="177">
        <v>0</v>
      </c>
      <c r="AO7" s="177">
        <v>0</v>
      </c>
      <c r="AP7" s="177">
        <v>0</v>
      </c>
      <c r="AQ7" s="177">
        <v>0</v>
      </c>
      <c r="AR7" s="177">
        <v>0</v>
      </c>
      <c r="AS7" s="177">
        <v>0</v>
      </c>
      <c r="AT7" s="177">
        <v>0</v>
      </c>
      <c r="AU7" s="177">
        <v>0</v>
      </c>
      <c r="AV7" s="208">
        <f t="shared" si="1"/>
        <v>74629.292819271257</v>
      </c>
    </row>
    <row r="8" spans="1:48" s="192" customFormat="1" x14ac:dyDescent="0.3">
      <c r="A8" s="199" t="s">
        <v>388</v>
      </c>
      <c r="B8" s="406">
        <v>14.689167311653275</v>
      </c>
      <c r="C8" s="177">
        <v>1320.2946180672154</v>
      </c>
      <c r="D8" s="340">
        <f t="shared" ref="D8:D11" si="3">L8/C8</f>
        <v>0.91046012384439579</v>
      </c>
      <c r="E8" s="203"/>
      <c r="F8" s="203"/>
      <c r="G8" s="203"/>
      <c r="H8" s="203"/>
      <c r="I8" s="203"/>
      <c r="J8" s="203"/>
      <c r="K8" s="203"/>
      <c r="L8" s="177">
        <v>1202.0756014765661</v>
      </c>
      <c r="M8" s="177">
        <v>1202.0756014765661</v>
      </c>
      <c r="N8" s="177">
        <v>1202.0756014765661</v>
      </c>
      <c r="O8" s="177">
        <v>1202.0756014765661</v>
      </c>
      <c r="P8" s="177">
        <v>1202.0756014765661</v>
      </c>
      <c r="Q8" s="177">
        <v>1191.6659758765661</v>
      </c>
      <c r="R8" s="177">
        <v>1181.2563502765661</v>
      </c>
      <c r="S8" s="177">
        <v>1181.2563502765661</v>
      </c>
      <c r="T8" s="177">
        <v>1181.2563502765661</v>
      </c>
      <c r="U8" s="177">
        <v>1181.2563502765661</v>
      </c>
      <c r="V8" s="177">
        <v>814.18802749096585</v>
      </c>
      <c r="W8" s="177">
        <v>814.18802749096585</v>
      </c>
      <c r="X8" s="177">
        <v>814.18802749096585</v>
      </c>
      <c r="Y8" s="177">
        <v>814.18802749096585</v>
      </c>
      <c r="Z8" s="177">
        <v>814.18802749096585</v>
      </c>
      <c r="AA8" s="177">
        <v>196.90975486342234</v>
      </c>
      <c r="AB8" s="177">
        <v>196.90975486342234</v>
      </c>
      <c r="AC8" s="177">
        <v>196.90975486342234</v>
      </c>
      <c r="AD8" s="177">
        <v>196.90975486342234</v>
      </c>
      <c r="AE8" s="177">
        <v>196.90975486342234</v>
      </c>
      <c r="AF8" s="177">
        <v>196.90975486342234</v>
      </c>
      <c r="AG8" s="177">
        <v>196.90975486342234</v>
      </c>
      <c r="AH8" s="177">
        <v>196.90975486342234</v>
      </c>
      <c r="AI8" s="177">
        <v>0</v>
      </c>
      <c r="AJ8" s="177">
        <v>0</v>
      </c>
      <c r="AK8" s="177">
        <v>0</v>
      </c>
      <c r="AL8" s="177">
        <v>0</v>
      </c>
      <c r="AM8" s="177">
        <v>0</v>
      </c>
      <c r="AN8" s="177">
        <v>0</v>
      </c>
      <c r="AO8" s="177">
        <v>0</v>
      </c>
      <c r="AP8" s="177">
        <v>0</v>
      </c>
      <c r="AQ8" s="177">
        <v>0</v>
      </c>
      <c r="AR8" s="177">
        <v>0</v>
      </c>
      <c r="AS8" s="177">
        <v>0</v>
      </c>
      <c r="AT8" s="177">
        <v>0</v>
      </c>
      <c r="AU8" s="177">
        <v>0</v>
      </c>
      <c r="AV8" s="208">
        <f t="shared" si="1"/>
        <v>17573.287560727877</v>
      </c>
    </row>
    <row r="9" spans="1:48" s="192" customFormat="1" x14ac:dyDescent="0.3">
      <c r="A9" s="199" t="s">
        <v>433</v>
      </c>
      <c r="B9" s="406">
        <v>5.0000000000000036</v>
      </c>
      <c r="C9" s="177">
        <v>55.614571153491134</v>
      </c>
      <c r="D9" s="340">
        <f t="shared" si="3"/>
        <v>0.96522036942849443</v>
      </c>
      <c r="E9" s="203"/>
      <c r="F9" s="203"/>
      <c r="G9" s="203"/>
      <c r="H9" s="203"/>
      <c r="I9" s="203"/>
      <c r="J9" s="203"/>
      <c r="K9" s="203"/>
      <c r="L9" s="177">
        <v>53.680316914380001</v>
      </c>
      <c r="M9" s="177">
        <v>53.680316914380001</v>
      </c>
      <c r="N9" s="177">
        <v>53.680316914380001</v>
      </c>
      <c r="O9" s="177">
        <v>53.680316914380001</v>
      </c>
      <c r="P9" s="177">
        <v>53.680316914380001</v>
      </c>
      <c r="Q9" s="177">
        <v>0</v>
      </c>
      <c r="R9" s="177">
        <v>0</v>
      </c>
      <c r="S9" s="177">
        <v>0</v>
      </c>
      <c r="T9" s="177">
        <v>0</v>
      </c>
      <c r="U9" s="177">
        <v>0</v>
      </c>
      <c r="V9" s="177">
        <v>0</v>
      </c>
      <c r="W9" s="177">
        <v>0</v>
      </c>
      <c r="X9" s="177">
        <v>0</v>
      </c>
      <c r="Y9" s="177">
        <v>0</v>
      </c>
      <c r="Z9" s="177">
        <v>0</v>
      </c>
      <c r="AA9" s="177">
        <v>0</v>
      </c>
      <c r="AB9" s="177">
        <v>0</v>
      </c>
      <c r="AC9" s="177">
        <v>0</v>
      </c>
      <c r="AD9" s="177">
        <v>0</v>
      </c>
      <c r="AE9" s="177">
        <v>0</v>
      </c>
      <c r="AF9" s="177">
        <v>0</v>
      </c>
      <c r="AG9" s="177">
        <v>0</v>
      </c>
      <c r="AH9" s="177">
        <v>0</v>
      </c>
      <c r="AI9" s="177">
        <v>0</v>
      </c>
      <c r="AJ9" s="177">
        <v>0</v>
      </c>
      <c r="AK9" s="177">
        <v>0</v>
      </c>
      <c r="AL9" s="177">
        <v>0</v>
      </c>
      <c r="AM9" s="177">
        <v>0</v>
      </c>
      <c r="AN9" s="177">
        <v>0</v>
      </c>
      <c r="AO9" s="177">
        <v>0</v>
      </c>
      <c r="AP9" s="177">
        <v>0</v>
      </c>
      <c r="AQ9" s="177">
        <v>0</v>
      </c>
      <c r="AR9" s="177">
        <v>0</v>
      </c>
      <c r="AS9" s="177">
        <v>0</v>
      </c>
      <c r="AT9" s="177">
        <v>0</v>
      </c>
      <c r="AU9" s="177">
        <v>0</v>
      </c>
      <c r="AV9" s="208">
        <f t="shared" si="1"/>
        <v>268.4015845719</v>
      </c>
    </row>
    <row r="10" spans="1:48" s="192" customFormat="1" x14ac:dyDescent="0.3">
      <c r="A10" s="199" t="s">
        <v>389</v>
      </c>
      <c r="B10" s="406">
        <v>6.132038920260805</v>
      </c>
      <c r="C10" s="177">
        <v>11.226686390538337</v>
      </c>
      <c r="D10" s="340">
        <f t="shared" si="3"/>
        <v>0.96656815560692444</v>
      </c>
      <c r="E10" s="341"/>
      <c r="F10" s="341"/>
      <c r="G10" s="341"/>
      <c r="H10" s="341"/>
      <c r="I10" s="341"/>
      <c r="J10" s="341"/>
      <c r="K10" s="341"/>
      <c r="L10" s="177">
        <v>10.85135755808</v>
      </c>
      <c r="M10" s="177">
        <v>10.85135755808</v>
      </c>
      <c r="N10" s="177">
        <v>10.85135755808</v>
      </c>
      <c r="O10" s="177">
        <v>10.85135755808</v>
      </c>
      <c r="P10" s="177">
        <v>10.85135755808</v>
      </c>
      <c r="Q10" s="177">
        <v>10.85135755808</v>
      </c>
      <c r="R10" s="177">
        <v>0.35702629740000003</v>
      </c>
      <c r="S10" s="177">
        <v>0.35702629740000003</v>
      </c>
      <c r="T10" s="177">
        <v>0.35702629740000003</v>
      </c>
      <c r="U10" s="177">
        <v>0.35702629740000003</v>
      </c>
      <c r="V10" s="177">
        <v>0</v>
      </c>
      <c r="W10" s="177">
        <v>0</v>
      </c>
      <c r="X10" s="177">
        <v>0</v>
      </c>
      <c r="Y10" s="177">
        <v>0</v>
      </c>
      <c r="Z10" s="177">
        <v>0</v>
      </c>
      <c r="AA10" s="177">
        <v>0</v>
      </c>
      <c r="AB10" s="177">
        <v>0</v>
      </c>
      <c r="AC10" s="177">
        <v>0</v>
      </c>
      <c r="AD10" s="177">
        <v>0</v>
      </c>
      <c r="AE10" s="177">
        <v>0</v>
      </c>
      <c r="AF10" s="177">
        <v>0</v>
      </c>
      <c r="AG10" s="177">
        <v>0</v>
      </c>
      <c r="AH10" s="177">
        <v>0</v>
      </c>
      <c r="AI10" s="177">
        <v>0</v>
      </c>
      <c r="AJ10" s="177">
        <v>0</v>
      </c>
      <c r="AK10" s="177">
        <v>0</v>
      </c>
      <c r="AL10" s="177">
        <v>0</v>
      </c>
      <c r="AM10" s="177">
        <v>0</v>
      </c>
      <c r="AN10" s="177">
        <v>0</v>
      </c>
      <c r="AO10" s="177">
        <v>0</v>
      </c>
      <c r="AP10" s="177">
        <v>0</v>
      </c>
      <c r="AQ10" s="177">
        <v>0</v>
      </c>
      <c r="AR10" s="177">
        <v>0</v>
      </c>
      <c r="AS10" s="177">
        <v>0</v>
      </c>
      <c r="AT10" s="177">
        <v>0</v>
      </c>
      <c r="AU10" s="177">
        <v>0</v>
      </c>
      <c r="AV10" s="208">
        <f t="shared" si="1"/>
        <v>66.536250538079983</v>
      </c>
    </row>
    <row r="11" spans="1:48" s="192" customFormat="1" x14ac:dyDescent="0.3">
      <c r="A11" s="199" t="s">
        <v>434</v>
      </c>
      <c r="B11" s="406">
        <v>22.588049472921632</v>
      </c>
      <c r="C11" s="177">
        <v>3.3485170500536259</v>
      </c>
      <c r="D11" s="340">
        <f t="shared" si="3"/>
        <v>0.79999999999913374</v>
      </c>
      <c r="E11" s="341"/>
      <c r="F11" s="341"/>
      <c r="G11" s="341"/>
      <c r="H11" s="341"/>
      <c r="I11" s="341"/>
      <c r="J11" s="341"/>
      <c r="K11" s="341"/>
      <c r="L11" s="338">
        <v>2.67881364004</v>
      </c>
      <c r="M11" s="177">
        <v>2.67881364004</v>
      </c>
      <c r="N11" s="177">
        <v>2.67881364004</v>
      </c>
      <c r="O11" s="177">
        <v>2.67881364004</v>
      </c>
      <c r="P11" s="177">
        <v>2.67881364004</v>
      </c>
      <c r="Q11" s="177">
        <v>2.67881364004</v>
      </c>
      <c r="R11" s="177">
        <v>2.67881364004</v>
      </c>
      <c r="S11" s="177">
        <v>2.67881364004</v>
      </c>
      <c r="T11" s="177">
        <v>2.67881364004</v>
      </c>
      <c r="U11" s="177">
        <v>2.67881364004</v>
      </c>
      <c r="V11" s="177">
        <v>2.67881364004</v>
      </c>
      <c r="W11" s="177">
        <v>2.67881364004</v>
      </c>
      <c r="X11" s="177">
        <v>2.67881364004</v>
      </c>
      <c r="Y11" s="177">
        <v>2.67881364004</v>
      </c>
      <c r="Z11" s="177">
        <v>2.67881364004</v>
      </c>
      <c r="AA11" s="177">
        <v>2.67881364004</v>
      </c>
      <c r="AB11" s="177">
        <v>2.67881364004</v>
      </c>
      <c r="AC11" s="177">
        <v>2.67881364004</v>
      </c>
      <c r="AD11" s="177">
        <v>2.67881364004</v>
      </c>
      <c r="AE11" s="177">
        <v>2.67881364004</v>
      </c>
      <c r="AF11" s="177">
        <v>1.38658044583</v>
      </c>
      <c r="AG11" s="177">
        <v>1.38658044583</v>
      </c>
      <c r="AH11" s="177">
        <v>1.38658044583</v>
      </c>
      <c r="AI11" s="177">
        <v>1.38658044583</v>
      </c>
      <c r="AJ11" s="177">
        <v>1.38658044583</v>
      </c>
      <c r="AK11" s="177">
        <v>0</v>
      </c>
      <c r="AL11" s="177">
        <v>0</v>
      </c>
      <c r="AM11" s="177">
        <v>0</v>
      </c>
      <c r="AN11" s="177">
        <v>0</v>
      </c>
      <c r="AO11" s="177">
        <v>0</v>
      </c>
      <c r="AP11" s="177">
        <v>0</v>
      </c>
      <c r="AQ11" s="177">
        <v>0</v>
      </c>
      <c r="AR11" s="177">
        <v>0</v>
      </c>
      <c r="AS11" s="177">
        <v>0</v>
      </c>
      <c r="AT11" s="177">
        <v>0</v>
      </c>
      <c r="AU11" s="177">
        <v>0</v>
      </c>
      <c r="AV11" s="208">
        <f t="shared" si="1"/>
        <v>60.509175029949986</v>
      </c>
    </row>
    <row r="12" spans="1:48" s="192" customFormat="1" x14ac:dyDescent="0.3">
      <c r="A12" s="310" t="s">
        <v>422</v>
      </c>
      <c r="B12" s="196"/>
      <c r="C12" s="174">
        <f>SUM(C5:C11)</f>
        <v>29175.20222677293</v>
      </c>
      <c r="D12" s="342">
        <f>L12/C12</f>
        <v>0.86993068690568798</v>
      </c>
      <c r="E12" s="184"/>
      <c r="F12" s="184"/>
      <c r="G12" s="343"/>
      <c r="H12" s="343"/>
      <c r="I12" s="343"/>
      <c r="J12" s="343"/>
      <c r="K12" s="343"/>
      <c r="L12" s="174">
        <f t="shared" ref="L12:AV12" si="4">SUM(L5:L11)</f>
        <v>25380.403713748932</v>
      </c>
      <c r="M12" s="188">
        <f t="shared" si="4"/>
        <v>25380.403713748932</v>
      </c>
      <c r="N12" s="188">
        <f t="shared" si="4"/>
        <v>25380.403713748932</v>
      </c>
      <c r="O12" s="188">
        <f t="shared" si="4"/>
        <v>25376.862723315633</v>
      </c>
      <c r="P12" s="188">
        <f t="shared" si="4"/>
        <v>25370.718663071533</v>
      </c>
      <c r="Q12" s="188">
        <f t="shared" si="4"/>
        <v>25199.343452995756</v>
      </c>
      <c r="R12" s="188">
        <f t="shared" si="4"/>
        <v>24788.863804789064</v>
      </c>
      <c r="S12" s="188">
        <f t="shared" si="4"/>
        <v>24384.570351455182</v>
      </c>
      <c r="T12" s="188">
        <f t="shared" si="4"/>
        <v>24101.854305340847</v>
      </c>
      <c r="U12" s="188">
        <f t="shared" si="4"/>
        <v>24010.685747238032</v>
      </c>
      <c r="V12" s="188">
        <f t="shared" si="4"/>
        <v>23213.551394820086</v>
      </c>
      <c r="W12" s="188">
        <f t="shared" si="4"/>
        <v>21900.336117547067</v>
      </c>
      <c r="X12" s="188">
        <f t="shared" si="4"/>
        <v>20761.101231567187</v>
      </c>
      <c r="Y12" s="188">
        <f t="shared" si="4"/>
        <v>20245.453067739625</v>
      </c>
      <c r="Z12" s="188">
        <f t="shared" si="4"/>
        <v>20189.145767692557</v>
      </c>
      <c r="AA12" s="188">
        <f t="shared" si="4"/>
        <v>1870.6705480741525</v>
      </c>
      <c r="AB12" s="188">
        <f t="shared" si="4"/>
        <v>299.85352999111234</v>
      </c>
      <c r="AC12" s="188">
        <f t="shared" si="4"/>
        <v>299.85352999111234</v>
      </c>
      <c r="AD12" s="188">
        <f t="shared" si="4"/>
        <v>299.85352999111234</v>
      </c>
      <c r="AE12" s="188">
        <f t="shared" si="4"/>
        <v>299.85352999111234</v>
      </c>
      <c r="AF12" s="188">
        <f t="shared" si="4"/>
        <v>298.56129679690235</v>
      </c>
      <c r="AG12" s="188">
        <f t="shared" si="4"/>
        <v>298.56129679690235</v>
      </c>
      <c r="AH12" s="188">
        <f t="shared" si="4"/>
        <v>298.56129679690235</v>
      </c>
      <c r="AI12" s="188">
        <f t="shared" si="4"/>
        <v>101.65154193348</v>
      </c>
      <c r="AJ12" s="188">
        <f t="shared" si="4"/>
        <v>101.65154193348</v>
      </c>
      <c r="AK12" s="188">
        <f t="shared" si="4"/>
        <v>0</v>
      </c>
      <c r="AL12" s="188">
        <f t="shared" si="4"/>
        <v>0</v>
      </c>
      <c r="AM12" s="188">
        <f t="shared" si="4"/>
        <v>0</v>
      </c>
      <c r="AN12" s="188">
        <f t="shared" si="4"/>
        <v>0</v>
      </c>
      <c r="AO12" s="188">
        <f t="shared" si="4"/>
        <v>0</v>
      </c>
      <c r="AP12" s="188">
        <f t="shared" si="4"/>
        <v>0</v>
      </c>
      <c r="AQ12" s="188">
        <f t="shared" si="4"/>
        <v>0</v>
      </c>
      <c r="AR12" s="188">
        <f t="shared" si="4"/>
        <v>0</v>
      </c>
      <c r="AS12" s="188">
        <f t="shared" si="4"/>
        <v>0</v>
      </c>
      <c r="AT12" s="188">
        <f t="shared" si="4"/>
        <v>0</v>
      </c>
      <c r="AU12" s="188">
        <f t="shared" si="4"/>
        <v>0</v>
      </c>
      <c r="AV12" s="174">
        <f t="shared" si="4"/>
        <v>359852.76941111567</v>
      </c>
    </row>
    <row r="13" spans="1:48" s="192" customFormat="1" x14ac:dyDescent="0.3">
      <c r="A13" s="310" t="s">
        <v>423</v>
      </c>
      <c r="B13" s="185"/>
      <c r="C13" s="186"/>
      <c r="D13" s="186"/>
      <c r="E13" s="184"/>
      <c r="F13" s="184"/>
      <c r="G13" s="343"/>
      <c r="H13" s="343"/>
      <c r="I13" s="343"/>
      <c r="J13" s="343"/>
      <c r="K13" s="343"/>
      <c r="L13" s="174">
        <f>L12-L12</f>
        <v>0</v>
      </c>
      <c r="M13" s="188">
        <f>L12-M12</f>
        <v>0</v>
      </c>
      <c r="N13" s="188">
        <f t="shared" ref="N13:AP13" si="5">M12-N12</f>
        <v>0</v>
      </c>
      <c r="O13" s="188">
        <f t="shared" si="5"/>
        <v>3.5409904332991573</v>
      </c>
      <c r="P13" s="188">
        <f t="shared" si="5"/>
        <v>6.1440602440998191</v>
      </c>
      <c r="Q13" s="188">
        <f t="shared" si="5"/>
        <v>171.37521007577743</v>
      </c>
      <c r="R13" s="188">
        <f t="shared" si="5"/>
        <v>410.47964820669222</v>
      </c>
      <c r="S13" s="188">
        <f t="shared" si="5"/>
        <v>404.29345333388119</v>
      </c>
      <c r="T13" s="188">
        <f t="shared" si="5"/>
        <v>282.71604611433577</v>
      </c>
      <c r="U13" s="188">
        <f t="shared" si="5"/>
        <v>91.168558102814131</v>
      </c>
      <c r="V13" s="188">
        <f t="shared" si="5"/>
        <v>797.1343524179465</v>
      </c>
      <c r="W13" s="188">
        <f t="shared" si="5"/>
        <v>1313.2152772730187</v>
      </c>
      <c r="X13" s="188">
        <f t="shared" si="5"/>
        <v>1139.2348859798803</v>
      </c>
      <c r="Y13" s="188">
        <f t="shared" si="5"/>
        <v>515.6481638275618</v>
      </c>
      <c r="Z13" s="188">
        <f t="shared" si="5"/>
        <v>56.307300047068566</v>
      </c>
      <c r="AA13" s="188">
        <f t="shared" si="5"/>
        <v>18318.475219618405</v>
      </c>
      <c r="AB13" s="188">
        <f t="shared" si="5"/>
        <v>1570.8170180830402</v>
      </c>
      <c r="AC13" s="188">
        <f t="shared" si="5"/>
        <v>0</v>
      </c>
      <c r="AD13" s="188">
        <f t="shared" si="5"/>
        <v>0</v>
      </c>
      <c r="AE13" s="188">
        <f t="shared" si="5"/>
        <v>0</v>
      </c>
      <c r="AF13" s="188">
        <f t="shared" si="5"/>
        <v>1.2922331942099845</v>
      </c>
      <c r="AG13" s="188">
        <f t="shared" si="5"/>
        <v>0</v>
      </c>
      <c r="AH13" s="188">
        <f t="shared" si="5"/>
        <v>0</v>
      </c>
      <c r="AI13" s="188">
        <f t="shared" si="5"/>
        <v>196.90975486342234</v>
      </c>
      <c r="AJ13" s="188">
        <f t="shared" si="5"/>
        <v>0</v>
      </c>
      <c r="AK13" s="188">
        <f t="shared" si="5"/>
        <v>101.65154193348</v>
      </c>
      <c r="AL13" s="188">
        <f t="shared" si="5"/>
        <v>0</v>
      </c>
      <c r="AM13" s="188">
        <f t="shared" si="5"/>
        <v>0</v>
      </c>
      <c r="AN13" s="188">
        <f t="shared" si="5"/>
        <v>0</v>
      </c>
      <c r="AO13" s="188">
        <f t="shared" si="5"/>
        <v>0</v>
      </c>
      <c r="AP13" s="188">
        <f t="shared" si="5"/>
        <v>0</v>
      </c>
      <c r="AQ13" s="188">
        <f t="shared" ref="AQ13" si="6">AP12-AQ12</f>
        <v>0</v>
      </c>
      <c r="AR13" s="188">
        <f t="shared" ref="AR13" si="7">AQ12-AR12</f>
        <v>0</v>
      </c>
      <c r="AS13" s="188">
        <f t="shared" ref="AS13" si="8">AR12-AS12</f>
        <v>0</v>
      </c>
      <c r="AT13" s="188">
        <f t="shared" ref="AT13" si="9">AS12-AT12</f>
        <v>0</v>
      </c>
      <c r="AU13" s="188">
        <f t="shared" ref="AU13" si="10">AT12-AU12</f>
        <v>0</v>
      </c>
      <c r="AV13" s="189"/>
    </row>
    <row r="14" spans="1:48" s="192" customFormat="1" x14ac:dyDescent="0.3">
      <c r="A14" s="310" t="s">
        <v>424</v>
      </c>
      <c r="B14" s="185"/>
      <c r="C14" s="186"/>
      <c r="D14" s="186"/>
      <c r="E14" s="184"/>
      <c r="F14" s="184"/>
      <c r="G14" s="343"/>
      <c r="H14" s="343"/>
      <c r="I14" s="343"/>
      <c r="J14" s="343"/>
      <c r="K14" s="343"/>
      <c r="L14" s="174">
        <f t="shared" ref="L14:AP14" si="11">$L$12-L12</f>
        <v>0</v>
      </c>
      <c r="M14" s="190">
        <f t="shared" si="11"/>
        <v>0</v>
      </c>
      <c r="N14" s="190">
        <f t="shared" si="11"/>
        <v>0</v>
      </c>
      <c r="O14" s="190">
        <f t="shared" si="11"/>
        <v>3.5409904332991573</v>
      </c>
      <c r="P14" s="190">
        <f t="shared" si="11"/>
        <v>9.6850506773989764</v>
      </c>
      <c r="Q14" s="190">
        <f t="shared" si="11"/>
        <v>181.06026075317641</v>
      </c>
      <c r="R14" s="190">
        <f t="shared" si="11"/>
        <v>591.53990895986863</v>
      </c>
      <c r="S14" s="190">
        <f t="shared" si="11"/>
        <v>995.83336229374981</v>
      </c>
      <c r="T14" s="190">
        <f t="shared" si="11"/>
        <v>1278.5494084080856</v>
      </c>
      <c r="U14" s="190">
        <f t="shared" si="11"/>
        <v>1369.7179665108997</v>
      </c>
      <c r="V14" s="190">
        <f t="shared" si="11"/>
        <v>2166.8523189288462</v>
      </c>
      <c r="W14" s="190">
        <f t="shared" si="11"/>
        <v>3480.0675962018649</v>
      </c>
      <c r="X14" s="190">
        <f t="shared" si="11"/>
        <v>4619.3024821817453</v>
      </c>
      <c r="Y14" s="190">
        <f t="shared" si="11"/>
        <v>5134.9506460093071</v>
      </c>
      <c r="Z14" s="190">
        <f t="shared" si="11"/>
        <v>5191.2579460563757</v>
      </c>
      <c r="AA14" s="190">
        <f t="shared" si="11"/>
        <v>23509.733165674781</v>
      </c>
      <c r="AB14" s="190">
        <f t="shared" si="11"/>
        <v>25080.550183757819</v>
      </c>
      <c r="AC14" s="190">
        <f t="shared" si="11"/>
        <v>25080.550183757819</v>
      </c>
      <c r="AD14" s="190">
        <f t="shared" si="11"/>
        <v>25080.550183757819</v>
      </c>
      <c r="AE14" s="190">
        <f t="shared" si="11"/>
        <v>25080.550183757819</v>
      </c>
      <c r="AF14" s="190">
        <f t="shared" si="11"/>
        <v>25081.842416952029</v>
      </c>
      <c r="AG14" s="190">
        <f t="shared" si="11"/>
        <v>25081.842416952029</v>
      </c>
      <c r="AH14" s="190">
        <f t="shared" si="11"/>
        <v>25081.842416952029</v>
      </c>
      <c r="AI14" s="190">
        <f t="shared" si="11"/>
        <v>25278.752171815453</v>
      </c>
      <c r="AJ14" s="190">
        <f t="shared" si="11"/>
        <v>25278.752171815453</v>
      </c>
      <c r="AK14" s="190">
        <f t="shared" si="11"/>
        <v>25380.403713748932</v>
      </c>
      <c r="AL14" s="190">
        <f t="shared" si="11"/>
        <v>25380.403713748932</v>
      </c>
      <c r="AM14" s="190">
        <f t="shared" si="11"/>
        <v>25380.403713748932</v>
      </c>
      <c r="AN14" s="190">
        <f t="shared" si="11"/>
        <v>25380.403713748932</v>
      </c>
      <c r="AO14" s="190">
        <f t="shared" si="11"/>
        <v>25380.403713748932</v>
      </c>
      <c r="AP14" s="190">
        <f t="shared" si="11"/>
        <v>25380.403713748932</v>
      </c>
      <c r="AQ14" s="190">
        <f t="shared" ref="AQ14:AU14" si="12">$L$12-AQ12</f>
        <v>25380.403713748932</v>
      </c>
      <c r="AR14" s="190">
        <f t="shared" si="12"/>
        <v>25380.403713748932</v>
      </c>
      <c r="AS14" s="190">
        <f t="shared" si="12"/>
        <v>25380.403713748932</v>
      </c>
      <c r="AT14" s="190">
        <f t="shared" si="12"/>
        <v>25380.403713748932</v>
      </c>
      <c r="AU14" s="190">
        <f t="shared" si="12"/>
        <v>25380.403713748932</v>
      </c>
      <c r="AV14" s="191"/>
    </row>
    <row r="15" spans="1:48" s="192" customFormat="1" x14ac:dyDescent="0.3">
      <c r="A15" s="193" t="s">
        <v>66</v>
      </c>
      <c r="B15" s="344">
        <f>SUMPRODUCT(B5:B11,C5:C11)/C12</f>
        <v>14.09187414383134</v>
      </c>
      <c r="C15" s="292"/>
      <c r="D15" s="292"/>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2"/>
      <c r="AQ15" s="292"/>
      <c r="AR15" s="292"/>
      <c r="AS15" s="292"/>
      <c r="AT15" s="292"/>
      <c r="AU15" s="292"/>
      <c r="AV15" s="292"/>
    </row>
    <row r="16" spans="1:48" x14ac:dyDescent="0.3">
      <c r="B16" s="75"/>
    </row>
    <row r="17" spans="1:13" x14ac:dyDescent="0.3">
      <c r="A17" s="528" t="s">
        <v>2</v>
      </c>
      <c r="B17" s="529"/>
      <c r="C17" s="529"/>
      <c r="D17" s="529"/>
      <c r="E17" s="529"/>
      <c r="F17" s="529"/>
      <c r="G17" s="529"/>
      <c r="H17" s="529"/>
      <c r="I17" s="529"/>
      <c r="J17" s="529"/>
      <c r="K17" s="529"/>
      <c r="L17" s="529"/>
      <c r="M17" s="530"/>
    </row>
    <row r="18" spans="1:13" ht="84" customHeight="1" x14ac:dyDescent="0.3">
      <c r="A18" s="516" t="s">
        <v>435</v>
      </c>
      <c r="B18" s="517"/>
      <c r="C18" s="517"/>
      <c r="D18" s="517"/>
      <c r="E18" s="517"/>
      <c r="F18" s="517"/>
      <c r="G18" s="517"/>
      <c r="H18" s="517"/>
      <c r="I18" s="517"/>
      <c r="J18" s="517"/>
      <c r="K18" s="517"/>
      <c r="L18" s="517"/>
      <c r="M18" s="518"/>
    </row>
    <row r="19" spans="1:13" x14ac:dyDescent="0.3">
      <c r="A19" s="102"/>
      <c r="B19" s="103"/>
      <c r="C19" s="103"/>
      <c r="D19" s="103"/>
      <c r="E19" s="103"/>
      <c r="F19" s="103"/>
      <c r="G19" s="103"/>
      <c r="H19" s="103"/>
      <c r="I19" s="103"/>
      <c r="J19" s="103"/>
      <c r="K19" s="103"/>
    </row>
    <row r="20" spans="1:13" x14ac:dyDescent="0.3">
      <c r="A20" s="102"/>
      <c r="B20" s="103"/>
      <c r="C20" s="103"/>
      <c r="D20" s="103"/>
      <c r="E20" s="103"/>
      <c r="F20" s="103"/>
      <c r="G20" s="103"/>
      <c r="H20" s="103"/>
      <c r="I20" s="103"/>
      <c r="J20" s="103"/>
      <c r="K20" s="103"/>
    </row>
    <row r="21" spans="1:13" x14ac:dyDescent="0.3">
      <c r="A21" s="102"/>
      <c r="B21" s="103"/>
      <c r="C21" s="103"/>
      <c r="D21" s="103"/>
      <c r="E21" s="103"/>
      <c r="F21" s="103"/>
      <c r="G21" s="103"/>
      <c r="H21" s="103"/>
      <c r="I21" s="103"/>
      <c r="J21" s="103"/>
      <c r="K21" s="103"/>
    </row>
    <row r="22" spans="1:13" x14ac:dyDescent="0.3">
      <c r="A22" s="102"/>
      <c r="B22" s="103"/>
      <c r="C22" s="103"/>
      <c r="D22" s="103"/>
      <c r="E22" s="103"/>
      <c r="F22" s="103"/>
      <c r="G22" s="103"/>
      <c r="H22" s="103"/>
      <c r="I22" s="103"/>
      <c r="J22" s="103"/>
      <c r="K22" s="103"/>
    </row>
    <row r="23" spans="1:13" x14ac:dyDescent="0.3">
      <c r="A23" s="102"/>
      <c r="B23" s="103"/>
      <c r="C23" s="103"/>
      <c r="D23" s="103"/>
      <c r="E23" s="103"/>
      <c r="F23" s="103"/>
      <c r="G23" s="103"/>
      <c r="H23" s="103"/>
      <c r="I23" s="103"/>
      <c r="J23" s="103"/>
      <c r="K23" s="103"/>
    </row>
  </sheetData>
  <mergeCells count="7">
    <mergeCell ref="A17:M17"/>
    <mergeCell ref="A18:M18"/>
    <mergeCell ref="AV3:AV4"/>
    <mergeCell ref="A3:A4"/>
    <mergeCell ref="B3:B4"/>
    <mergeCell ref="C3:C4"/>
    <mergeCell ref="D3:D4"/>
  </mergeCells>
  <pageMargins left="0.7" right="0.7" top="0.75" bottom="0.75" header="0.3" footer="0.3"/>
  <pageSetup orientation="portrait" horizontalDpi="1200" verticalDpi="12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D26FD-B052-4FB6-8F7F-5B3692995BC0}">
  <dimension ref="A1:AV17"/>
  <sheetViews>
    <sheetView workbookViewId="0">
      <selection activeCell="D1" sqref="D1:D1048576"/>
    </sheetView>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88671875" customWidth="1"/>
  </cols>
  <sheetData>
    <row r="1" spans="1:48" ht="15.75" customHeight="1" x14ac:dyDescent="0.3">
      <c r="A1" s="292" t="s">
        <v>437</v>
      </c>
    </row>
    <row r="2" spans="1:48" x14ac:dyDescent="0.3">
      <c r="A2" s="28"/>
    </row>
    <row r="3" spans="1:48" ht="15.75" customHeight="1" x14ac:dyDescent="0.3">
      <c r="A3" s="491" t="s">
        <v>78</v>
      </c>
      <c r="B3" s="493" t="s">
        <v>0</v>
      </c>
      <c r="C3" s="493" t="s">
        <v>264</v>
      </c>
      <c r="D3" s="493" t="s">
        <v>57</v>
      </c>
      <c r="E3" s="106"/>
      <c r="F3" s="50"/>
      <c r="G3" s="50"/>
      <c r="H3" s="50"/>
      <c r="I3" s="50"/>
      <c r="J3" s="50"/>
      <c r="K3" s="50"/>
      <c r="L3" s="120" t="s">
        <v>265</v>
      </c>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474" t="s">
        <v>1</v>
      </c>
    </row>
    <row r="4" spans="1:48" x14ac:dyDescent="0.3">
      <c r="A4" s="496"/>
      <c r="B4" s="495"/>
      <c r="C4" s="495"/>
      <c r="D4" s="494"/>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row>
    <row r="5" spans="1:48" x14ac:dyDescent="0.3">
      <c r="A5" s="345" t="s">
        <v>382</v>
      </c>
      <c r="B5" s="220">
        <v>10.999999999999995</v>
      </c>
      <c r="C5" s="201">
        <v>1101.9051516454369</v>
      </c>
      <c r="D5" s="202">
        <f>L5/C5</f>
        <v>0.90292102900004578</v>
      </c>
      <c r="E5" s="203"/>
      <c r="F5" s="203"/>
      <c r="G5" s="203"/>
      <c r="H5" s="203"/>
      <c r="I5" s="203"/>
      <c r="J5" s="203"/>
      <c r="K5" s="203"/>
      <c r="L5" s="177">
        <v>994.93333338414936</v>
      </c>
      <c r="M5" s="177">
        <v>994.93333338414936</v>
      </c>
      <c r="N5" s="177">
        <v>994.93333338414936</v>
      </c>
      <c r="O5" s="177">
        <v>994.93333338414936</v>
      </c>
      <c r="P5" s="177">
        <v>994.93333338414936</v>
      </c>
      <c r="Q5" s="177">
        <v>994.93333338414936</v>
      </c>
      <c r="R5" s="177">
        <v>994.93333338414936</v>
      </c>
      <c r="S5" s="177">
        <v>994.93333338414936</v>
      </c>
      <c r="T5" s="177">
        <v>994.93333338414936</v>
      </c>
      <c r="U5" s="177">
        <v>994.93333338414936</v>
      </c>
      <c r="V5" s="177">
        <v>994.93333338414936</v>
      </c>
      <c r="W5" s="177">
        <v>0</v>
      </c>
      <c r="X5" s="177">
        <v>0</v>
      </c>
      <c r="Y5" s="177">
        <v>0</v>
      </c>
      <c r="Z5" s="177">
        <v>0</v>
      </c>
      <c r="AA5" s="177">
        <v>0</v>
      </c>
      <c r="AB5" s="177">
        <v>0</v>
      </c>
      <c r="AC5" s="177">
        <v>0</v>
      </c>
      <c r="AD5" s="177">
        <v>0</v>
      </c>
      <c r="AE5" s="177">
        <v>0</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208">
        <f>SUM(E5:AU5)</f>
        <v>10944.266667225644</v>
      </c>
    </row>
    <row r="6" spans="1:48" x14ac:dyDescent="0.3">
      <c r="A6" s="345" t="s">
        <v>383</v>
      </c>
      <c r="B6" s="220">
        <v>6.9999999999999973</v>
      </c>
      <c r="C6" s="201">
        <v>115.77816753386402</v>
      </c>
      <c r="D6" s="202">
        <f t="shared" ref="D6:D10" si="1">L6/C6</f>
        <v>1.1609999999999994</v>
      </c>
      <c r="E6" s="203"/>
      <c r="F6" s="203"/>
      <c r="G6" s="203"/>
      <c r="H6" s="203"/>
      <c r="I6" s="203"/>
      <c r="J6" s="203"/>
      <c r="K6" s="203"/>
      <c r="L6" s="338">
        <v>134.41845250681607</v>
      </c>
      <c r="M6" s="177">
        <v>134.41845250681607</v>
      </c>
      <c r="N6" s="177">
        <v>134.41845250681607</v>
      </c>
      <c r="O6" s="177">
        <v>134.41845250681607</v>
      </c>
      <c r="P6" s="177">
        <v>134.41845250681607</v>
      </c>
      <c r="Q6" s="177">
        <v>134.41845250681607</v>
      </c>
      <c r="R6" s="177">
        <v>134.41845250681607</v>
      </c>
      <c r="S6" s="177">
        <v>0</v>
      </c>
      <c r="T6" s="177">
        <v>0</v>
      </c>
      <c r="U6" s="177">
        <v>0</v>
      </c>
      <c r="V6" s="177">
        <v>0</v>
      </c>
      <c r="W6" s="177">
        <v>0</v>
      </c>
      <c r="X6" s="177">
        <v>0</v>
      </c>
      <c r="Y6" s="177">
        <v>0</v>
      </c>
      <c r="Z6" s="177">
        <v>0</v>
      </c>
      <c r="AA6" s="177">
        <v>0</v>
      </c>
      <c r="AB6" s="177">
        <v>0</v>
      </c>
      <c r="AC6" s="177">
        <v>0</v>
      </c>
      <c r="AD6" s="177">
        <v>0</v>
      </c>
      <c r="AE6" s="177">
        <v>0</v>
      </c>
      <c r="AF6" s="177">
        <v>0</v>
      </c>
      <c r="AG6" s="177">
        <v>0</v>
      </c>
      <c r="AH6" s="177">
        <v>0</v>
      </c>
      <c r="AI6" s="177">
        <v>0</v>
      </c>
      <c r="AJ6" s="177">
        <v>0</v>
      </c>
      <c r="AK6" s="177">
        <v>0</v>
      </c>
      <c r="AL6" s="177">
        <v>0</v>
      </c>
      <c r="AM6" s="177">
        <v>0</v>
      </c>
      <c r="AN6" s="177">
        <v>0</v>
      </c>
      <c r="AO6" s="177">
        <v>0</v>
      </c>
      <c r="AP6" s="177">
        <v>0</v>
      </c>
      <c r="AQ6" s="177">
        <v>0</v>
      </c>
      <c r="AR6" s="177">
        <v>0</v>
      </c>
      <c r="AS6" s="177">
        <v>0</v>
      </c>
      <c r="AT6" s="177">
        <v>0</v>
      </c>
      <c r="AU6" s="177">
        <v>0</v>
      </c>
      <c r="AV6" s="179">
        <f>SUM(E6:AU6)</f>
        <v>940.92916754771238</v>
      </c>
    </row>
    <row r="7" spans="1:48" x14ac:dyDescent="0.3">
      <c r="A7" s="345" t="s">
        <v>168</v>
      </c>
      <c r="B7" s="220">
        <v>11.361811999879601</v>
      </c>
      <c r="C7" s="201">
        <v>20.291098919999996</v>
      </c>
      <c r="D7" s="202">
        <f t="shared" si="1"/>
        <v>1.1610000000000003</v>
      </c>
      <c r="E7" s="203"/>
      <c r="F7" s="203"/>
      <c r="G7" s="203"/>
      <c r="H7" s="203"/>
      <c r="I7" s="203"/>
      <c r="J7" s="203"/>
      <c r="K7" s="203"/>
      <c r="L7" s="338">
        <v>23.557965846119998</v>
      </c>
      <c r="M7" s="177">
        <v>23.557965846119998</v>
      </c>
      <c r="N7" s="177">
        <v>23.557965846119998</v>
      </c>
      <c r="O7" s="177">
        <v>23.557965846119998</v>
      </c>
      <c r="P7" s="177">
        <v>23.557965846119998</v>
      </c>
      <c r="Q7" s="177">
        <v>23.557965846119998</v>
      </c>
      <c r="R7" s="177">
        <v>23.557965846119998</v>
      </c>
      <c r="S7" s="177">
        <v>23.557965846119998</v>
      </c>
      <c r="T7" s="177">
        <v>23.557965846119998</v>
      </c>
      <c r="U7" s="177">
        <v>23.557965846119998</v>
      </c>
      <c r="V7" s="177">
        <v>19.942366921560009</v>
      </c>
      <c r="W7" s="177">
        <v>2.6346126711600002</v>
      </c>
      <c r="X7" s="177">
        <v>2.6346126711600002</v>
      </c>
      <c r="Y7" s="177">
        <v>2.6346126711600002</v>
      </c>
      <c r="Z7" s="177">
        <v>2.5547342457600002</v>
      </c>
      <c r="AA7" s="177">
        <v>1.6805814012</v>
      </c>
      <c r="AB7" s="177">
        <v>0</v>
      </c>
      <c r="AC7" s="177">
        <v>0</v>
      </c>
      <c r="AD7" s="177">
        <v>0</v>
      </c>
      <c r="AE7" s="177">
        <v>0</v>
      </c>
      <c r="AF7" s="177">
        <v>0</v>
      </c>
      <c r="AG7" s="177">
        <v>0</v>
      </c>
      <c r="AH7" s="177">
        <v>0</v>
      </c>
      <c r="AI7" s="177">
        <v>0</v>
      </c>
      <c r="AJ7" s="177">
        <v>0</v>
      </c>
      <c r="AK7" s="177">
        <v>0</v>
      </c>
      <c r="AL7" s="177">
        <v>0</v>
      </c>
      <c r="AM7" s="177">
        <v>0</v>
      </c>
      <c r="AN7" s="177">
        <v>0</v>
      </c>
      <c r="AO7" s="177">
        <v>0</v>
      </c>
      <c r="AP7" s="177">
        <v>0</v>
      </c>
      <c r="AQ7" s="177">
        <v>0</v>
      </c>
      <c r="AR7" s="177">
        <v>0</v>
      </c>
      <c r="AS7" s="177">
        <v>0</v>
      </c>
      <c r="AT7" s="177">
        <v>0</v>
      </c>
      <c r="AU7" s="177">
        <v>0</v>
      </c>
      <c r="AV7" s="179"/>
    </row>
    <row r="8" spans="1:48" x14ac:dyDescent="0.3">
      <c r="A8" s="345" t="s">
        <v>122</v>
      </c>
      <c r="B8" s="220">
        <v>10</v>
      </c>
      <c r="C8" s="201">
        <v>6.9291936000000005</v>
      </c>
      <c r="D8" s="202">
        <f t="shared" si="1"/>
        <v>1.1609999999999998</v>
      </c>
      <c r="E8" s="203"/>
      <c r="F8" s="203"/>
      <c r="G8" s="203"/>
      <c r="H8" s="203"/>
      <c r="I8" s="203"/>
      <c r="J8" s="203"/>
      <c r="K8" s="203"/>
      <c r="L8" s="338">
        <v>8.0447937696</v>
      </c>
      <c r="M8" s="177">
        <v>8.0447937696</v>
      </c>
      <c r="N8" s="177">
        <v>8.0447937696</v>
      </c>
      <c r="O8" s="177">
        <v>8.0447937696</v>
      </c>
      <c r="P8" s="177">
        <v>8.0447937696</v>
      </c>
      <c r="Q8" s="177">
        <v>8.0447937696</v>
      </c>
      <c r="R8" s="177">
        <v>8.0447937696</v>
      </c>
      <c r="S8" s="177">
        <v>8.0447937696</v>
      </c>
      <c r="T8" s="177">
        <v>8.0447937696</v>
      </c>
      <c r="U8" s="177">
        <v>8.0447937696</v>
      </c>
      <c r="V8" s="177">
        <v>0</v>
      </c>
      <c r="W8" s="177">
        <v>0</v>
      </c>
      <c r="X8" s="177">
        <v>0</v>
      </c>
      <c r="Y8" s="177">
        <v>0</v>
      </c>
      <c r="Z8" s="177">
        <v>0</v>
      </c>
      <c r="AA8" s="177">
        <v>0</v>
      </c>
      <c r="AB8" s="177">
        <v>0</v>
      </c>
      <c r="AC8" s="177">
        <v>0</v>
      </c>
      <c r="AD8" s="177">
        <v>0</v>
      </c>
      <c r="AE8" s="177">
        <v>0</v>
      </c>
      <c r="AF8" s="177">
        <v>0</v>
      </c>
      <c r="AG8" s="177">
        <v>0</v>
      </c>
      <c r="AH8" s="177">
        <v>0</v>
      </c>
      <c r="AI8" s="177">
        <v>0</v>
      </c>
      <c r="AJ8" s="177">
        <v>0</v>
      </c>
      <c r="AK8" s="177">
        <v>0</v>
      </c>
      <c r="AL8" s="177">
        <v>0</v>
      </c>
      <c r="AM8" s="177">
        <v>0</v>
      </c>
      <c r="AN8" s="177">
        <v>0</v>
      </c>
      <c r="AO8" s="177">
        <v>0</v>
      </c>
      <c r="AP8" s="177">
        <v>0</v>
      </c>
      <c r="AQ8" s="177">
        <v>0</v>
      </c>
      <c r="AR8" s="177">
        <v>0</v>
      </c>
      <c r="AS8" s="177">
        <v>0</v>
      </c>
      <c r="AT8" s="177">
        <v>0</v>
      </c>
      <c r="AU8" s="177">
        <v>0</v>
      </c>
      <c r="AV8" s="179">
        <f>SUM(E8:AU8)</f>
        <v>80.447937696000011</v>
      </c>
    </row>
    <row r="9" spans="1:48" x14ac:dyDescent="0.3">
      <c r="A9" s="345" t="s">
        <v>384</v>
      </c>
      <c r="B9" s="220">
        <v>7.000000000000016</v>
      </c>
      <c r="C9" s="201">
        <v>4.4060662800000054</v>
      </c>
      <c r="D9" s="202">
        <f t="shared" si="1"/>
        <v>1.1610000000000007</v>
      </c>
      <c r="E9" s="203"/>
      <c r="F9" s="203"/>
      <c r="G9" s="203"/>
      <c r="H9" s="203"/>
      <c r="I9" s="203"/>
      <c r="J9" s="203"/>
      <c r="K9" s="203"/>
      <c r="L9" s="338">
        <v>5.1154429510800092</v>
      </c>
      <c r="M9" s="177">
        <v>5.1154429510800092</v>
      </c>
      <c r="N9" s="177">
        <v>5.1154429510800092</v>
      </c>
      <c r="O9" s="177">
        <v>5.1154429510800092</v>
      </c>
      <c r="P9" s="177">
        <v>5.1154429510800092</v>
      </c>
      <c r="Q9" s="177">
        <v>5.1154429510800092</v>
      </c>
      <c r="R9" s="177">
        <v>5.1154429510800092</v>
      </c>
      <c r="S9" s="177">
        <v>0</v>
      </c>
      <c r="T9" s="177">
        <v>0</v>
      </c>
      <c r="U9" s="177">
        <v>0</v>
      </c>
      <c r="V9" s="177">
        <v>0</v>
      </c>
      <c r="W9" s="177">
        <v>0</v>
      </c>
      <c r="X9" s="177">
        <v>0</v>
      </c>
      <c r="Y9" s="177">
        <v>0</v>
      </c>
      <c r="Z9" s="177">
        <v>0</v>
      </c>
      <c r="AA9" s="177">
        <v>0</v>
      </c>
      <c r="AB9" s="177">
        <v>0</v>
      </c>
      <c r="AC9" s="177">
        <v>0</v>
      </c>
      <c r="AD9" s="177">
        <v>0</v>
      </c>
      <c r="AE9" s="177">
        <v>0</v>
      </c>
      <c r="AF9" s="177">
        <v>0</v>
      </c>
      <c r="AG9" s="177">
        <v>0</v>
      </c>
      <c r="AH9" s="177">
        <v>0</v>
      </c>
      <c r="AI9" s="177">
        <v>0</v>
      </c>
      <c r="AJ9" s="177">
        <v>0</v>
      </c>
      <c r="AK9" s="177">
        <v>0</v>
      </c>
      <c r="AL9" s="177">
        <v>0</v>
      </c>
      <c r="AM9" s="177">
        <v>0</v>
      </c>
      <c r="AN9" s="177">
        <v>0</v>
      </c>
      <c r="AO9" s="177">
        <v>0</v>
      </c>
      <c r="AP9" s="177">
        <v>0</v>
      </c>
      <c r="AQ9" s="177">
        <v>0</v>
      </c>
      <c r="AR9" s="177">
        <v>0</v>
      </c>
      <c r="AS9" s="177">
        <v>0</v>
      </c>
      <c r="AT9" s="177">
        <v>0</v>
      </c>
      <c r="AU9" s="177">
        <v>0</v>
      </c>
      <c r="AV9" s="179">
        <f>SUM(E9:AU9)</f>
        <v>35.808100657560061</v>
      </c>
    </row>
    <row r="10" spans="1:48" x14ac:dyDescent="0.3">
      <c r="A10" s="345" t="s">
        <v>438</v>
      </c>
      <c r="B10" s="220">
        <v>5.0000000000000009</v>
      </c>
      <c r="C10" s="201">
        <v>0.33988800000000002</v>
      </c>
      <c r="D10" s="202">
        <f t="shared" si="1"/>
        <v>1.1610000000000003</v>
      </c>
      <c r="E10" s="203"/>
      <c r="F10" s="203"/>
      <c r="G10" s="203"/>
      <c r="H10" s="203"/>
      <c r="I10" s="203"/>
      <c r="J10" s="203"/>
      <c r="K10" s="203"/>
      <c r="L10" s="338">
        <v>0.39460996800000009</v>
      </c>
      <c r="M10" s="177">
        <v>0.39460996800000009</v>
      </c>
      <c r="N10" s="177">
        <v>0.39460996800000009</v>
      </c>
      <c r="O10" s="177">
        <v>0.39460996800000009</v>
      </c>
      <c r="P10" s="177">
        <v>0.39460996800000009</v>
      </c>
      <c r="Q10" s="177">
        <v>0</v>
      </c>
      <c r="R10" s="177">
        <v>0</v>
      </c>
      <c r="S10" s="177">
        <v>0</v>
      </c>
      <c r="T10" s="177">
        <v>0</v>
      </c>
      <c r="U10" s="177">
        <v>0</v>
      </c>
      <c r="V10" s="177">
        <v>0</v>
      </c>
      <c r="W10" s="177">
        <v>0</v>
      </c>
      <c r="X10" s="177">
        <v>0</v>
      </c>
      <c r="Y10" s="177">
        <v>0</v>
      </c>
      <c r="Z10" s="177">
        <v>0</v>
      </c>
      <c r="AA10" s="177">
        <v>0</v>
      </c>
      <c r="AB10" s="177">
        <v>0</v>
      </c>
      <c r="AC10" s="177">
        <v>0</v>
      </c>
      <c r="AD10" s="177">
        <v>0</v>
      </c>
      <c r="AE10" s="177">
        <v>0</v>
      </c>
      <c r="AF10" s="177">
        <v>0</v>
      </c>
      <c r="AG10" s="177">
        <v>0</v>
      </c>
      <c r="AH10" s="177">
        <v>0</v>
      </c>
      <c r="AI10" s="177">
        <v>0</v>
      </c>
      <c r="AJ10" s="177">
        <v>0</v>
      </c>
      <c r="AK10" s="177">
        <v>0</v>
      </c>
      <c r="AL10" s="177">
        <v>0</v>
      </c>
      <c r="AM10" s="177">
        <v>0</v>
      </c>
      <c r="AN10" s="177">
        <v>0</v>
      </c>
      <c r="AO10" s="177">
        <v>0</v>
      </c>
      <c r="AP10" s="177">
        <v>0</v>
      </c>
      <c r="AQ10" s="177">
        <v>0</v>
      </c>
      <c r="AR10" s="177">
        <v>0</v>
      </c>
      <c r="AS10" s="177">
        <v>0</v>
      </c>
      <c r="AT10" s="177">
        <v>0</v>
      </c>
      <c r="AU10" s="177">
        <v>0</v>
      </c>
      <c r="AV10" s="179">
        <f>SUM(E10:AU10)</f>
        <v>1.9730498400000005</v>
      </c>
    </row>
    <row r="11" spans="1:48" x14ac:dyDescent="0.3">
      <c r="A11" s="310" t="s">
        <v>422</v>
      </c>
      <c r="B11" s="196"/>
      <c r="C11" s="182">
        <f>SUM(C5:C10)</f>
        <v>1249.6495659793009</v>
      </c>
      <c r="D11" s="205">
        <f>L11/C11</f>
        <v>0.93343336418610534</v>
      </c>
      <c r="E11" s="184"/>
      <c r="F11" s="184"/>
      <c r="G11" s="343"/>
      <c r="H11" s="343"/>
      <c r="I11" s="343"/>
      <c r="J11" s="343"/>
      <c r="K11" s="343"/>
      <c r="L11" s="174">
        <f t="shared" ref="L11:AQ11" si="2">SUM(L5:L10)</f>
        <v>1166.4645984257652</v>
      </c>
      <c r="M11" s="188">
        <f t="shared" si="2"/>
        <v>1166.4645984257652</v>
      </c>
      <c r="N11" s="188">
        <f t="shared" si="2"/>
        <v>1166.4645984257652</v>
      </c>
      <c r="O11" s="188">
        <f t="shared" si="2"/>
        <v>1166.4645984257652</v>
      </c>
      <c r="P11" s="188">
        <f t="shared" si="2"/>
        <v>1166.4645984257652</v>
      </c>
      <c r="Q11" s="188">
        <f t="shared" si="2"/>
        <v>1166.0699884577652</v>
      </c>
      <c r="R11" s="188">
        <f t="shared" si="2"/>
        <v>1166.0699884577652</v>
      </c>
      <c r="S11" s="188">
        <f t="shared" si="2"/>
        <v>1026.5360929998692</v>
      </c>
      <c r="T11" s="188">
        <f t="shared" si="2"/>
        <v>1026.5360929998692</v>
      </c>
      <c r="U11" s="188">
        <f t="shared" si="2"/>
        <v>1026.5360929998692</v>
      </c>
      <c r="V11" s="188">
        <f t="shared" si="2"/>
        <v>1014.8757003057094</v>
      </c>
      <c r="W11" s="188">
        <f t="shared" si="2"/>
        <v>2.6346126711600002</v>
      </c>
      <c r="X11" s="188">
        <f t="shared" si="2"/>
        <v>2.6346126711600002</v>
      </c>
      <c r="Y11" s="188">
        <f t="shared" si="2"/>
        <v>2.6346126711600002</v>
      </c>
      <c r="Z11" s="188">
        <f t="shared" si="2"/>
        <v>2.5547342457600002</v>
      </c>
      <c r="AA11" s="188">
        <f t="shared" si="2"/>
        <v>1.6805814012</v>
      </c>
      <c r="AB11" s="188">
        <f t="shared" si="2"/>
        <v>0</v>
      </c>
      <c r="AC11" s="188">
        <f t="shared" si="2"/>
        <v>0</v>
      </c>
      <c r="AD11" s="188">
        <f t="shared" si="2"/>
        <v>0</v>
      </c>
      <c r="AE11" s="188">
        <f t="shared" si="2"/>
        <v>0</v>
      </c>
      <c r="AF11" s="188">
        <f t="shared" si="2"/>
        <v>0</v>
      </c>
      <c r="AG11" s="188">
        <f t="shared" si="2"/>
        <v>0</v>
      </c>
      <c r="AH11" s="188">
        <f t="shared" si="2"/>
        <v>0</v>
      </c>
      <c r="AI11" s="188">
        <f t="shared" si="2"/>
        <v>0</v>
      </c>
      <c r="AJ11" s="188">
        <f t="shared" si="2"/>
        <v>0</v>
      </c>
      <c r="AK11" s="188">
        <f t="shared" si="2"/>
        <v>0</v>
      </c>
      <c r="AL11" s="188">
        <f t="shared" si="2"/>
        <v>0</v>
      </c>
      <c r="AM11" s="188">
        <f t="shared" si="2"/>
        <v>0</v>
      </c>
      <c r="AN11" s="188">
        <f t="shared" si="2"/>
        <v>0</v>
      </c>
      <c r="AO11" s="188">
        <f t="shared" si="2"/>
        <v>0</v>
      </c>
      <c r="AP11" s="188">
        <f t="shared" si="2"/>
        <v>0</v>
      </c>
      <c r="AQ11" s="188">
        <f t="shared" si="2"/>
        <v>0</v>
      </c>
      <c r="AR11" s="188">
        <f t="shared" ref="AR11:AU11" si="3">SUM(AR5:AR10)</f>
        <v>0</v>
      </c>
      <c r="AS11" s="188">
        <f t="shared" si="3"/>
        <v>0</v>
      </c>
      <c r="AT11" s="188">
        <f t="shared" si="3"/>
        <v>0</v>
      </c>
      <c r="AU11" s="188">
        <f t="shared" si="3"/>
        <v>0</v>
      </c>
      <c r="AV11" s="174">
        <f t="shared" ref="AV11" si="4">SUM(AV5:AV10)</f>
        <v>12003.424922966917</v>
      </c>
    </row>
    <row r="12" spans="1:48" x14ac:dyDescent="0.3">
      <c r="A12" s="310" t="s">
        <v>423</v>
      </c>
      <c r="B12" s="185"/>
      <c r="C12" s="186"/>
      <c r="D12" s="186"/>
      <c r="E12" s="184"/>
      <c r="F12" s="184"/>
      <c r="G12" s="343"/>
      <c r="H12" s="343"/>
      <c r="I12" s="343"/>
      <c r="J12" s="343"/>
      <c r="K12" s="343"/>
      <c r="L12" s="174">
        <f>L11-L11</f>
        <v>0</v>
      </c>
      <c r="M12" s="188">
        <f>L11-M11</f>
        <v>0</v>
      </c>
      <c r="N12" s="188">
        <f t="shared" ref="N12:AQ12" si="5">M11-N11</f>
        <v>0</v>
      </c>
      <c r="O12" s="188">
        <f t="shared" si="5"/>
        <v>0</v>
      </c>
      <c r="P12" s="188">
        <f t="shared" si="5"/>
        <v>0</v>
      </c>
      <c r="Q12" s="188">
        <f t="shared" si="5"/>
        <v>0.39460996799994064</v>
      </c>
      <c r="R12" s="188">
        <f t="shared" si="5"/>
        <v>0</v>
      </c>
      <c r="S12" s="188">
        <f t="shared" si="5"/>
        <v>139.53389545789605</v>
      </c>
      <c r="T12" s="188">
        <f t="shared" si="5"/>
        <v>0</v>
      </c>
      <c r="U12" s="188">
        <f t="shared" si="5"/>
        <v>0</v>
      </c>
      <c r="V12" s="188">
        <f t="shared" si="5"/>
        <v>11.660392694159782</v>
      </c>
      <c r="W12" s="188">
        <f t="shared" si="5"/>
        <v>1012.2410876345494</v>
      </c>
      <c r="X12" s="188">
        <f t="shared" si="5"/>
        <v>0</v>
      </c>
      <c r="Y12" s="188">
        <f t="shared" si="5"/>
        <v>0</v>
      </c>
      <c r="Z12" s="188">
        <f t="shared" si="5"/>
        <v>7.9878425400000008E-2</v>
      </c>
      <c r="AA12" s="188">
        <f t="shared" si="5"/>
        <v>0.8741528445600002</v>
      </c>
      <c r="AB12" s="188">
        <f t="shared" si="5"/>
        <v>1.6805814012</v>
      </c>
      <c r="AC12" s="188">
        <f t="shared" si="5"/>
        <v>0</v>
      </c>
      <c r="AD12" s="188">
        <f t="shared" si="5"/>
        <v>0</v>
      </c>
      <c r="AE12" s="188">
        <f t="shared" si="5"/>
        <v>0</v>
      </c>
      <c r="AF12" s="188">
        <f t="shared" si="5"/>
        <v>0</v>
      </c>
      <c r="AG12" s="188">
        <f t="shared" si="5"/>
        <v>0</v>
      </c>
      <c r="AH12" s="188">
        <f t="shared" si="5"/>
        <v>0</v>
      </c>
      <c r="AI12" s="188">
        <f t="shared" si="5"/>
        <v>0</v>
      </c>
      <c r="AJ12" s="188">
        <f t="shared" si="5"/>
        <v>0</v>
      </c>
      <c r="AK12" s="188">
        <f t="shared" si="5"/>
        <v>0</v>
      </c>
      <c r="AL12" s="188">
        <f t="shared" si="5"/>
        <v>0</v>
      </c>
      <c r="AM12" s="188">
        <f t="shared" si="5"/>
        <v>0</v>
      </c>
      <c r="AN12" s="188">
        <f t="shared" si="5"/>
        <v>0</v>
      </c>
      <c r="AO12" s="188">
        <f t="shared" si="5"/>
        <v>0</v>
      </c>
      <c r="AP12" s="188">
        <f t="shared" si="5"/>
        <v>0</v>
      </c>
      <c r="AQ12" s="188">
        <f t="shared" si="5"/>
        <v>0</v>
      </c>
      <c r="AR12" s="188">
        <f t="shared" ref="AR12" si="6">AQ11-AR11</f>
        <v>0</v>
      </c>
      <c r="AS12" s="188">
        <f t="shared" ref="AS12" si="7">AR11-AS11</f>
        <v>0</v>
      </c>
      <c r="AT12" s="188">
        <f t="shared" ref="AT12" si="8">AS11-AT11</f>
        <v>0</v>
      </c>
      <c r="AU12" s="188">
        <f t="shared" ref="AU12" si="9">AT11-AU11</f>
        <v>0</v>
      </c>
      <c r="AV12" s="189"/>
    </row>
    <row r="13" spans="1:48" x14ac:dyDescent="0.3">
      <c r="A13" s="310" t="s">
        <v>424</v>
      </c>
      <c r="B13" s="185"/>
      <c r="C13" s="186"/>
      <c r="D13" s="186"/>
      <c r="E13" s="184"/>
      <c r="F13" s="184"/>
      <c r="G13" s="343"/>
      <c r="H13" s="343"/>
      <c r="I13" s="343"/>
      <c r="J13" s="343"/>
      <c r="K13" s="343"/>
      <c r="L13" s="174">
        <f>$L$11-L11</f>
        <v>0</v>
      </c>
      <c r="M13" s="174">
        <f t="shared" ref="M13" si="10">$L$11-M11</f>
        <v>0</v>
      </c>
      <c r="N13" s="174">
        <f t="shared" ref="N13:AQ13" si="11">$L$11-N11</f>
        <v>0</v>
      </c>
      <c r="O13" s="174">
        <f t="shared" si="11"/>
        <v>0</v>
      </c>
      <c r="P13" s="174">
        <f t="shared" si="11"/>
        <v>0</v>
      </c>
      <c r="Q13" s="174">
        <f t="shared" si="11"/>
        <v>0.39460996799994064</v>
      </c>
      <c r="R13" s="174">
        <f t="shared" si="11"/>
        <v>0.39460996799994064</v>
      </c>
      <c r="S13" s="174">
        <f t="shared" si="11"/>
        <v>139.92850542589599</v>
      </c>
      <c r="T13" s="174">
        <f t="shared" si="11"/>
        <v>139.92850542589599</v>
      </c>
      <c r="U13" s="174">
        <f t="shared" si="11"/>
        <v>139.92850542589599</v>
      </c>
      <c r="V13" s="174">
        <f t="shared" si="11"/>
        <v>151.58889812005577</v>
      </c>
      <c r="W13" s="174">
        <f t="shared" si="11"/>
        <v>1163.8299857546051</v>
      </c>
      <c r="X13" s="174">
        <f t="shared" si="11"/>
        <v>1163.8299857546051</v>
      </c>
      <c r="Y13" s="174">
        <f t="shared" si="11"/>
        <v>1163.8299857546051</v>
      </c>
      <c r="Z13" s="174">
        <f t="shared" si="11"/>
        <v>1163.9098641800051</v>
      </c>
      <c r="AA13" s="174">
        <f t="shared" si="11"/>
        <v>1164.7840170245652</v>
      </c>
      <c r="AB13" s="174">
        <f t="shared" si="11"/>
        <v>1166.4645984257652</v>
      </c>
      <c r="AC13" s="174">
        <f t="shared" si="11"/>
        <v>1166.4645984257652</v>
      </c>
      <c r="AD13" s="174">
        <f t="shared" si="11"/>
        <v>1166.4645984257652</v>
      </c>
      <c r="AE13" s="174">
        <f t="shared" si="11"/>
        <v>1166.4645984257652</v>
      </c>
      <c r="AF13" s="174">
        <f t="shared" si="11"/>
        <v>1166.4645984257652</v>
      </c>
      <c r="AG13" s="174">
        <f t="shared" si="11"/>
        <v>1166.4645984257652</v>
      </c>
      <c r="AH13" s="174">
        <f t="shared" si="11"/>
        <v>1166.4645984257652</v>
      </c>
      <c r="AI13" s="174">
        <f t="shared" si="11"/>
        <v>1166.4645984257652</v>
      </c>
      <c r="AJ13" s="174">
        <f t="shared" si="11"/>
        <v>1166.4645984257652</v>
      </c>
      <c r="AK13" s="174">
        <f t="shared" si="11"/>
        <v>1166.4645984257652</v>
      </c>
      <c r="AL13" s="174">
        <f t="shared" si="11"/>
        <v>1166.4645984257652</v>
      </c>
      <c r="AM13" s="174">
        <f t="shared" si="11"/>
        <v>1166.4645984257652</v>
      </c>
      <c r="AN13" s="174">
        <f t="shared" si="11"/>
        <v>1166.4645984257652</v>
      </c>
      <c r="AO13" s="174">
        <f t="shared" si="11"/>
        <v>1166.4645984257652</v>
      </c>
      <c r="AP13" s="174">
        <f t="shared" si="11"/>
        <v>1166.4645984257652</v>
      </c>
      <c r="AQ13" s="174">
        <f t="shared" si="11"/>
        <v>1166.4645984257652</v>
      </c>
      <c r="AR13" s="174">
        <f t="shared" ref="AR13:AU13" si="12">$L$11-AR11</f>
        <v>1166.4645984257652</v>
      </c>
      <c r="AS13" s="174">
        <f t="shared" si="12"/>
        <v>1166.4645984257652</v>
      </c>
      <c r="AT13" s="174">
        <f t="shared" si="12"/>
        <v>1166.4645984257652</v>
      </c>
      <c r="AU13" s="174">
        <f t="shared" si="12"/>
        <v>1166.4645984257652</v>
      </c>
      <c r="AV13" s="191"/>
    </row>
    <row r="14" spans="1:48" x14ac:dyDescent="0.3">
      <c r="A14" s="193" t="s">
        <v>66</v>
      </c>
      <c r="B14" s="206">
        <f>SUMPRODUCT(B5:B10,C5:C10)/C11</f>
        <v>10.614000671142191</v>
      </c>
      <c r="C14" s="292"/>
      <c r="D14" s="292"/>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row>
    <row r="15" spans="1:48" x14ac:dyDescent="0.3">
      <c r="B15" s="75"/>
    </row>
    <row r="16" spans="1:48" x14ac:dyDescent="0.3">
      <c r="A16" s="528" t="s">
        <v>2</v>
      </c>
      <c r="B16" s="529"/>
      <c r="C16" s="529"/>
      <c r="D16" s="529"/>
      <c r="E16" s="529"/>
      <c r="F16" s="529"/>
      <c r="G16" s="529"/>
      <c r="H16" s="529"/>
      <c r="I16" s="529"/>
      <c r="J16" s="529"/>
      <c r="K16" s="529"/>
      <c r="L16" s="529"/>
      <c r="M16" s="530"/>
    </row>
    <row r="17" spans="1:13" ht="17.25" customHeight="1" x14ac:dyDescent="0.3">
      <c r="A17" s="503" t="s">
        <v>439</v>
      </c>
      <c r="B17" s="504"/>
      <c r="C17" s="504"/>
      <c r="D17" s="504"/>
      <c r="E17" s="504"/>
      <c r="F17" s="504"/>
      <c r="G17" s="504"/>
      <c r="H17" s="504"/>
      <c r="I17" s="504"/>
      <c r="J17" s="504"/>
      <c r="K17" s="504"/>
      <c r="L17" s="504"/>
      <c r="M17" s="505"/>
    </row>
  </sheetData>
  <mergeCells count="7">
    <mergeCell ref="AV3:AV4"/>
    <mergeCell ref="A16:M16"/>
    <mergeCell ref="A17:M17"/>
    <mergeCell ref="A3:A4"/>
    <mergeCell ref="B3:B4"/>
    <mergeCell ref="C3:C4"/>
    <mergeCell ref="D3:D4"/>
  </mergeCells>
  <pageMargins left="0.7" right="0.7" top="0.75" bottom="0.75" header="0.3" footer="0.3"/>
  <pageSetup orientation="portrait" horizontalDpi="1200" verticalDpi="12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5215A-A5E3-4D0F-B612-1D129F72A089}">
  <dimension ref="A1:AW12"/>
  <sheetViews>
    <sheetView workbookViewId="0">
      <selection activeCell="D1" sqref="D1:D1048576"/>
    </sheetView>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9" ht="15.75" customHeight="1" x14ac:dyDescent="0.3">
      <c r="A1" s="292" t="s">
        <v>440</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row>
    <row r="2" spans="1:49" ht="15.75" customHeight="1" x14ac:dyDescent="0.3">
      <c r="A2" s="108"/>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row>
    <row r="3" spans="1:49" ht="15.75" customHeight="1" x14ac:dyDescent="0.3">
      <c r="A3" s="491" t="s">
        <v>78</v>
      </c>
      <c r="B3" s="493" t="s">
        <v>0</v>
      </c>
      <c r="C3" s="493" t="s">
        <v>264</v>
      </c>
      <c r="D3" s="493" t="s">
        <v>57</v>
      </c>
      <c r="E3" s="106"/>
      <c r="F3" s="50"/>
      <c r="G3" s="50"/>
      <c r="H3" s="50"/>
      <c r="I3" s="109"/>
      <c r="J3" s="109"/>
      <c r="K3" s="109"/>
      <c r="L3" s="120" t="s">
        <v>265</v>
      </c>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474" t="s">
        <v>1</v>
      </c>
      <c r="AW3" s="30"/>
    </row>
    <row r="4" spans="1:49" ht="15.75" customHeight="1" x14ac:dyDescent="0.3">
      <c r="A4" s="496"/>
      <c r="B4" s="495"/>
      <c r="C4" s="495"/>
      <c r="D4" s="494"/>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c r="AW4" s="30"/>
    </row>
    <row r="5" spans="1:49" s="192" customFormat="1" ht="15.75" customHeight="1" x14ac:dyDescent="0.3">
      <c r="A5" s="345" t="s">
        <v>254</v>
      </c>
      <c r="B5" s="176">
        <v>13</v>
      </c>
      <c r="C5" s="177">
        <v>492.57528000000002</v>
      </c>
      <c r="D5" s="202">
        <v>1</v>
      </c>
      <c r="E5" s="178"/>
      <c r="F5" s="178"/>
      <c r="G5" s="178"/>
      <c r="H5" s="178"/>
      <c r="I5" s="178"/>
      <c r="J5" s="178"/>
      <c r="K5" s="178"/>
      <c r="L5" s="177">
        <v>492.57528000000002</v>
      </c>
      <c r="M5" s="177">
        <v>492.57528000000002</v>
      </c>
      <c r="N5" s="177">
        <v>492.57528000000002</v>
      </c>
      <c r="O5" s="177">
        <v>492.57528000000002</v>
      </c>
      <c r="P5" s="177">
        <v>285.69366239999999</v>
      </c>
      <c r="Q5" s="177">
        <v>285.69366239999999</v>
      </c>
      <c r="R5" s="177">
        <v>285.69366239999999</v>
      </c>
      <c r="S5" s="177">
        <v>285.69366239999999</v>
      </c>
      <c r="T5" s="177">
        <v>285.69366239999999</v>
      </c>
      <c r="U5" s="177">
        <v>285.69366239999999</v>
      </c>
      <c r="V5" s="177">
        <v>285.69366239999999</v>
      </c>
      <c r="W5" s="177">
        <v>285.69366239999999</v>
      </c>
      <c r="X5" s="177">
        <v>285.69366239999999</v>
      </c>
      <c r="Y5" s="177">
        <v>0</v>
      </c>
      <c r="Z5" s="177">
        <v>0</v>
      </c>
      <c r="AA5" s="177">
        <v>0</v>
      </c>
      <c r="AB5" s="177">
        <v>0</v>
      </c>
      <c r="AC5" s="177">
        <v>0</v>
      </c>
      <c r="AD5" s="177">
        <v>0</v>
      </c>
      <c r="AE5" s="177">
        <v>0</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208">
        <f>SUM(E5:AU5)</f>
        <v>4541.5440816</v>
      </c>
      <c r="AW5" s="346"/>
    </row>
    <row r="6" spans="1:49" s="292" customFormat="1" ht="15.75" customHeight="1" x14ac:dyDescent="0.3">
      <c r="A6" s="310" t="s">
        <v>422</v>
      </c>
      <c r="B6" s="181"/>
      <c r="C6" s="182">
        <f>SUM(C5:C5)</f>
        <v>492.57528000000002</v>
      </c>
      <c r="D6" s="205">
        <v>1</v>
      </c>
      <c r="E6" s="184"/>
      <c r="F6" s="184"/>
      <c r="G6" s="184"/>
      <c r="H6" s="184"/>
      <c r="I6" s="184"/>
      <c r="J6" s="184"/>
      <c r="K6" s="184"/>
      <c r="L6" s="182">
        <f t="shared" ref="L6:AV6" si="1">SUM(L5:L5)</f>
        <v>492.57528000000002</v>
      </c>
      <c r="M6" s="182">
        <f t="shared" si="1"/>
        <v>492.57528000000002</v>
      </c>
      <c r="N6" s="182">
        <f t="shared" ref="N6:AS6" si="2">SUM(N5:N5)</f>
        <v>492.57528000000002</v>
      </c>
      <c r="O6" s="182">
        <f t="shared" si="2"/>
        <v>492.57528000000002</v>
      </c>
      <c r="P6" s="182">
        <f t="shared" si="2"/>
        <v>285.69366239999999</v>
      </c>
      <c r="Q6" s="182">
        <f t="shared" si="2"/>
        <v>285.69366239999999</v>
      </c>
      <c r="R6" s="182">
        <f t="shared" si="2"/>
        <v>285.69366239999999</v>
      </c>
      <c r="S6" s="182">
        <f t="shared" si="2"/>
        <v>285.69366239999999</v>
      </c>
      <c r="T6" s="182">
        <f t="shared" si="2"/>
        <v>285.69366239999999</v>
      </c>
      <c r="U6" s="182">
        <f t="shared" si="2"/>
        <v>285.69366239999999</v>
      </c>
      <c r="V6" s="182">
        <f t="shared" si="2"/>
        <v>285.69366239999999</v>
      </c>
      <c r="W6" s="182">
        <f t="shared" si="2"/>
        <v>285.69366239999999</v>
      </c>
      <c r="X6" s="182">
        <f t="shared" si="2"/>
        <v>285.69366239999999</v>
      </c>
      <c r="Y6" s="182">
        <f t="shared" si="2"/>
        <v>0</v>
      </c>
      <c r="Z6" s="182">
        <f t="shared" si="2"/>
        <v>0</v>
      </c>
      <c r="AA6" s="182">
        <f t="shared" si="2"/>
        <v>0</v>
      </c>
      <c r="AB6" s="182">
        <f t="shared" si="2"/>
        <v>0</v>
      </c>
      <c r="AC6" s="182">
        <f t="shared" si="2"/>
        <v>0</v>
      </c>
      <c r="AD6" s="182">
        <f t="shared" si="2"/>
        <v>0</v>
      </c>
      <c r="AE6" s="182">
        <f t="shared" si="2"/>
        <v>0</v>
      </c>
      <c r="AF6" s="182">
        <f t="shared" si="2"/>
        <v>0</v>
      </c>
      <c r="AG6" s="182">
        <f t="shared" si="2"/>
        <v>0</v>
      </c>
      <c r="AH6" s="182">
        <f t="shared" si="2"/>
        <v>0</v>
      </c>
      <c r="AI6" s="182">
        <f t="shared" si="2"/>
        <v>0</v>
      </c>
      <c r="AJ6" s="182">
        <f t="shared" si="2"/>
        <v>0</v>
      </c>
      <c r="AK6" s="182">
        <f t="shared" si="2"/>
        <v>0</v>
      </c>
      <c r="AL6" s="182">
        <f t="shared" si="2"/>
        <v>0</v>
      </c>
      <c r="AM6" s="182">
        <f t="shared" si="2"/>
        <v>0</v>
      </c>
      <c r="AN6" s="182">
        <f t="shared" si="2"/>
        <v>0</v>
      </c>
      <c r="AO6" s="182">
        <f t="shared" si="2"/>
        <v>0</v>
      </c>
      <c r="AP6" s="182">
        <f t="shared" si="2"/>
        <v>0</v>
      </c>
      <c r="AQ6" s="182">
        <f t="shared" si="2"/>
        <v>0</v>
      </c>
      <c r="AR6" s="182">
        <f t="shared" si="2"/>
        <v>0</v>
      </c>
      <c r="AS6" s="182">
        <f t="shared" si="2"/>
        <v>0</v>
      </c>
      <c r="AT6" s="182">
        <f t="shared" ref="AT6:AU6" si="3">SUM(AT5:AT5)</f>
        <v>0</v>
      </c>
      <c r="AU6" s="182">
        <f t="shared" si="3"/>
        <v>0</v>
      </c>
      <c r="AV6" s="174">
        <f t="shared" si="1"/>
        <v>4541.5440816</v>
      </c>
      <c r="AW6" s="195"/>
    </row>
    <row r="7" spans="1:49" s="292" customFormat="1" ht="15.75" customHeight="1" x14ac:dyDescent="0.3">
      <c r="A7" s="310" t="s">
        <v>423</v>
      </c>
      <c r="B7" s="185"/>
      <c r="C7" s="186"/>
      <c r="D7" s="187"/>
      <c r="E7" s="184"/>
      <c r="F7" s="184"/>
      <c r="G7" s="184"/>
      <c r="H7" s="184"/>
      <c r="I7" s="184"/>
      <c r="J7" s="184"/>
      <c r="K7" s="184"/>
      <c r="L7" s="188">
        <f>L6-L6</f>
        <v>0</v>
      </c>
      <c r="M7" s="188">
        <f>L6-M6</f>
        <v>0</v>
      </c>
      <c r="N7" s="188">
        <f t="shared" ref="N7:AS7" si="4">M6-N6</f>
        <v>0</v>
      </c>
      <c r="O7" s="188">
        <f t="shared" si="4"/>
        <v>0</v>
      </c>
      <c r="P7" s="188">
        <f t="shared" si="4"/>
        <v>206.88161760000003</v>
      </c>
      <c r="Q7" s="188">
        <f t="shared" si="4"/>
        <v>0</v>
      </c>
      <c r="R7" s="188">
        <f t="shared" si="4"/>
        <v>0</v>
      </c>
      <c r="S7" s="188">
        <f t="shared" si="4"/>
        <v>0</v>
      </c>
      <c r="T7" s="188">
        <f t="shared" si="4"/>
        <v>0</v>
      </c>
      <c r="U7" s="188">
        <f t="shared" si="4"/>
        <v>0</v>
      </c>
      <c r="V7" s="188">
        <f t="shared" si="4"/>
        <v>0</v>
      </c>
      <c r="W7" s="188">
        <f t="shared" si="4"/>
        <v>0</v>
      </c>
      <c r="X7" s="188">
        <f t="shared" si="4"/>
        <v>0</v>
      </c>
      <c r="Y7" s="188">
        <f t="shared" si="4"/>
        <v>285.69366239999999</v>
      </c>
      <c r="Z7" s="188">
        <f t="shared" si="4"/>
        <v>0</v>
      </c>
      <c r="AA7" s="188">
        <f t="shared" si="4"/>
        <v>0</v>
      </c>
      <c r="AB7" s="188">
        <f t="shared" si="4"/>
        <v>0</v>
      </c>
      <c r="AC7" s="188">
        <f t="shared" si="4"/>
        <v>0</v>
      </c>
      <c r="AD7" s="188">
        <f t="shared" si="4"/>
        <v>0</v>
      </c>
      <c r="AE7" s="188">
        <f t="shared" si="4"/>
        <v>0</v>
      </c>
      <c r="AF7" s="188">
        <f t="shared" si="4"/>
        <v>0</v>
      </c>
      <c r="AG7" s="188">
        <f t="shared" si="4"/>
        <v>0</v>
      </c>
      <c r="AH7" s="188">
        <f t="shared" si="4"/>
        <v>0</v>
      </c>
      <c r="AI7" s="188">
        <f t="shared" si="4"/>
        <v>0</v>
      </c>
      <c r="AJ7" s="188">
        <f t="shared" si="4"/>
        <v>0</v>
      </c>
      <c r="AK7" s="188">
        <f t="shared" si="4"/>
        <v>0</v>
      </c>
      <c r="AL7" s="188">
        <f t="shared" si="4"/>
        <v>0</v>
      </c>
      <c r="AM7" s="188">
        <f t="shared" si="4"/>
        <v>0</v>
      </c>
      <c r="AN7" s="188">
        <f t="shared" si="4"/>
        <v>0</v>
      </c>
      <c r="AO7" s="188">
        <f t="shared" si="4"/>
        <v>0</v>
      </c>
      <c r="AP7" s="188">
        <f t="shared" si="4"/>
        <v>0</v>
      </c>
      <c r="AQ7" s="188">
        <f t="shared" si="4"/>
        <v>0</v>
      </c>
      <c r="AR7" s="188">
        <f t="shared" si="4"/>
        <v>0</v>
      </c>
      <c r="AS7" s="188">
        <f t="shared" si="4"/>
        <v>0</v>
      </c>
      <c r="AT7" s="188">
        <f t="shared" ref="AT7" si="5">AS6-AT6</f>
        <v>0</v>
      </c>
      <c r="AU7" s="188">
        <f t="shared" ref="AU7" si="6">AT6-AU6</f>
        <v>0</v>
      </c>
      <c r="AV7" s="347"/>
      <c r="AW7" s="195"/>
    </row>
    <row r="8" spans="1:49" s="292" customFormat="1" ht="15.75" customHeight="1" x14ac:dyDescent="0.3">
      <c r="A8" s="310" t="s">
        <v>424</v>
      </c>
      <c r="B8" s="185"/>
      <c r="C8" s="186"/>
      <c r="D8" s="187"/>
      <c r="E8" s="184"/>
      <c r="F8" s="184"/>
      <c r="G8" s="184"/>
      <c r="H8" s="184"/>
      <c r="I8" s="184"/>
      <c r="J8" s="184"/>
      <c r="K8" s="184"/>
      <c r="L8" s="190">
        <f>$L$6-L6</f>
        <v>0</v>
      </c>
      <c r="M8" s="190">
        <f t="shared" ref="M8" si="7">$L$6-M6</f>
        <v>0</v>
      </c>
      <c r="N8" s="190">
        <f t="shared" ref="N8:AS8" si="8">$L$6-N6</f>
        <v>0</v>
      </c>
      <c r="O8" s="190">
        <f t="shared" si="8"/>
        <v>0</v>
      </c>
      <c r="P8" s="190">
        <f t="shared" si="8"/>
        <v>206.88161760000003</v>
      </c>
      <c r="Q8" s="190">
        <f t="shared" si="8"/>
        <v>206.88161760000003</v>
      </c>
      <c r="R8" s="190">
        <f t="shared" si="8"/>
        <v>206.88161760000003</v>
      </c>
      <c r="S8" s="190">
        <f t="shared" si="8"/>
        <v>206.88161760000003</v>
      </c>
      <c r="T8" s="190">
        <f t="shared" si="8"/>
        <v>206.88161760000003</v>
      </c>
      <c r="U8" s="190">
        <f t="shared" si="8"/>
        <v>206.88161760000003</v>
      </c>
      <c r="V8" s="190">
        <f t="shared" si="8"/>
        <v>206.88161760000003</v>
      </c>
      <c r="W8" s="190">
        <f t="shared" si="8"/>
        <v>206.88161760000003</v>
      </c>
      <c r="X8" s="190">
        <f t="shared" si="8"/>
        <v>206.88161760000003</v>
      </c>
      <c r="Y8" s="190">
        <f t="shared" si="8"/>
        <v>492.57528000000002</v>
      </c>
      <c r="Z8" s="190">
        <f t="shared" si="8"/>
        <v>492.57528000000002</v>
      </c>
      <c r="AA8" s="190">
        <f t="shared" si="8"/>
        <v>492.57528000000002</v>
      </c>
      <c r="AB8" s="190">
        <f t="shared" si="8"/>
        <v>492.57528000000002</v>
      </c>
      <c r="AC8" s="190">
        <f t="shared" si="8"/>
        <v>492.57528000000002</v>
      </c>
      <c r="AD8" s="190">
        <f t="shared" si="8"/>
        <v>492.57528000000002</v>
      </c>
      <c r="AE8" s="190">
        <f t="shared" si="8"/>
        <v>492.57528000000002</v>
      </c>
      <c r="AF8" s="190">
        <f t="shared" si="8"/>
        <v>492.57528000000002</v>
      </c>
      <c r="AG8" s="190">
        <f t="shared" si="8"/>
        <v>492.57528000000002</v>
      </c>
      <c r="AH8" s="190">
        <f t="shared" si="8"/>
        <v>492.57528000000002</v>
      </c>
      <c r="AI8" s="190">
        <f t="shared" si="8"/>
        <v>492.57528000000002</v>
      </c>
      <c r="AJ8" s="190">
        <f t="shared" si="8"/>
        <v>492.57528000000002</v>
      </c>
      <c r="AK8" s="190">
        <f t="shared" si="8"/>
        <v>492.57528000000002</v>
      </c>
      <c r="AL8" s="190">
        <f t="shared" si="8"/>
        <v>492.57528000000002</v>
      </c>
      <c r="AM8" s="190">
        <f t="shared" si="8"/>
        <v>492.57528000000002</v>
      </c>
      <c r="AN8" s="190">
        <f t="shared" si="8"/>
        <v>492.57528000000002</v>
      </c>
      <c r="AO8" s="190">
        <f t="shared" si="8"/>
        <v>492.57528000000002</v>
      </c>
      <c r="AP8" s="190">
        <f t="shared" si="8"/>
        <v>492.57528000000002</v>
      </c>
      <c r="AQ8" s="190">
        <f t="shared" si="8"/>
        <v>492.57528000000002</v>
      </c>
      <c r="AR8" s="190">
        <f t="shared" si="8"/>
        <v>492.57528000000002</v>
      </c>
      <c r="AS8" s="190">
        <f t="shared" si="8"/>
        <v>492.57528000000002</v>
      </c>
      <c r="AT8" s="190">
        <f t="shared" ref="AT8:AU8" si="9">$L$6-AT6</f>
        <v>492.57528000000002</v>
      </c>
      <c r="AU8" s="190">
        <f t="shared" si="9"/>
        <v>492.57528000000002</v>
      </c>
      <c r="AV8" s="257"/>
      <c r="AW8" s="195"/>
    </row>
    <row r="9" spans="1:49" s="292" customFormat="1" ht="15.75" customHeight="1" x14ac:dyDescent="0.3">
      <c r="A9" s="193" t="s">
        <v>66</v>
      </c>
      <c r="B9" s="194">
        <f>SUMPRODUCT(B5:B5,C5:C5)/C6</f>
        <v>13</v>
      </c>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195"/>
      <c r="AW9" s="195"/>
    </row>
    <row r="10" spans="1:49" x14ac:dyDescent="0.3">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row>
    <row r="11" spans="1:49" x14ac:dyDescent="0.3">
      <c r="A11" s="528" t="s">
        <v>2</v>
      </c>
      <c r="B11" s="529"/>
      <c r="C11" s="529"/>
      <c r="D11" s="529"/>
      <c r="E11" s="529"/>
      <c r="F11" s="529"/>
      <c r="G11" s="529"/>
      <c r="H11" s="529"/>
      <c r="I11" s="529"/>
      <c r="J11" s="529"/>
      <c r="K11" s="529"/>
      <c r="L11" s="529"/>
      <c r="M11" s="530"/>
    </row>
    <row r="12" spans="1:49" x14ac:dyDescent="0.3">
      <c r="A12" s="503" t="s">
        <v>390</v>
      </c>
      <c r="B12" s="504"/>
      <c r="C12" s="504"/>
      <c r="D12" s="504"/>
      <c r="E12" s="504"/>
      <c r="F12" s="504"/>
      <c r="G12" s="504"/>
      <c r="H12" s="504"/>
      <c r="I12" s="504"/>
      <c r="J12" s="504"/>
      <c r="K12" s="504"/>
      <c r="L12" s="504"/>
      <c r="M12" s="505"/>
    </row>
  </sheetData>
  <mergeCells count="7">
    <mergeCell ref="A11:M11"/>
    <mergeCell ref="A12:M12"/>
    <mergeCell ref="AV3:AV4"/>
    <mergeCell ref="A3:A4"/>
    <mergeCell ref="B3:B4"/>
    <mergeCell ref="C3:C4"/>
    <mergeCell ref="D3:D4"/>
  </mergeCells>
  <pageMargins left="0.7" right="0.7" top="0.75" bottom="0.75" header="0.3" footer="0.3"/>
  <pageSetup orientation="portrait" horizontalDpi="1200" verticalDpi="1200" r:id="rId1"/>
  <ignoredErrors>
    <ignoredError sqref="L6:M6" formulaRange="1"/>
  </ignoredError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2EE0D-0600-4E55-AC6A-E2EB9DD649D0}">
  <dimension ref="A1:AW81"/>
  <sheetViews>
    <sheetView workbookViewId="0">
      <selection activeCell="L17" sqref="L17"/>
    </sheetView>
  </sheetViews>
  <sheetFormatPr defaultRowHeight="15.75" x14ac:dyDescent="0.3"/>
  <cols>
    <col min="1" max="1" width="32.77734375" customWidth="1"/>
    <col min="2" max="2" width="8.77734375" customWidth="1"/>
    <col min="3" max="3" width="14.77734375" customWidth="1"/>
    <col min="4" max="4" width="5.77734375" customWidth="1"/>
    <col min="5" max="47" width="7.77734375" customWidth="1"/>
    <col min="48" max="48" width="9.77734375" customWidth="1"/>
  </cols>
  <sheetData>
    <row r="1" spans="1:49" ht="15.75" customHeight="1" x14ac:dyDescent="0.3">
      <c r="A1" s="292" t="s">
        <v>441</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row>
    <row r="2" spans="1:49" ht="15.75" customHeight="1" x14ac:dyDescent="0.3">
      <c r="A2" s="108"/>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row>
    <row r="3" spans="1:49" ht="15.75" customHeight="1" x14ac:dyDescent="0.3">
      <c r="A3" s="491" t="s">
        <v>255</v>
      </c>
      <c r="B3" s="493" t="s">
        <v>0</v>
      </c>
      <c r="C3" s="493" t="s">
        <v>264</v>
      </c>
      <c r="D3" s="493" t="s">
        <v>57</v>
      </c>
      <c r="E3" s="106"/>
      <c r="F3" s="50"/>
      <c r="G3" s="50"/>
      <c r="H3" s="50"/>
      <c r="I3" s="50"/>
      <c r="J3" s="109"/>
      <c r="K3" s="109"/>
      <c r="L3" s="120" t="s">
        <v>265</v>
      </c>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474" t="s">
        <v>1</v>
      </c>
      <c r="AW3" s="30"/>
    </row>
    <row r="4" spans="1:49" ht="15.75" customHeight="1" x14ac:dyDescent="0.3">
      <c r="A4" s="496"/>
      <c r="B4" s="495"/>
      <c r="C4" s="495"/>
      <c r="D4" s="494"/>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c r="AW4" s="30"/>
    </row>
    <row r="5" spans="1:49" s="192" customFormat="1" ht="15.75" customHeight="1" x14ac:dyDescent="0.3">
      <c r="A5" s="345">
        <v>2300018</v>
      </c>
      <c r="B5" s="176">
        <v>17.73008975916407</v>
      </c>
      <c r="C5" s="177">
        <v>102.36875484837108</v>
      </c>
      <c r="D5" s="202">
        <f>L5/C5</f>
        <v>0.75649999999999995</v>
      </c>
      <c r="E5" s="178"/>
      <c r="F5" s="178"/>
      <c r="G5" s="178"/>
      <c r="H5" s="178"/>
      <c r="I5" s="178"/>
      <c r="J5" s="178"/>
      <c r="K5" s="178"/>
      <c r="L5" s="177">
        <v>77.441963042792722</v>
      </c>
      <c r="M5" s="177">
        <v>77.441963042792722</v>
      </c>
      <c r="N5" s="177">
        <v>77.441963042792722</v>
      </c>
      <c r="O5" s="177">
        <v>77.441963042792722</v>
      </c>
      <c r="P5" s="177">
        <v>77.441963042792722</v>
      </c>
      <c r="Q5" s="177">
        <v>77.441963042792722</v>
      </c>
      <c r="R5" s="177">
        <v>77.441963042792722</v>
      </c>
      <c r="S5" s="177">
        <v>77.441963042792722</v>
      </c>
      <c r="T5" s="177">
        <v>77.441963042792722</v>
      </c>
      <c r="U5" s="177">
        <v>77.441963042792722</v>
      </c>
      <c r="V5" s="177">
        <v>77.441963042792722</v>
      </c>
      <c r="W5" s="177">
        <v>77.441963042792722</v>
      </c>
      <c r="X5" s="177">
        <v>77.441963042792722</v>
      </c>
      <c r="Y5" s="177">
        <v>77.441963042792722</v>
      </c>
      <c r="Z5" s="177">
        <v>77.441963042792722</v>
      </c>
      <c r="AA5" s="177">
        <v>77.441963042792722</v>
      </c>
      <c r="AB5" s="177">
        <v>77.441963042792722</v>
      </c>
      <c r="AC5" s="177">
        <v>56.53958414710533</v>
      </c>
      <c r="AD5" s="177">
        <v>0</v>
      </c>
      <c r="AE5" s="177">
        <v>0</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208">
        <f t="shared" ref="AV5:AV36" si="1">SUM(E5:AU5)</f>
        <v>1373.0529558745814</v>
      </c>
      <c r="AW5" s="346"/>
    </row>
    <row r="6" spans="1:49" s="192" customFormat="1" ht="15.75" customHeight="1" x14ac:dyDescent="0.3">
      <c r="A6" s="345">
        <v>2400072</v>
      </c>
      <c r="B6" s="176">
        <v>13.246618785582353</v>
      </c>
      <c r="C6" s="177">
        <v>2393.964364946878</v>
      </c>
      <c r="D6" s="202">
        <f t="shared" ref="D6:D60" si="2">L6/C6</f>
        <v>0.75649999999999995</v>
      </c>
      <c r="E6" s="178"/>
      <c r="F6" s="178"/>
      <c r="G6" s="178"/>
      <c r="H6" s="178"/>
      <c r="I6" s="178"/>
      <c r="J6" s="178"/>
      <c r="K6" s="178"/>
      <c r="L6" s="177">
        <v>1811.0340420823131</v>
      </c>
      <c r="M6" s="177">
        <v>1811.0340420823131</v>
      </c>
      <c r="N6" s="177">
        <v>1811.0340420823131</v>
      </c>
      <c r="O6" s="177">
        <v>1811.0340420823131</v>
      </c>
      <c r="P6" s="177">
        <v>1811.0340420823131</v>
      </c>
      <c r="Q6" s="177">
        <v>1811.0340420823131</v>
      </c>
      <c r="R6" s="177">
        <v>1811.0340420823131</v>
      </c>
      <c r="S6" s="177">
        <v>1811.0340420823131</v>
      </c>
      <c r="T6" s="177">
        <v>1811.0340420823131</v>
      </c>
      <c r="U6" s="177">
        <v>1811.0340420823131</v>
      </c>
      <c r="V6" s="177">
        <v>1811.0340420823131</v>
      </c>
      <c r="W6" s="177">
        <v>1811.0340420823131</v>
      </c>
      <c r="X6" s="177">
        <v>1811.0340420823131</v>
      </c>
      <c r="Y6" s="177">
        <v>446.63501610663957</v>
      </c>
      <c r="Z6" s="177">
        <v>0</v>
      </c>
      <c r="AA6" s="177">
        <v>0</v>
      </c>
      <c r="AB6" s="177">
        <v>0</v>
      </c>
      <c r="AC6" s="177">
        <v>0</v>
      </c>
      <c r="AD6" s="177">
        <v>0</v>
      </c>
      <c r="AE6" s="177">
        <v>0</v>
      </c>
      <c r="AF6" s="177">
        <v>0</v>
      </c>
      <c r="AG6" s="177">
        <v>0</v>
      </c>
      <c r="AH6" s="177">
        <v>0</v>
      </c>
      <c r="AI6" s="177">
        <v>0</v>
      </c>
      <c r="AJ6" s="177">
        <v>0</v>
      </c>
      <c r="AK6" s="177">
        <v>0</v>
      </c>
      <c r="AL6" s="177">
        <v>0</v>
      </c>
      <c r="AM6" s="177">
        <v>0</v>
      </c>
      <c r="AN6" s="177">
        <v>0</v>
      </c>
      <c r="AO6" s="177">
        <v>0</v>
      </c>
      <c r="AP6" s="177">
        <v>0</v>
      </c>
      <c r="AQ6" s="177">
        <v>0</v>
      </c>
      <c r="AR6" s="177">
        <v>0</v>
      </c>
      <c r="AS6" s="177">
        <v>0</v>
      </c>
      <c r="AT6" s="177">
        <v>0</v>
      </c>
      <c r="AU6" s="177">
        <v>0</v>
      </c>
      <c r="AV6" s="208">
        <f t="shared" si="1"/>
        <v>23990.077563176703</v>
      </c>
      <c r="AW6" s="346"/>
    </row>
    <row r="7" spans="1:49" s="192" customFormat="1" ht="15.75" customHeight="1" x14ac:dyDescent="0.3">
      <c r="A7" s="345">
        <v>2400109</v>
      </c>
      <c r="B7" s="176">
        <v>15.284560137210407</v>
      </c>
      <c r="C7" s="177">
        <v>2.8044042316692117</v>
      </c>
      <c r="D7" s="202">
        <f t="shared" si="2"/>
        <v>1</v>
      </c>
      <c r="E7" s="178"/>
      <c r="F7" s="178"/>
      <c r="G7" s="178"/>
      <c r="H7" s="178"/>
      <c r="I7" s="178"/>
      <c r="J7" s="178"/>
      <c r="K7" s="178"/>
      <c r="L7" s="177">
        <v>2.8044042316692117</v>
      </c>
      <c r="M7" s="177">
        <v>2.8044042316692117</v>
      </c>
      <c r="N7" s="177">
        <v>2.8044042316692117</v>
      </c>
      <c r="O7" s="177">
        <v>2.8044042316692117</v>
      </c>
      <c r="P7" s="177">
        <v>2.8044042316692117</v>
      </c>
      <c r="Q7" s="177">
        <v>2.8044042316692117</v>
      </c>
      <c r="R7" s="177">
        <v>2.8044042316692117</v>
      </c>
      <c r="S7" s="177">
        <v>2.8044042316692117</v>
      </c>
      <c r="T7" s="177">
        <v>2.8044042316692117</v>
      </c>
      <c r="U7" s="177">
        <v>2.8044042316692117</v>
      </c>
      <c r="V7" s="177">
        <v>2.8044042316692117</v>
      </c>
      <c r="W7" s="177">
        <v>2.8044042316692117</v>
      </c>
      <c r="X7" s="177">
        <v>2.8044042316692117</v>
      </c>
      <c r="Y7" s="177">
        <v>2.8044042316692117</v>
      </c>
      <c r="Z7" s="177">
        <v>2.8044042316692117</v>
      </c>
      <c r="AA7" s="177">
        <v>0.79802165295723804</v>
      </c>
      <c r="AB7" s="177">
        <v>0</v>
      </c>
      <c r="AC7" s="177">
        <v>0</v>
      </c>
      <c r="AD7" s="177">
        <v>0</v>
      </c>
      <c r="AE7" s="177">
        <v>0</v>
      </c>
      <c r="AF7" s="177">
        <v>0</v>
      </c>
      <c r="AG7" s="177">
        <v>0</v>
      </c>
      <c r="AH7" s="177">
        <v>0</v>
      </c>
      <c r="AI7" s="177">
        <v>0</v>
      </c>
      <c r="AJ7" s="177">
        <v>0</v>
      </c>
      <c r="AK7" s="177">
        <v>0</v>
      </c>
      <c r="AL7" s="177">
        <v>0</v>
      </c>
      <c r="AM7" s="177">
        <v>0</v>
      </c>
      <c r="AN7" s="177">
        <v>0</v>
      </c>
      <c r="AO7" s="177">
        <v>0</v>
      </c>
      <c r="AP7" s="177">
        <v>0</v>
      </c>
      <c r="AQ7" s="177">
        <v>0</v>
      </c>
      <c r="AR7" s="177">
        <v>0</v>
      </c>
      <c r="AS7" s="177">
        <v>0</v>
      </c>
      <c r="AT7" s="177">
        <v>0</v>
      </c>
      <c r="AU7" s="177">
        <v>0</v>
      </c>
      <c r="AV7" s="208">
        <f t="shared" si="1"/>
        <v>42.864085127995402</v>
      </c>
      <c r="AW7" s="346"/>
    </row>
    <row r="8" spans="1:49" s="192" customFormat="1" ht="15.75" customHeight="1" x14ac:dyDescent="0.3">
      <c r="A8" s="345">
        <v>2400111</v>
      </c>
      <c r="B8" s="176">
        <v>15.284560137210407</v>
      </c>
      <c r="C8" s="177">
        <v>2.8524065863383306</v>
      </c>
      <c r="D8" s="202">
        <f t="shared" si="2"/>
        <v>1</v>
      </c>
      <c r="E8" s="178"/>
      <c r="F8" s="178"/>
      <c r="G8" s="178"/>
      <c r="H8" s="178"/>
      <c r="I8" s="178"/>
      <c r="J8" s="178"/>
      <c r="K8" s="178"/>
      <c r="L8" s="177">
        <v>2.8524065863383306</v>
      </c>
      <c r="M8" s="177">
        <v>2.8524065863383306</v>
      </c>
      <c r="N8" s="177">
        <v>2.8524065863383306</v>
      </c>
      <c r="O8" s="177">
        <v>2.8524065863383306</v>
      </c>
      <c r="P8" s="177">
        <v>2.8524065863383306</v>
      </c>
      <c r="Q8" s="177">
        <v>2.8524065863383306</v>
      </c>
      <c r="R8" s="177">
        <v>2.8524065863383306</v>
      </c>
      <c r="S8" s="177">
        <v>2.8524065863383306</v>
      </c>
      <c r="T8" s="177">
        <v>2.8524065863383306</v>
      </c>
      <c r="U8" s="177">
        <v>2.8524065863383306</v>
      </c>
      <c r="V8" s="177">
        <v>2.8524065863383306</v>
      </c>
      <c r="W8" s="177">
        <v>2.8524065863383306</v>
      </c>
      <c r="X8" s="177">
        <v>2.8524065863383306</v>
      </c>
      <c r="Y8" s="177">
        <v>2.8524065863383306</v>
      </c>
      <c r="Z8" s="177">
        <v>2.8524065863383306</v>
      </c>
      <c r="AA8" s="177">
        <v>0.81168120958830514</v>
      </c>
      <c r="AB8" s="177">
        <v>0</v>
      </c>
      <c r="AC8" s="177">
        <v>0</v>
      </c>
      <c r="AD8" s="177">
        <v>0</v>
      </c>
      <c r="AE8" s="177">
        <v>0</v>
      </c>
      <c r="AF8" s="177">
        <v>0</v>
      </c>
      <c r="AG8" s="177">
        <v>0</v>
      </c>
      <c r="AH8" s="177">
        <v>0</v>
      </c>
      <c r="AI8" s="177">
        <v>0</v>
      </c>
      <c r="AJ8" s="177">
        <v>0</v>
      </c>
      <c r="AK8" s="177">
        <v>0</v>
      </c>
      <c r="AL8" s="177">
        <v>0</v>
      </c>
      <c r="AM8" s="177">
        <v>0</v>
      </c>
      <c r="AN8" s="177">
        <v>0</v>
      </c>
      <c r="AO8" s="177">
        <v>0</v>
      </c>
      <c r="AP8" s="177">
        <v>0</v>
      </c>
      <c r="AQ8" s="177">
        <v>0</v>
      </c>
      <c r="AR8" s="177">
        <v>0</v>
      </c>
      <c r="AS8" s="177">
        <v>0</v>
      </c>
      <c r="AT8" s="177">
        <v>0</v>
      </c>
      <c r="AU8" s="177">
        <v>0</v>
      </c>
      <c r="AV8" s="208">
        <f t="shared" si="1"/>
        <v>43.597780004663264</v>
      </c>
      <c r="AW8" s="346"/>
    </row>
    <row r="9" spans="1:49" s="192" customFormat="1" ht="15.75" customHeight="1" x14ac:dyDescent="0.3">
      <c r="A9" s="345">
        <v>2400119</v>
      </c>
      <c r="B9" s="176">
        <v>15.284560137210407</v>
      </c>
      <c r="C9" s="177">
        <v>2.8035775244499099</v>
      </c>
      <c r="D9" s="202">
        <f t="shared" si="2"/>
        <v>0.75649999999999995</v>
      </c>
      <c r="E9" s="178"/>
      <c r="F9" s="178"/>
      <c r="G9" s="178"/>
      <c r="H9" s="178"/>
      <c r="I9" s="178"/>
      <c r="J9" s="178"/>
      <c r="K9" s="178"/>
      <c r="L9" s="177">
        <v>2.1209063972463569</v>
      </c>
      <c r="M9" s="177">
        <v>2.1209063972463569</v>
      </c>
      <c r="N9" s="177">
        <v>2.1209063972463569</v>
      </c>
      <c r="O9" s="177">
        <v>2.1209063972463569</v>
      </c>
      <c r="P9" s="177">
        <v>2.1209063972463569</v>
      </c>
      <c r="Q9" s="177">
        <v>2.1209063972463569</v>
      </c>
      <c r="R9" s="177">
        <v>2.1209063972463569</v>
      </c>
      <c r="S9" s="177">
        <v>2.1209063972463569</v>
      </c>
      <c r="T9" s="177">
        <v>2.1209063972463569</v>
      </c>
      <c r="U9" s="177">
        <v>2.1209063972463569</v>
      </c>
      <c r="V9" s="177">
        <v>2.1209063972463569</v>
      </c>
      <c r="W9" s="177">
        <v>2.1209063972463569</v>
      </c>
      <c r="X9" s="177">
        <v>2.1209063972463569</v>
      </c>
      <c r="Y9" s="177">
        <v>2.1209063972463569</v>
      </c>
      <c r="Z9" s="177">
        <v>2.1209063972463569</v>
      </c>
      <c r="AA9" s="177">
        <v>0.60352541541085414</v>
      </c>
      <c r="AB9" s="177">
        <v>0</v>
      </c>
      <c r="AC9" s="177">
        <v>0</v>
      </c>
      <c r="AD9" s="177">
        <v>0</v>
      </c>
      <c r="AE9" s="177">
        <v>0</v>
      </c>
      <c r="AF9" s="177">
        <v>0</v>
      </c>
      <c r="AG9" s="177">
        <v>0</v>
      </c>
      <c r="AH9" s="177">
        <v>0</v>
      </c>
      <c r="AI9" s="177">
        <v>0</v>
      </c>
      <c r="AJ9" s="177">
        <v>0</v>
      </c>
      <c r="AK9" s="177">
        <v>0</v>
      </c>
      <c r="AL9" s="177">
        <v>0</v>
      </c>
      <c r="AM9" s="177">
        <v>0</v>
      </c>
      <c r="AN9" s="177">
        <v>0</v>
      </c>
      <c r="AO9" s="177">
        <v>0</v>
      </c>
      <c r="AP9" s="177">
        <v>0</v>
      </c>
      <c r="AQ9" s="177">
        <v>0</v>
      </c>
      <c r="AR9" s="177">
        <v>0</v>
      </c>
      <c r="AS9" s="177">
        <v>0</v>
      </c>
      <c r="AT9" s="177">
        <v>0</v>
      </c>
      <c r="AU9" s="177">
        <v>0</v>
      </c>
      <c r="AV9" s="208">
        <f t="shared" si="1"/>
        <v>32.417121374106216</v>
      </c>
      <c r="AW9" s="346"/>
    </row>
    <row r="10" spans="1:49" s="192" customFormat="1" ht="15.75" customHeight="1" x14ac:dyDescent="0.3">
      <c r="A10" s="345">
        <v>2400130</v>
      </c>
      <c r="B10" s="176">
        <v>15.284560137210407</v>
      </c>
      <c r="C10" s="177">
        <v>730.90956011973253</v>
      </c>
      <c r="D10" s="202">
        <f t="shared" si="2"/>
        <v>0.75649999999999995</v>
      </c>
      <c r="E10" s="178"/>
      <c r="F10" s="178"/>
      <c r="G10" s="178"/>
      <c r="H10" s="178"/>
      <c r="I10" s="178"/>
      <c r="J10" s="178"/>
      <c r="K10" s="178"/>
      <c r="L10" s="177">
        <v>552.93308223057761</v>
      </c>
      <c r="M10" s="177">
        <v>552.93308223057761</v>
      </c>
      <c r="N10" s="177">
        <v>552.93308223057761</v>
      </c>
      <c r="O10" s="177">
        <v>552.93308223057761</v>
      </c>
      <c r="P10" s="177">
        <v>552.93308223057761</v>
      </c>
      <c r="Q10" s="177">
        <v>552.93308223057761</v>
      </c>
      <c r="R10" s="177">
        <v>552.93308223057761</v>
      </c>
      <c r="S10" s="177">
        <v>552.93308223057761</v>
      </c>
      <c r="T10" s="177">
        <v>552.93308223057761</v>
      </c>
      <c r="U10" s="177">
        <v>552.93308223057761</v>
      </c>
      <c r="V10" s="177">
        <v>552.93308223057761</v>
      </c>
      <c r="W10" s="177">
        <v>552.93308223057761</v>
      </c>
      <c r="X10" s="177">
        <v>552.93308223057761</v>
      </c>
      <c r="Y10" s="177">
        <v>552.93308223057761</v>
      </c>
      <c r="Z10" s="177">
        <v>552.93308223057761</v>
      </c>
      <c r="AA10" s="177">
        <v>157.34271374770665</v>
      </c>
      <c r="AB10" s="177">
        <v>0</v>
      </c>
      <c r="AC10" s="177">
        <v>0</v>
      </c>
      <c r="AD10" s="177">
        <v>0</v>
      </c>
      <c r="AE10" s="177">
        <v>0</v>
      </c>
      <c r="AF10" s="177">
        <v>0</v>
      </c>
      <c r="AG10" s="177">
        <v>0</v>
      </c>
      <c r="AH10" s="177">
        <v>0</v>
      </c>
      <c r="AI10" s="177">
        <v>0</v>
      </c>
      <c r="AJ10" s="177">
        <v>0</v>
      </c>
      <c r="AK10" s="177">
        <v>0</v>
      </c>
      <c r="AL10" s="177">
        <v>0</v>
      </c>
      <c r="AM10" s="177">
        <v>0</v>
      </c>
      <c r="AN10" s="177">
        <v>0</v>
      </c>
      <c r="AO10" s="177">
        <v>0</v>
      </c>
      <c r="AP10" s="177">
        <v>0</v>
      </c>
      <c r="AQ10" s="177">
        <v>0</v>
      </c>
      <c r="AR10" s="177">
        <v>0</v>
      </c>
      <c r="AS10" s="177">
        <v>0</v>
      </c>
      <c r="AT10" s="177">
        <v>0</v>
      </c>
      <c r="AU10" s="177">
        <v>0</v>
      </c>
      <c r="AV10" s="208">
        <f t="shared" si="1"/>
        <v>8451.3389472063682</v>
      </c>
      <c r="AW10" s="346"/>
    </row>
    <row r="11" spans="1:49" s="192" customFormat="1" ht="15.75" customHeight="1" x14ac:dyDescent="0.3">
      <c r="A11" s="345">
        <v>2400790</v>
      </c>
      <c r="B11" s="176">
        <v>13.246618785582353</v>
      </c>
      <c r="C11" s="177">
        <v>38.913268820370426</v>
      </c>
      <c r="D11" s="202">
        <f t="shared" si="2"/>
        <v>0.75649999999999995</v>
      </c>
      <c r="E11" s="178"/>
      <c r="F11" s="178"/>
      <c r="G11" s="178"/>
      <c r="H11" s="178"/>
      <c r="I11" s="178"/>
      <c r="J11" s="178"/>
      <c r="K11" s="178"/>
      <c r="L11" s="177">
        <v>29.437887862610225</v>
      </c>
      <c r="M11" s="177">
        <v>29.437887862610225</v>
      </c>
      <c r="N11" s="177">
        <v>29.437887862610225</v>
      </c>
      <c r="O11" s="177">
        <v>29.437887862610225</v>
      </c>
      <c r="P11" s="177">
        <v>29.437887862610225</v>
      </c>
      <c r="Q11" s="177">
        <v>29.437887862610225</v>
      </c>
      <c r="R11" s="177">
        <v>29.437887862610225</v>
      </c>
      <c r="S11" s="177">
        <v>29.437887862610225</v>
      </c>
      <c r="T11" s="177">
        <v>29.437887862610225</v>
      </c>
      <c r="U11" s="177">
        <v>29.437887862610225</v>
      </c>
      <c r="V11" s="177">
        <v>29.437887862610225</v>
      </c>
      <c r="W11" s="177">
        <v>29.437887862610225</v>
      </c>
      <c r="X11" s="177">
        <v>29.437887862610225</v>
      </c>
      <c r="Y11" s="177">
        <v>7.2599361547864145</v>
      </c>
      <c r="Z11" s="177">
        <v>0</v>
      </c>
      <c r="AA11" s="177">
        <v>0</v>
      </c>
      <c r="AB11" s="177">
        <v>0</v>
      </c>
      <c r="AC11" s="177">
        <v>0</v>
      </c>
      <c r="AD11" s="177">
        <v>0</v>
      </c>
      <c r="AE11" s="177">
        <v>0</v>
      </c>
      <c r="AF11" s="177">
        <v>0</v>
      </c>
      <c r="AG11" s="177">
        <v>0</v>
      </c>
      <c r="AH11" s="177">
        <v>0</v>
      </c>
      <c r="AI11" s="177">
        <v>0</v>
      </c>
      <c r="AJ11" s="177">
        <v>0</v>
      </c>
      <c r="AK11" s="177">
        <v>0</v>
      </c>
      <c r="AL11" s="177">
        <v>0</v>
      </c>
      <c r="AM11" s="177">
        <v>0</v>
      </c>
      <c r="AN11" s="177">
        <v>0</v>
      </c>
      <c r="AO11" s="177">
        <v>0</v>
      </c>
      <c r="AP11" s="177">
        <v>0</v>
      </c>
      <c r="AQ11" s="177">
        <v>0</v>
      </c>
      <c r="AR11" s="177">
        <v>0</v>
      </c>
      <c r="AS11" s="177">
        <v>0</v>
      </c>
      <c r="AT11" s="177">
        <v>0</v>
      </c>
      <c r="AU11" s="177">
        <v>0</v>
      </c>
      <c r="AV11" s="208">
        <f t="shared" si="1"/>
        <v>389.95247836871948</v>
      </c>
      <c r="AW11" s="346"/>
    </row>
    <row r="12" spans="1:49" s="192" customFormat="1" ht="15.75" customHeight="1" x14ac:dyDescent="0.3">
      <c r="A12" s="345">
        <v>2400832</v>
      </c>
      <c r="B12" s="176">
        <v>15.284560137210407</v>
      </c>
      <c r="C12" s="177">
        <v>239.0604733479536</v>
      </c>
      <c r="D12" s="202">
        <f t="shared" si="2"/>
        <v>0.75649999999999995</v>
      </c>
      <c r="E12" s="178"/>
      <c r="F12" s="178"/>
      <c r="G12" s="178"/>
      <c r="H12" s="178"/>
      <c r="I12" s="178"/>
      <c r="J12" s="178"/>
      <c r="K12" s="178"/>
      <c r="L12" s="177">
        <v>180.84924808772689</v>
      </c>
      <c r="M12" s="177">
        <v>180.84924808772689</v>
      </c>
      <c r="N12" s="177">
        <v>180.84924808772689</v>
      </c>
      <c r="O12" s="177">
        <v>180.84924808772689</v>
      </c>
      <c r="P12" s="177">
        <v>180.84924808772689</v>
      </c>
      <c r="Q12" s="177">
        <v>180.84924808772689</v>
      </c>
      <c r="R12" s="177">
        <v>180.84924808772689</v>
      </c>
      <c r="S12" s="177">
        <v>180.84924808772689</v>
      </c>
      <c r="T12" s="177">
        <v>180.84924808772689</v>
      </c>
      <c r="U12" s="177">
        <v>180.84924808772689</v>
      </c>
      <c r="V12" s="177">
        <v>180.84924808772689</v>
      </c>
      <c r="W12" s="177">
        <v>180.84924808772689</v>
      </c>
      <c r="X12" s="177">
        <v>180.84924808772689</v>
      </c>
      <c r="Y12" s="177">
        <v>180.84924808772689</v>
      </c>
      <c r="Z12" s="177">
        <v>180.84924808772689</v>
      </c>
      <c r="AA12" s="177">
        <v>51.46248685024257</v>
      </c>
      <c r="AB12" s="177">
        <v>0</v>
      </c>
      <c r="AC12" s="177">
        <v>0</v>
      </c>
      <c r="AD12" s="177">
        <v>0</v>
      </c>
      <c r="AE12" s="177">
        <v>0</v>
      </c>
      <c r="AF12" s="177">
        <v>0</v>
      </c>
      <c r="AG12" s="177">
        <v>0</v>
      </c>
      <c r="AH12" s="177">
        <v>0</v>
      </c>
      <c r="AI12" s="177">
        <v>0</v>
      </c>
      <c r="AJ12" s="177">
        <v>0</v>
      </c>
      <c r="AK12" s="177">
        <v>0</v>
      </c>
      <c r="AL12" s="177">
        <v>0</v>
      </c>
      <c r="AM12" s="177">
        <v>0</v>
      </c>
      <c r="AN12" s="177">
        <v>0</v>
      </c>
      <c r="AO12" s="177">
        <v>0</v>
      </c>
      <c r="AP12" s="177">
        <v>0</v>
      </c>
      <c r="AQ12" s="177">
        <v>0</v>
      </c>
      <c r="AR12" s="177">
        <v>0</v>
      </c>
      <c r="AS12" s="177">
        <v>0</v>
      </c>
      <c r="AT12" s="177">
        <v>0</v>
      </c>
      <c r="AU12" s="177">
        <v>0</v>
      </c>
      <c r="AV12" s="208">
        <f t="shared" si="1"/>
        <v>2764.2012081661451</v>
      </c>
      <c r="AW12" s="346"/>
    </row>
    <row r="13" spans="1:49" s="192" customFormat="1" ht="15.75" customHeight="1" x14ac:dyDescent="0.3">
      <c r="A13" s="345">
        <v>2400879</v>
      </c>
      <c r="B13" s="176">
        <v>15.284560137210407</v>
      </c>
      <c r="C13" s="177">
        <v>297.5416353694423</v>
      </c>
      <c r="D13" s="202">
        <f t="shared" si="2"/>
        <v>0.75649999999999984</v>
      </c>
      <c r="E13" s="178"/>
      <c r="F13" s="178"/>
      <c r="G13" s="178"/>
      <c r="H13" s="178"/>
      <c r="I13" s="178"/>
      <c r="J13" s="178"/>
      <c r="K13" s="178"/>
      <c r="L13" s="177">
        <v>225.09024715698305</v>
      </c>
      <c r="M13" s="177">
        <v>225.09024715698305</v>
      </c>
      <c r="N13" s="177">
        <v>225.09024715698305</v>
      </c>
      <c r="O13" s="177">
        <v>225.09024715698305</v>
      </c>
      <c r="P13" s="177">
        <v>225.09024715698305</v>
      </c>
      <c r="Q13" s="177">
        <v>225.09024715698305</v>
      </c>
      <c r="R13" s="177">
        <v>225.09024715698305</v>
      </c>
      <c r="S13" s="177">
        <v>225.09024715698305</v>
      </c>
      <c r="T13" s="177">
        <v>225.09024715698305</v>
      </c>
      <c r="U13" s="177">
        <v>225.09024715698305</v>
      </c>
      <c r="V13" s="177">
        <v>225.09024715698305</v>
      </c>
      <c r="W13" s="177">
        <v>225.09024715698305</v>
      </c>
      <c r="X13" s="177">
        <v>225.09024715698305</v>
      </c>
      <c r="Y13" s="177">
        <v>225.09024715698305</v>
      </c>
      <c r="Z13" s="177">
        <v>225.09024715698305</v>
      </c>
      <c r="AA13" s="177">
        <v>64.051711615715618</v>
      </c>
      <c r="AB13" s="177">
        <v>0</v>
      </c>
      <c r="AC13" s="177">
        <v>0</v>
      </c>
      <c r="AD13" s="177">
        <v>0</v>
      </c>
      <c r="AE13" s="177">
        <v>0</v>
      </c>
      <c r="AF13" s="177">
        <v>0</v>
      </c>
      <c r="AG13" s="177">
        <v>0</v>
      </c>
      <c r="AH13" s="177">
        <v>0</v>
      </c>
      <c r="AI13" s="177">
        <v>0</v>
      </c>
      <c r="AJ13" s="177">
        <v>0</v>
      </c>
      <c r="AK13" s="177">
        <v>0</v>
      </c>
      <c r="AL13" s="177">
        <v>0</v>
      </c>
      <c r="AM13" s="177">
        <v>0</v>
      </c>
      <c r="AN13" s="177">
        <v>0</v>
      </c>
      <c r="AO13" s="177">
        <v>0</v>
      </c>
      <c r="AP13" s="177">
        <v>0</v>
      </c>
      <c r="AQ13" s="177">
        <v>0</v>
      </c>
      <c r="AR13" s="177">
        <v>0</v>
      </c>
      <c r="AS13" s="177">
        <v>0</v>
      </c>
      <c r="AT13" s="177">
        <v>0</v>
      </c>
      <c r="AU13" s="177">
        <v>0</v>
      </c>
      <c r="AV13" s="208">
        <f t="shared" si="1"/>
        <v>3440.4054189704607</v>
      </c>
      <c r="AW13" s="346"/>
    </row>
    <row r="14" spans="1:49" s="192" customFormat="1" ht="15.75" customHeight="1" x14ac:dyDescent="0.3">
      <c r="A14" s="345">
        <v>2400882</v>
      </c>
      <c r="B14" s="176">
        <v>13.246618785582353</v>
      </c>
      <c r="C14" s="177">
        <v>203.22383544617591</v>
      </c>
      <c r="D14" s="202">
        <f t="shared" si="2"/>
        <v>0.75649999999999995</v>
      </c>
      <c r="E14" s="178"/>
      <c r="F14" s="178"/>
      <c r="G14" s="178"/>
      <c r="H14" s="178"/>
      <c r="I14" s="178"/>
      <c r="J14" s="178"/>
      <c r="K14" s="178"/>
      <c r="L14" s="177">
        <v>153.73883151503208</v>
      </c>
      <c r="M14" s="177">
        <v>153.73883151503208</v>
      </c>
      <c r="N14" s="177">
        <v>153.73883151503208</v>
      </c>
      <c r="O14" s="177">
        <v>153.73883151503208</v>
      </c>
      <c r="P14" s="177">
        <v>153.73883151503208</v>
      </c>
      <c r="Q14" s="177">
        <v>153.73883151503208</v>
      </c>
      <c r="R14" s="177">
        <v>153.73883151503208</v>
      </c>
      <c r="S14" s="177">
        <v>153.73883151503208</v>
      </c>
      <c r="T14" s="177">
        <v>153.73883151503208</v>
      </c>
      <c r="U14" s="177">
        <v>153.73883151503208</v>
      </c>
      <c r="V14" s="177">
        <v>153.73883151503208</v>
      </c>
      <c r="W14" s="177">
        <v>153.73883151503208</v>
      </c>
      <c r="X14" s="177">
        <v>153.73883151503208</v>
      </c>
      <c r="Y14" s="177">
        <v>37.914883925087146</v>
      </c>
      <c r="Z14" s="177">
        <v>0</v>
      </c>
      <c r="AA14" s="177">
        <v>0</v>
      </c>
      <c r="AB14" s="177">
        <v>0</v>
      </c>
      <c r="AC14" s="177">
        <v>0</v>
      </c>
      <c r="AD14" s="177">
        <v>0</v>
      </c>
      <c r="AE14" s="177">
        <v>0</v>
      </c>
      <c r="AF14" s="177">
        <v>0</v>
      </c>
      <c r="AG14" s="177">
        <v>0</v>
      </c>
      <c r="AH14" s="177">
        <v>0</v>
      </c>
      <c r="AI14" s="177">
        <v>0</v>
      </c>
      <c r="AJ14" s="177">
        <v>0</v>
      </c>
      <c r="AK14" s="177">
        <v>0</v>
      </c>
      <c r="AL14" s="177">
        <v>0</v>
      </c>
      <c r="AM14" s="177">
        <v>0</v>
      </c>
      <c r="AN14" s="177">
        <v>0</v>
      </c>
      <c r="AO14" s="177">
        <v>0</v>
      </c>
      <c r="AP14" s="177">
        <v>0</v>
      </c>
      <c r="AQ14" s="177">
        <v>0</v>
      </c>
      <c r="AR14" s="177">
        <v>0</v>
      </c>
      <c r="AS14" s="177">
        <v>0</v>
      </c>
      <c r="AT14" s="177">
        <v>0</v>
      </c>
      <c r="AU14" s="177">
        <v>0</v>
      </c>
      <c r="AV14" s="208">
        <f t="shared" si="1"/>
        <v>2036.5196936205036</v>
      </c>
      <c r="AW14" s="346"/>
    </row>
    <row r="15" spans="1:49" s="192" customFormat="1" ht="15.75" customHeight="1" x14ac:dyDescent="0.3">
      <c r="A15" s="345">
        <v>2401225</v>
      </c>
      <c r="B15" s="176">
        <v>13.246618785582353</v>
      </c>
      <c r="C15" s="177">
        <v>148.28530053521783</v>
      </c>
      <c r="D15" s="202">
        <f t="shared" si="2"/>
        <v>0.75649999999999995</v>
      </c>
      <c r="E15" s="178"/>
      <c r="F15" s="178"/>
      <c r="G15" s="178"/>
      <c r="H15" s="178"/>
      <c r="I15" s="178"/>
      <c r="J15" s="178"/>
      <c r="K15" s="178"/>
      <c r="L15" s="177">
        <v>112.17782985489228</v>
      </c>
      <c r="M15" s="177">
        <v>112.17782985489228</v>
      </c>
      <c r="N15" s="177">
        <v>112.17782985489228</v>
      </c>
      <c r="O15" s="177">
        <v>112.17782985489228</v>
      </c>
      <c r="P15" s="177">
        <v>112.17782985489228</v>
      </c>
      <c r="Q15" s="177">
        <v>112.17782985489228</v>
      </c>
      <c r="R15" s="177">
        <v>112.17782985489228</v>
      </c>
      <c r="S15" s="177">
        <v>112.17782985489228</v>
      </c>
      <c r="T15" s="177">
        <v>112.17782985489228</v>
      </c>
      <c r="U15" s="177">
        <v>112.17782985489228</v>
      </c>
      <c r="V15" s="177">
        <v>112.17782985489228</v>
      </c>
      <c r="W15" s="177">
        <v>112.17782985489228</v>
      </c>
      <c r="X15" s="177">
        <v>112.17782985489228</v>
      </c>
      <c r="Y15" s="177">
        <v>27.665160168077325</v>
      </c>
      <c r="Z15" s="177">
        <v>0</v>
      </c>
      <c r="AA15" s="177">
        <v>0</v>
      </c>
      <c r="AB15" s="177">
        <v>0</v>
      </c>
      <c r="AC15" s="177">
        <v>0</v>
      </c>
      <c r="AD15" s="177">
        <v>0</v>
      </c>
      <c r="AE15" s="177">
        <v>0</v>
      </c>
      <c r="AF15" s="177">
        <v>0</v>
      </c>
      <c r="AG15" s="177">
        <v>0</v>
      </c>
      <c r="AH15" s="177">
        <v>0</v>
      </c>
      <c r="AI15" s="177">
        <v>0</v>
      </c>
      <c r="AJ15" s="177">
        <v>0</v>
      </c>
      <c r="AK15" s="177">
        <v>0</v>
      </c>
      <c r="AL15" s="177">
        <v>0</v>
      </c>
      <c r="AM15" s="177">
        <v>0</v>
      </c>
      <c r="AN15" s="177">
        <v>0</v>
      </c>
      <c r="AO15" s="177">
        <v>0</v>
      </c>
      <c r="AP15" s="177">
        <v>0</v>
      </c>
      <c r="AQ15" s="177">
        <v>0</v>
      </c>
      <c r="AR15" s="177">
        <v>0</v>
      </c>
      <c r="AS15" s="177">
        <v>0</v>
      </c>
      <c r="AT15" s="177">
        <v>0</v>
      </c>
      <c r="AU15" s="177">
        <v>0</v>
      </c>
      <c r="AV15" s="208">
        <f t="shared" si="1"/>
        <v>1485.9769482816769</v>
      </c>
      <c r="AW15" s="346"/>
    </row>
    <row r="16" spans="1:49" s="192" customFormat="1" ht="15.75" customHeight="1" x14ac:dyDescent="0.3">
      <c r="A16" s="345">
        <v>2401312</v>
      </c>
      <c r="B16" s="176">
        <v>13.246618785582353</v>
      </c>
      <c r="C16" s="177">
        <v>18.626513690107245</v>
      </c>
      <c r="D16" s="202">
        <f t="shared" si="2"/>
        <v>0.75649999999999995</v>
      </c>
      <c r="E16" s="178"/>
      <c r="F16" s="178"/>
      <c r="G16" s="178"/>
      <c r="H16" s="178"/>
      <c r="I16" s="178"/>
      <c r="J16" s="178"/>
      <c r="K16" s="178"/>
      <c r="L16" s="177">
        <v>14.09095760656613</v>
      </c>
      <c r="M16" s="177">
        <v>14.09095760656613</v>
      </c>
      <c r="N16" s="177">
        <v>14.09095760656613</v>
      </c>
      <c r="O16" s="177">
        <v>14.09095760656613</v>
      </c>
      <c r="P16" s="177">
        <v>14.09095760656613</v>
      </c>
      <c r="Q16" s="177">
        <v>14.09095760656613</v>
      </c>
      <c r="R16" s="177">
        <v>14.09095760656613</v>
      </c>
      <c r="S16" s="177">
        <v>14.09095760656613</v>
      </c>
      <c r="T16" s="177">
        <v>14.09095760656613</v>
      </c>
      <c r="U16" s="177">
        <v>14.09095760656613</v>
      </c>
      <c r="V16" s="177">
        <v>14.09095760656613</v>
      </c>
      <c r="W16" s="177">
        <v>14.09095760656613</v>
      </c>
      <c r="X16" s="177">
        <v>14.09095760656613</v>
      </c>
      <c r="Y16" s="177">
        <v>3.4750948526237546</v>
      </c>
      <c r="Z16" s="177">
        <v>0</v>
      </c>
      <c r="AA16" s="177">
        <v>0</v>
      </c>
      <c r="AB16" s="177">
        <v>0</v>
      </c>
      <c r="AC16" s="177">
        <v>0</v>
      </c>
      <c r="AD16" s="177">
        <v>0</v>
      </c>
      <c r="AE16" s="177">
        <v>0</v>
      </c>
      <c r="AF16" s="177">
        <v>0</v>
      </c>
      <c r="AG16" s="177">
        <v>0</v>
      </c>
      <c r="AH16" s="177">
        <v>0</v>
      </c>
      <c r="AI16" s="177">
        <v>0</v>
      </c>
      <c r="AJ16" s="177">
        <v>0</v>
      </c>
      <c r="AK16" s="177">
        <v>0</v>
      </c>
      <c r="AL16" s="177">
        <v>0</v>
      </c>
      <c r="AM16" s="177">
        <v>0</v>
      </c>
      <c r="AN16" s="177">
        <v>0</v>
      </c>
      <c r="AO16" s="177">
        <v>0</v>
      </c>
      <c r="AP16" s="177">
        <v>0</v>
      </c>
      <c r="AQ16" s="177">
        <v>0</v>
      </c>
      <c r="AR16" s="177">
        <v>0</v>
      </c>
      <c r="AS16" s="177">
        <v>0</v>
      </c>
      <c r="AT16" s="177">
        <v>0</v>
      </c>
      <c r="AU16" s="177">
        <v>0</v>
      </c>
      <c r="AV16" s="208">
        <f t="shared" si="1"/>
        <v>186.65754373798345</v>
      </c>
      <c r="AW16" s="346"/>
    </row>
    <row r="17" spans="1:49" s="192" customFormat="1" ht="15.75" customHeight="1" x14ac:dyDescent="0.3">
      <c r="A17" s="345">
        <v>2500023</v>
      </c>
      <c r="B17" s="176">
        <v>15.284560137210407</v>
      </c>
      <c r="C17" s="177">
        <v>45.146641253903717</v>
      </c>
      <c r="D17" s="202">
        <f t="shared" si="2"/>
        <v>0.75649999999999995</v>
      </c>
      <c r="E17" s="178"/>
      <c r="F17" s="178"/>
      <c r="G17" s="178"/>
      <c r="H17" s="178"/>
      <c r="I17" s="178"/>
      <c r="J17" s="178"/>
      <c r="K17" s="178"/>
      <c r="L17" s="177">
        <v>34.153434108578161</v>
      </c>
      <c r="M17" s="177">
        <v>34.153434108578161</v>
      </c>
      <c r="N17" s="177">
        <v>34.153434108578161</v>
      </c>
      <c r="O17" s="177">
        <v>34.153434108578161</v>
      </c>
      <c r="P17" s="177">
        <v>34.153434108578161</v>
      </c>
      <c r="Q17" s="177">
        <v>34.153434108578161</v>
      </c>
      <c r="R17" s="177">
        <v>34.153434108578161</v>
      </c>
      <c r="S17" s="177">
        <v>34.153434108578161</v>
      </c>
      <c r="T17" s="177">
        <v>34.153434108578161</v>
      </c>
      <c r="U17" s="177">
        <v>34.153434108578161</v>
      </c>
      <c r="V17" s="177">
        <v>34.153434108578161</v>
      </c>
      <c r="W17" s="177">
        <v>34.153434108578161</v>
      </c>
      <c r="X17" s="177">
        <v>34.153434108578161</v>
      </c>
      <c r="Y17" s="177">
        <v>34.153434108578161</v>
      </c>
      <c r="Z17" s="177">
        <v>34.153434108578161</v>
      </c>
      <c r="AA17" s="177">
        <v>9.718705896143609</v>
      </c>
      <c r="AB17" s="177">
        <v>0</v>
      </c>
      <c r="AC17" s="177">
        <v>0</v>
      </c>
      <c r="AD17" s="177">
        <v>0</v>
      </c>
      <c r="AE17" s="177">
        <v>0</v>
      </c>
      <c r="AF17" s="177">
        <v>0</v>
      </c>
      <c r="AG17" s="177">
        <v>0</v>
      </c>
      <c r="AH17" s="177">
        <v>0</v>
      </c>
      <c r="AI17" s="177">
        <v>0</v>
      </c>
      <c r="AJ17" s="177">
        <v>0</v>
      </c>
      <c r="AK17" s="177">
        <v>0</v>
      </c>
      <c r="AL17" s="177">
        <v>0</v>
      </c>
      <c r="AM17" s="177">
        <v>0</v>
      </c>
      <c r="AN17" s="177">
        <v>0</v>
      </c>
      <c r="AO17" s="177">
        <v>0</v>
      </c>
      <c r="AP17" s="177">
        <v>0</v>
      </c>
      <c r="AQ17" s="177">
        <v>0</v>
      </c>
      <c r="AR17" s="177">
        <v>0</v>
      </c>
      <c r="AS17" s="177">
        <v>0</v>
      </c>
      <c r="AT17" s="177">
        <v>0</v>
      </c>
      <c r="AU17" s="177">
        <v>0</v>
      </c>
      <c r="AV17" s="208">
        <f t="shared" si="1"/>
        <v>522.02021752481608</v>
      </c>
      <c r="AW17" s="346"/>
    </row>
    <row r="18" spans="1:49" s="192" customFormat="1" ht="15.75" customHeight="1" x14ac:dyDescent="0.3">
      <c r="A18" s="345">
        <v>2500024</v>
      </c>
      <c r="B18" s="176">
        <v>13.246618785582353</v>
      </c>
      <c r="C18" s="177">
        <v>24.719079216611124</v>
      </c>
      <c r="D18" s="202">
        <f t="shared" si="2"/>
        <v>1</v>
      </c>
      <c r="E18" s="178"/>
      <c r="F18" s="178"/>
      <c r="G18" s="178"/>
      <c r="H18" s="178"/>
      <c r="I18" s="178"/>
      <c r="J18" s="178"/>
      <c r="K18" s="178"/>
      <c r="L18" s="177">
        <v>24.719079216611124</v>
      </c>
      <c r="M18" s="177">
        <v>24.719079216611124</v>
      </c>
      <c r="N18" s="177">
        <v>24.719079216611124</v>
      </c>
      <c r="O18" s="177">
        <v>24.719079216611124</v>
      </c>
      <c r="P18" s="177">
        <v>24.719079216611124</v>
      </c>
      <c r="Q18" s="177">
        <v>24.719079216611124</v>
      </c>
      <c r="R18" s="177">
        <v>24.719079216611124</v>
      </c>
      <c r="S18" s="177">
        <v>24.719079216611124</v>
      </c>
      <c r="T18" s="177">
        <v>24.719079216611124</v>
      </c>
      <c r="U18" s="177">
        <v>24.719079216611124</v>
      </c>
      <c r="V18" s="177">
        <v>24.719079216611124</v>
      </c>
      <c r="W18" s="177">
        <v>24.719079216611124</v>
      </c>
      <c r="X18" s="177">
        <v>24.719079216611124</v>
      </c>
      <c r="Y18" s="177">
        <v>6.0961892971146101</v>
      </c>
      <c r="Z18" s="177">
        <v>0</v>
      </c>
      <c r="AA18" s="177">
        <v>0</v>
      </c>
      <c r="AB18" s="177">
        <v>0</v>
      </c>
      <c r="AC18" s="177">
        <v>0</v>
      </c>
      <c r="AD18" s="177">
        <v>0</v>
      </c>
      <c r="AE18" s="177">
        <v>0</v>
      </c>
      <c r="AF18" s="177">
        <v>0</v>
      </c>
      <c r="AG18" s="177">
        <v>0</v>
      </c>
      <c r="AH18" s="177">
        <v>0</v>
      </c>
      <c r="AI18" s="177">
        <v>0</v>
      </c>
      <c r="AJ18" s="177">
        <v>0</v>
      </c>
      <c r="AK18" s="177">
        <v>0</v>
      </c>
      <c r="AL18" s="177">
        <v>0</v>
      </c>
      <c r="AM18" s="177">
        <v>0</v>
      </c>
      <c r="AN18" s="177">
        <v>0</v>
      </c>
      <c r="AO18" s="177">
        <v>0</v>
      </c>
      <c r="AP18" s="177">
        <v>0</v>
      </c>
      <c r="AQ18" s="177">
        <v>0</v>
      </c>
      <c r="AR18" s="177">
        <v>0</v>
      </c>
      <c r="AS18" s="177">
        <v>0</v>
      </c>
      <c r="AT18" s="177">
        <v>0</v>
      </c>
      <c r="AU18" s="177">
        <v>0</v>
      </c>
      <c r="AV18" s="208">
        <f t="shared" si="1"/>
        <v>327.44421911305932</v>
      </c>
      <c r="AW18" s="346"/>
    </row>
    <row r="19" spans="1:49" s="192" customFormat="1" ht="15.75" customHeight="1" x14ac:dyDescent="0.3">
      <c r="A19" s="345">
        <v>2500052</v>
      </c>
      <c r="B19" s="176">
        <v>13.246618785582353</v>
      </c>
      <c r="C19" s="177">
        <v>43.028777365902179</v>
      </c>
      <c r="D19" s="202">
        <f t="shared" si="2"/>
        <v>0.75649999999999984</v>
      </c>
      <c r="E19" s="178"/>
      <c r="F19" s="178"/>
      <c r="G19" s="178"/>
      <c r="H19" s="178"/>
      <c r="I19" s="178"/>
      <c r="J19" s="178"/>
      <c r="K19" s="178"/>
      <c r="L19" s="177">
        <v>32.551270077304991</v>
      </c>
      <c r="M19" s="177">
        <v>32.551270077304991</v>
      </c>
      <c r="N19" s="177">
        <v>32.551270077304991</v>
      </c>
      <c r="O19" s="177">
        <v>32.551270077304991</v>
      </c>
      <c r="P19" s="177">
        <v>32.551270077304991</v>
      </c>
      <c r="Q19" s="177">
        <v>32.551270077304991</v>
      </c>
      <c r="R19" s="177">
        <v>32.551270077304991</v>
      </c>
      <c r="S19" s="177">
        <v>32.551270077304991</v>
      </c>
      <c r="T19" s="177">
        <v>32.551270077304991</v>
      </c>
      <c r="U19" s="177">
        <v>32.551270077304991</v>
      </c>
      <c r="V19" s="177">
        <v>32.551270077304991</v>
      </c>
      <c r="W19" s="177">
        <v>32.551270077304991</v>
      </c>
      <c r="X19" s="177">
        <v>32.551270077304991</v>
      </c>
      <c r="Y19" s="177">
        <v>8.0277546956281345</v>
      </c>
      <c r="Z19" s="177">
        <v>0</v>
      </c>
      <c r="AA19" s="177">
        <v>0</v>
      </c>
      <c r="AB19" s="177">
        <v>0</v>
      </c>
      <c r="AC19" s="177">
        <v>0</v>
      </c>
      <c r="AD19" s="177">
        <v>0</v>
      </c>
      <c r="AE19" s="177">
        <v>0</v>
      </c>
      <c r="AF19" s="177">
        <v>0</v>
      </c>
      <c r="AG19" s="177">
        <v>0</v>
      </c>
      <c r="AH19" s="177">
        <v>0</v>
      </c>
      <c r="AI19" s="177">
        <v>0</v>
      </c>
      <c r="AJ19" s="177">
        <v>0</v>
      </c>
      <c r="AK19" s="177">
        <v>0</v>
      </c>
      <c r="AL19" s="177">
        <v>0</v>
      </c>
      <c r="AM19" s="177">
        <v>0</v>
      </c>
      <c r="AN19" s="177">
        <v>0</v>
      </c>
      <c r="AO19" s="177">
        <v>0</v>
      </c>
      <c r="AP19" s="177">
        <v>0</v>
      </c>
      <c r="AQ19" s="177">
        <v>0</v>
      </c>
      <c r="AR19" s="177">
        <v>0</v>
      </c>
      <c r="AS19" s="177">
        <v>0</v>
      </c>
      <c r="AT19" s="177">
        <v>0</v>
      </c>
      <c r="AU19" s="177">
        <v>0</v>
      </c>
      <c r="AV19" s="208">
        <f t="shared" si="1"/>
        <v>431.19426570059301</v>
      </c>
      <c r="AW19" s="346"/>
    </row>
    <row r="20" spans="1:49" s="192" customFormat="1" ht="15.75" customHeight="1" x14ac:dyDescent="0.3">
      <c r="A20" s="345">
        <v>2500108</v>
      </c>
      <c r="B20" s="176">
        <v>13.246618785582353</v>
      </c>
      <c r="C20" s="177">
        <v>538.76989505425342</v>
      </c>
      <c r="D20" s="202">
        <f t="shared" si="2"/>
        <v>0.75649999999999995</v>
      </c>
      <c r="E20" s="178"/>
      <c r="F20" s="178"/>
      <c r="G20" s="178"/>
      <c r="H20" s="178"/>
      <c r="I20" s="178"/>
      <c r="J20" s="178"/>
      <c r="K20" s="178"/>
      <c r="L20" s="177">
        <v>407.57942560854269</v>
      </c>
      <c r="M20" s="177">
        <v>407.57942560854269</v>
      </c>
      <c r="N20" s="177">
        <v>407.57942560854269</v>
      </c>
      <c r="O20" s="177">
        <v>407.57942560854269</v>
      </c>
      <c r="P20" s="177">
        <v>407.57942560854269</v>
      </c>
      <c r="Q20" s="177">
        <v>407.57942560854269</v>
      </c>
      <c r="R20" s="177">
        <v>407.57942560854269</v>
      </c>
      <c r="S20" s="177">
        <v>407.57942560854269</v>
      </c>
      <c r="T20" s="177">
        <v>407.57942560854269</v>
      </c>
      <c r="U20" s="177">
        <v>407.57942560854269</v>
      </c>
      <c r="V20" s="177">
        <v>407.57942560854269</v>
      </c>
      <c r="W20" s="177">
        <v>407.57942560854269</v>
      </c>
      <c r="X20" s="177">
        <v>407.57942560854269</v>
      </c>
      <c r="Y20" s="177">
        <v>100.51674297193168</v>
      </c>
      <c r="Z20" s="177">
        <v>0</v>
      </c>
      <c r="AA20" s="177">
        <v>0</v>
      </c>
      <c r="AB20" s="177">
        <v>0</v>
      </c>
      <c r="AC20" s="177">
        <v>0</v>
      </c>
      <c r="AD20" s="177">
        <v>0</v>
      </c>
      <c r="AE20" s="177">
        <v>0</v>
      </c>
      <c r="AF20" s="177">
        <v>0</v>
      </c>
      <c r="AG20" s="177">
        <v>0</v>
      </c>
      <c r="AH20" s="177">
        <v>0</v>
      </c>
      <c r="AI20" s="177">
        <v>0</v>
      </c>
      <c r="AJ20" s="177">
        <v>0</v>
      </c>
      <c r="AK20" s="177">
        <v>0</v>
      </c>
      <c r="AL20" s="177">
        <v>0</v>
      </c>
      <c r="AM20" s="177">
        <v>0</v>
      </c>
      <c r="AN20" s="177">
        <v>0</v>
      </c>
      <c r="AO20" s="177">
        <v>0</v>
      </c>
      <c r="AP20" s="177">
        <v>0</v>
      </c>
      <c r="AQ20" s="177">
        <v>0</v>
      </c>
      <c r="AR20" s="177">
        <v>0</v>
      </c>
      <c r="AS20" s="177">
        <v>0</v>
      </c>
      <c r="AT20" s="177">
        <v>0</v>
      </c>
      <c r="AU20" s="177">
        <v>0</v>
      </c>
      <c r="AV20" s="208">
        <f t="shared" si="1"/>
        <v>5399.0492758829869</v>
      </c>
      <c r="AW20" s="346"/>
    </row>
    <row r="21" spans="1:49" s="192" customFormat="1" ht="15.75" customHeight="1" x14ac:dyDescent="0.3">
      <c r="A21" s="345">
        <v>2500652</v>
      </c>
      <c r="B21" s="176">
        <v>8.1517654065122169</v>
      </c>
      <c r="C21" s="177">
        <v>10.951683881809926</v>
      </c>
      <c r="D21" s="202">
        <f t="shared" si="2"/>
        <v>0.75649999999999995</v>
      </c>
      <c r="E21" s="178"/>
      <c r="F21" s="178"/>
      <c r="G21" s="178"/>
      <c r="H21" s="178"/>
      <c r="I21" s="178"/>
      <c r="J21" s="178"/>
      <c r="K21" s="178"/>
      <c r="L21" s="177">
        <v>8.2849488565892084</v>
      </c>
      <c r="M21" s="177">
        <v>8.2849488565892084</v>
      </c>
      <c r="N21" s="177">
        <v>8.2849488565892084</v>
      </c>
      <c r="O21" s="177">
        <v>8.2849488565892084</v>
      </c>
      <c r="P21" s="177">
        <v>8.2849488565892084</v>
      </c>
      <c r="Q21" s="177">
        <v>8.2849488565892084</v>
      </c>
      <c r="R21" s="177">
        <v>8.2849488565892084</v>
      </c>
      <c r="S21" s="177">
        <v>8.2849488565892084</v>
      </c>
      <c r="T21" s="177">
        <v>1.257368631153188</v>
      </c>
      <c r="U21" s="177">
        <v>0</v>
      </c>
      <c r="V21" s="177">
        <v>0</v>
      </c>
      <c r="W21" s="177">
        <v>0</v>
      </c>
      <c r="X21" s="177">
        <v>0</v>
      </c>
      <c r="Y21" s="177">
        <v>0</v>
      </c>
      <c r="Z21" s="177">
        <v>0</v>
      </c>
      <c r="AA21" s="177">
        <v>0</v>
      </c>
      <c r="AB21" s="177">
        <v>0</v>
      </c>
      <c r="AC21" s="177">
        <v>0</v>
      </c>
      <c r="AD21" s="177">
        <v>0</v>
      </c>
      <c r="AE21" s="177">
        <v>0</v>
      </c>
      <c r="AF21" s="177">
        <v>0</v>
      </c>
      <c r="AG21" s="177">
        <v>0</v>
      </c>
      <c r="AH21" s="177">
        <v>0</v>
      </c>
      <c r="AI21" s="177">
        <v>0</v>
      </c>
      <c r="AJ21" s="177">
        <v>0</v>
      </c>
      <c r="AK21" s="177">
        <v>0</v>
      </c>
      <c r="AL21" s="177">
        <v>0</v>
      </c>
      <c r="AM21" s="177">
        <v>0</v>
      </c>
      <c r="AN21" s="177">
        <v>0</v>
      </c>
      <c r="AO21" s="177">
        <v>0</v>
      </c>
      <c r="AP21" s="177">
        <v>0</v>
      </c>
      <c r="AQ21" s="177">
        <v>0</v>
      </c>
      <c r="AR21" s="177">
        <v>0</v>
      </c>
      <c r="AS21" s="177">
        <v>0</v>
      </c>
      <c r="AT21" s="177">
        <v>0</v>
      </c>
      <c r="AU21" s="177">
        <v>0</v>
      </c>
      <c r="AV21" s="208">
        <f t="shared" si="1"/>
        <v>67.536959483866852</v>
      </c>
      <c r="AW21" s="346"/>
    </row>
    <row r="22" spans="1:49" s="192" customFormat="1" ht="15.75" customHeight="1" x14ac:dyDescent="0.3">
      <c r="A22" s="345">
        <v>2301764</v>
      </c>
      <c r="B22" s="176">
        <v>14.849104741452091</v>
      </c>
      <c r="C22" s="177">
        <v>142.89064674508069</v>
      </c>
      <c r="D22" s="202">
        <f t="shared" si="2"/>
        <v>0.75649999999999995</v>
      </c>
      <c r="E22" s="178"/>
      <c r="F22" s="178"/>
      <c r="G22" s="178"/>
      <c r="H22" s="178"/>
      <c r="I22" s="178"/>
      <c r="J22" s="178"/>
      <c r="K22" s="178"/>
      <c r="L22" s="177">
        <v>108.09677426265354</v>
      </c>
      <c r="M22" s="177">
        <v>108.09677426265354</v>
      </c>
      <c r="N22" s="177">
        <v>108.09677426265354</v>
      </c>
      <c r="O22" s="177">
        <v>108.09677426265354</v>
      </c>
      <c r="P22" s="177">
        <v>108.09677426265354</v>
      </c>
      <c r="Q22" s="177">
        <v>108.09677426265354</v>
      </c>
      <c r="R22" s="177">
        <v>108.09677426265354</v>
      </c>
      <c r="S22" s="177">
        <v>108.09677426265354</v>
      </c>
      <c r="T22" s="177">
        <v>108.09677426265354</v>
      </c>
      <c r="U22" s="177">
        <v>108.09677426265354</v>
      </c>
      <c r="V22" s="177">
        <v>108.09677426265354</v>
      </c>
      <c r="W22" s="177">
        <v>108.09677426265354</v>
      </c>
      <c r="X22" s="177">
        <v>108.09677426265354</v>
      </c>
      <c r="Y22" s="177">
        <v>108.09677426265354</v>
      </c>
      <c r="Z22" s="177">
        <v>91.785483562095521</v>
      </c>
      <c r="AA22" s="177">
        <v>0</v>
      </c>
      <c r="AB22" s="177">
        <v>0</v>
      </c>
      <c r="AC22" s="177">
        <v>0</v>
      </c>
      <c r="AD22" s="177">
        <v>0</v>
      </c>
      <c r="AE22" s="177">
        <v>0</v>
      </c>
      <c r="AF22" s="177">
        <v>0</v>
      </c>
      <c r="AG22" s="177">
        <v>0</v>
      </c>
      <c r="AH22" s="177">
        <v>0</v>
      </c>
      <c r="AI22" s="177">
        <v>0</v>
      </c>
      <c r="AJ22" s="177">
        <v>0</v>
      </c>
      <c r="AK22" s="177">
        <v>0</v>
      </c>
      <c r="AL22" s="177">
        <v>0</v>
      </c>
      <c r="AM22" s="177">
        <v>0</v>
      </c>
      <c r="AN22" s="177">
        <v>0</v>
      </c>
      <c r="AO22" s="177">
        <v>0</v>
      </c>
      <c r="AP22" s="177">
        <v>0</v>
      </c>
      <c r="AQ22" s="177">
        <v>0</v>
      </c>
      <c r="AR22" s="177">
        <v>0</v>
      </c>
      <c r="AS22" s="177">
        <v>0</v>
      </c>
      <c r="AT22" s="177">
        <v>0</v>
      </c>
      <c r="AU22" s="177">
        <v>0</v>
      </c>
      <c r="AV22" s="208">
        <f t="shared" si="1"/>
        <v>1605.1403232392452</v>
      </c>
      <c r="AW22" s="346"/>
    </row>
    <row r="23" spans="1:49" s="192" customFormat="1" ht="15.75" customHeight="1" x14ac:dyDescent="0.3">
      <c r="A23" s="345">
        <v>2400054</v>
      </c>
      <c r="B23" s="176">
        <v>17.224961500084426</v>
      </c>
      <c r="C23" s="177">
        <v>52.980532801227298</v>
      </c>
      <c r="D23" s="202">
        <f t="shared" si="2"/>
        <v>1</v>
      </c>
      <c r="E23" s="178"/>
      <c r="F23" s="178"/>
      <c r="G23" s="178"/>
      <c r="H23" s="178"/>
      <c r="I23" s="178"/>
      <c r="J23" s="178"/>
      <c r="K23" s="178"/>
      <c r="L23" s="177">
        <v>52.980532801227298</v>
      </c>
      <c r="M23" s="177">
        <v>52.980532801227298</v>
      </c>
      <c r="N23" s="177">
        <v>52.980532801227298</v>
      </c>
      <c r="O23" s="177">
        <v>52.980532801227298</v>
      </c>
      <c r="P23" s="177">
        <v>52.980532801227298</v>
      </c>
      <c r="Q23" s="177">
        <v>52.980532801227298</v>
      </c>
      <c r="R23" s="177">
        <v>52.980532801227298</v>
      </c>
      <c r="S23" s="177">
        <v>52.980532801227298</v>
      </c>
      <c r="T23" s="177">
        <v>52.980532801227298</v>
      </c>
      <c r="U23" s="177">
        <v>52.980532801227298</v>
      </c>
      <c r="V23" s="177">
        <v>52.980532801227298</v>
      </c>
      <c r="W23" s="177">
        <v>52.980532801227298</v>
      </c>
      <c r="X23" s="177">
        <v>52.980532801227298</v>
      </c>
      <c r="Y23" s="177">
        <v>52.980532801227298</v>
      </c>
      <c r="Z23" s="177">
        <v>52.980532801227298</v>
      </c>
      <c r="AA23" s="177">
        <v>52.980532801227298</v>
      </c>
      <c r="AB23" s="177">
        <v>52.980532801227298</v>
      </c>
      <c r="AC23" s="177">
        <v>11.918580134236221</v>
      </c>
      <c r="AD23" s="177">
        <v>0</v>
      </c>
      <c r="AE23" s="177">
        <v>0</v>
      </c>
      <c r="AF23" s="177">
        <v>0</v>
      </c>
      <c r="AG23" s="177">
        <v>0</v>
      </c>
      <c r="AH23" s="177">
        <v>0</v>
      </c>
      <c r="AI23" s="177">
        <v>0</v>
      </c>
      <c r="AJ23" s="177">
        <v>0</v>
      </c>
      <c r="AK23" s="177">
        <v>0</v>
      </c>
      <c r="AL23" s="177">
        <v>0</v>
      </c>
      <c r="AM23" s="177">
        <v>0</v>
      </c>
      <c r="AN23" s="177">
        <v>0</v>
      </c>
      <c r="AO23" s="177">
        <v>0</v>
      </c>
      <c r="AP23" s="177">
        <v>0</v>
      </c>
      <c r="AQ23" s="177">
        <v>0</v>
      </c>
      <c r="AR23" s="177">
        <v>0</v>
      </c>
      <c r="AS23" s="177">
        <v>0</v>
      </c>
      <c r="AT23" s="177">
        <v>0</v>
      </c>
      <c r="AU23" s="177">
        <v>0</v>
      </c>
      <c r="AV23" s="208">
        <f t="shared" si="1"/>
        <v>912.58763775510056</v>
      </c>
      <c r="AW23" s="346"/>
    </row>
    <row r="24" spans="1:49" s="192" customFormat="1" ht="15.75" customHeight="1" x14ac:dyDescent="0.3">
      <c r="A24" s="345">
        <v>2400093</v>
      </c>
      <c r="B24" s="176">
        <v>14.849104741452091</v>
      </c>
      <c r="C24" s="177">
        <v>1035.5220916062383</v>
      </c>
      <c r="D24" s="202">
        <f t="shared" si="2"/>
        <v>0.75650000000000006</v>
      </c>
      <c r="E24" s="178"/>
      <c r="F24" s="178"/>
      <c r="G24" s="178"/>
      <c r="H24" s="178"/>
      <c r="I24" s="178"/>
      <c r="J24" s="178"/>
      <c r="K24" s="178"/>
      <c r="L24" s="177">
        <v>783.37246230011931</v>
      </c>
      <c r="M24" s="177">
        <v>783.37246230011931</v>
      </c>
      <c r="N24" s="177">
        <v>783.37246230011931</v>
      </c>
      <c r="O24" s="177">
        <v>783.37246230011931</v>
      </c>
      <c r="P24" s="177">
        <v>783.37246230011931</v>
      </c>
      <c r="Q24" s="177">
        <v>783.37246230011931</v>
      </c>
      <c r="R24" s="177">
        <v>783.37246230011931</v>
      </c>
      <c r="S24" s="177">
        <v>783.37246230011931</v>
      </c>
      <c r="T24" s="177">
        <v>783.37246230011931</v>
      </c>
      <c r="U24" s="177">
        <v>783.37246230011931</v>
      </c>
      <c r="V24" s="177">
        <v>783.37246230011931</v>
      </c>
      <c r="W24" s="177">
        <v>783.37246230011931</v>
      </c>
      <c r="X24" s="177">
        <v>783.37246230011931</v>
      </c>
      <c r="Y24" s="177">
        <v>783.37246230011931</v>
      </c>
      <c r="Z24" s="177">
        <v>665.16527206203102</v>
      </c>
      <c r="AA24" s="177">
        <v>0</v>
      </c>
      <c r="AB24" s="177">
        <v>0</v>
      </c>
      <c r="AC24" s="177">
        <v>0</v>
      </c>
      <c r="AD24" s="177">
        <v>0</v>
      </c>
      <c r="AE24" s="177">
        <v>0</v>
      </c>
      <c r="AF24" s="177">
        <v>0</v>
      </c>
      <c r="AG24" s="177">
        <v>0</v>
      </c>
      <c r="AH24" s="177">
        <v>0</v>
      </c>
      <c r="AI24" s="177">
        <v>0</v>
      </c>
      <c r="AJ24" s="177">
        <v>0</v>
      </c>
      <c r="AK24" s="177">
        <v>0</v>
      </c>
      <c r="AL24" s="177">
        <v>0</v>
      </c>
      <c r="AM24" s="177">
        <v>0</v>
      </c>
      <c r="AN24" s="177">
        <v>0</v>
      </c>
      <c r="AO24" s="177">
        <v>0</v>
      </c>
      <c r="AP24" s="177">
        <v>0</v>
      </c>
      <c r="AQ24" s="177">
        <v>0</v>
      </c>
      <c r="AR24" s="177">
        <v>0</v>
      </c>
      <c r="AS24" s="177">
        <v>0</v>
      </c>
      <c r="AT24" s="177">
        <v>0</v>
      </c>
      <c r="AU24" s="177">
        <v>0</v>
      </c>
      <c r="AV24" s="208">
        <f t="shared" si="1"/>
        <v>11632.379744263702</v>
      </c>
      <c r="AW24" s="346"/>
    </row>
    <row r="25" spans="1:49" s="192" customFormat="1" ht="15.75" customHeight="1" x14ac:dyDescent="0.3">
      <c r="A25" s="345">
        <v>2400878</v>
      </c>
      <c r="B25" s="176">
        <v>14.849104741452091</v>
      </c>
      <c r="C25" s="177">
        <v>170.3784067031923</v>
      </c>
      <c r="D25" s="202">
        <f t="shared" si="2"/>
        <v>0.75649999999999995</v>
      </c>
      <c r="E25" s="178"/>
      <c r="F25" s="178"/>
      <c r="G25" s="178"/>
      <c r="H25" s="178"/>
      <c r="I25" s="178"/>
      <c r="J25" s="178"/>
      <c r="K25" s="178"/>
      <c r="L25" s="177">
        <v>128.89126467096497</v>
      </c>
      <c r="M25" s="177">
        <v>128.89126467096497</v>
      </c>
      <c r="N25" s="177">
        <v>128.89126467096497</v>
      </c>
      <c r="O25" s="177">
        <v>128.89126467096497</v>
      </c>
      <c r="P25" s="177">
        <v>128.89126467096497</v>
      </c>
      <c r="Q25" s="177">
        <v>128.89126467096497</v>
      </c>
      <c r="R25" s="177">
        <v>128.89126467096497</v>
      </c>
      <c r="S25" s="177">
        <v>128.89126467096497</v>
      </c>
      <c r="T25" s="177">
        <v>128.89126467096497</v>
      </c>
      <c r="U25" s="177">
        <v>128.89126467096497</v>
      </c>
      <c r="V25" s="177">
        <v>128.89126467096497</v>
      </c>
      <c r="W25" s="177">
        <v>128.89126467096497</v>
      </c>
      <c r="X25" s="177">
        <v>128.89126467096497</v>
      </c>
      <c r="Y25" s="177">
        <v>128.89126467096497</v>
      </c>
      <c r="Z25" s="177">
        <v>109.44218396387279</v>
      </c>
      <c r="AA25" s="177">
        <v>0</v>
      </c>
      <c r="AB25" s="177">
        <v>0</v>
      </c>
      <c r="AC25" s="177">
        <v>0</v>
      </c>
      <c r="AD25" s="177">
        <v>0</v>
      </c>
      <c r="AE25" s="177">
        <v>0</v>
      </c>
      <c r="AF25" s="177">
        <v>0</v>
      </c>
      <c r="AG25" s="177">
        <v>0</v>
      </c>
      <c r="AH25" s="177">
        <v>0</v>
      </c>
      <c r="AI25" s="177">
        <v>0</v>
      </c>
      <c r="AJ25" s="177">
        <v>0</v>
      </c>
      <c r="AK25" s="177">
        <v>0</v>
      </c>
      <c r="AL25" s="177">
        <v>0</v>
      </c>
      <c r="AM25" s="177">
        <v>0</v>
      </c>
      <c r="AN25" s="177">
        <v>0</v>
      </c>
      <c r="AO25" s="177">
        <v>0</v>
      </c>
      <c r="AP25" s="177">
        <v>0</v>
      </c>
      <c r="AQ25" s="177">
        <v>0</v>
      </c>
      <c r="AR25" s="177">
        <v>0</v>
      </c>
      <c r="AS25" s="177">
        <v>0</v>
      </c>
      <c r="AT25" s="177">
        <v>0</v>
      </c>
      <c r="AU25" s="177">
        <v>0</v>
      </c>
      <c r="AV25" s="208">
        <f t="shared" si="1"/>
        <v>1913.919889357383</v>
      </c>
      <c r="AW25" s="346"/>
    </row>
    <row r="26" spans="1:49" s="192" customFormat="1" ht="15.75" customHeight="1" x14ac:dyDescent="0.3">
      <c r="A26" s="345">
        <v>2401744</v>
      </c>
      <c r="B26" s="176">
        <v>14.849104741452091</v>
      </c>
      <c r="C26" s="177">
        <v>322.66990000040227</v>
      </c>
      <c r="D26" s="202">
        <f t="shared" si="2"/>
        <v>0.75649999999999995</v>
      </c>
      <c r="E26" s="178"/>
      <c r="F26" s="178"/>
      <c r="G26" s="178"/>
      <c r="H26" s="178"/>
      <c r="I26" s="178"/>
      <c r="J26" s="178"/>
      <c r="K26" s="178"/>
      <c r="L26" s="177">
        <v>244.09977935030429</v>
      </c>
      <c r="M26" s="177">
        <v>244.09977935030429</v>
      </c>
      <c r="N26" s="177">
        <v>244.09977935030429</v>
      </c>
      <c r="O26" s="177">
        <v>244.09977935030429</v>
      </c>
      <c r="P26" s="177">
        <v>244.09977935030429</v>
      </c>
      <c r="Q26" s="177">
        <v>244.09977935030429</v>
      </c>
      <c r="R26" s="177">
        <v>244.09977935030429</v>
      </c>
      <c r="S26" s="177">
        <v>244.09977935030429</v>
      </c>
      <c r="T26" s="177">
        <v>244.09977935030429</v>
      </c>
      <c r="U26" s="177">
        <v>244.09977935030429</v>
      </c>
      <c r="V26" s="177">
        <v>244.09977935030429</v>
      </c>
      <c r="W26" s="177">
        <v>244.09977935030429</v>
      </c>
      <c r="X26" s="177">
        <v>244.09977935030429</v>
      </c>
      <c r="Y26" s="177">
        <v>244.09977935030429</v>
      </c>
      <c r="Z26" s="177">
        <v>207.26628003375268</v>
      </c>
      <c r="AA26" s="177">
        <v>0</v>
      </c>
      <c r="AB26" s="177">
        <v>0</v>
      </c>
      <c r="AC26" s="177">
        <v>0</v>
      </c>
      <c r="AD26" s="177">
        <v>0</v>
      </c>
      <c r="AE26" s="177">
        <v>0</v>
      </c>
      <c r="AF26" s="177">
        <v>0</v>
      </c>
      <c r="AG26" s="177">
        <v>0</v>
      </c>
      <c r="AH26" s="177">
        <v>0</v>
      </c>
      <c r="AI26" s="177">
        <v>0</v>
      </c>
      <c r="AJ26" s="177">
        <v>0</v>
      </c>
      <c r="AK26" s="177">
        <v>0</v>
      </c>
      <c r="AL26" s="177">
        <v>0</v>
      </c>
      <c r="AM26" s="177">
        <v>0</v>
      </c>
      <c r="AN26" s="177">
        <v>0</v>
      </c>
      <c r="AO26" s="177">
        <v>0</v>
      </c>
      <c r="AP26" s="177">
        <v>0</v>
      </c>
      <c r="AQ26" s="177">
        <v>0</v>
      </c>
      <c r="AR26" s="177">
        <v>0</v>
      </c>
      <c r="AS26" s="177">
        <v>0</v>
      </c>
      <c r="AT26" s="177">
        <v>0</v>
      </c>
      <c r="AU26" s="177">
        <v>0</v>
      </c>
      <c r="AV26" s="208">
        <f t="shared" si="1"/>
        <v>3624.6631909380126</v>
      </c>
      <c r="AW26" s="346"/>
    </row>
    <row r="27" spans="1:49" s="192" customFormat="1" ht="15.75" customHeight="1" x14ac:dyDescent="0.3">
      <c r="A27" s="345">
        <v>2500011</v>
      </c>
      <c r="B27" s="176">
        <v>22.768627270226542</v>
      </c>
      <c r="C27" s="177">
        <v>22.757478500740557</v>
      </c>
      <c r="D27" s="202">
        <f t="shared" si="2"/>
        <v>0.75649999999999995</v>
      </c>
      <c r="E27" s="178"/>
      <c r="F27" s="178"/>
      <c r="G27" s="178"/>
      <c r="H27" s="178"/>
      <c r="I27" s="178"/>
      <c r="J27" s="178"/>
      <c r="K27" s="178"/>
      <c r="L27" s="177">
        <v>17.216032485810231</v>
      </c>
      <c r="M27" s="177">
        <v>17.216032485810231</v>
      </c>
      <c r="N27" s="177">
        <v>17.216032485810231</v>
      </c>
      <c r="O27" s="177">
        <v>17.216032485810231</v>
      </c>
      <c r="P27" s="177">
        <v>17.216032485810231</v>
      </c>
      <c r="Q27" s="177">
        <v>17.216032485810231</v>
      </c>
      <c r="R27" s="177">
        <v>17.216032485810231</v>
      </c>
      <c r="S27" s="177">
        <v>17.216032485810231</v>
      </c>
      <c r="T27" s="177">
        <v>17.216032485810231</v>
      </c>
      <c r="U27" s="177">
        <v>17.216032485810231</v>
      </c>
      <c r="V27" s="177">
        <v>17.216032485810231</v>
      </c>
      <c r="W27" s="177">
        <v>17.216032485810231</v>
      </c>
      <c r="X27" s="177">
        <v>17.216032485810231</v>
      </c>
      <c r="Y27" s="177">
        <v>17.216032485810231</v>
      </c>
      <c r="Z27" s="177">
        <v>17.216032485810231</v>
      </c>
      <c r="AA27" s="177">
        <v>17.216032485810231</v>
      </c>
      <c r="AB27" s="177">
        <v>17.216032485810231</v>
      </c>
      <c r="AC27" s="177">
        <v>17.216032485810231</v>
      </c>
      <c r="AD27" s="177">
        <v>17.216032485810231</v>
      </c>
      <c r="AE27" s="177">
        <v>17.216032485810231</v>
      </c>
      <c r="AF27" s="177">
        <v>17.216032485810231</v>
      </c>
      <c r="AG27" s="177">
        <v>17.216032485810231</v>
      </c>
      <c r="AH27" s="177">
        <v>13.232712053699785</v>
      </c>
      <c r="AI27" s="177">
        <v>0</v>
      </c>
      <c r="AJ27" s="177">
        <v>0</v>
      </c>
      <c r="AK27" s="177">
        <v>0</v>
      </c>
      <c r="AL27" s="177">
        <v>0</v>
      </c>
      <c r="AM27" s="177">
        <v>0</v>
      </c>
      <c r="AN27" s="177">
        <v>0</v>
      </c>
      <c r="AO27" s="177">
        <v>0</v>
      </c>
      <c r="AP27" s="177">
        <v>0</v>
      </c>
      <c r="AQ27" s="177">
        <v>0</v>
      </c>
      <c r="AR27" s="177">
        <v>0</v>
      </c>
      <c r="AS27" s="177">
        <v>0</v>
      </c>
      <c r="AT27" s="177">
        <v>0</v>
      </c>
      <c r="AU27" s="177">
        <v>0</v>
      </c>
      <c r="AV27" s="208">
        <f t="shared" si="1"/>
        <v>391.98542674152469</v>
      </c>
      <c r="AW27" s="346"/>
    </row>
    <row r="28" spans="1:49" s="192" customFormat="1" ht="15.75" customHeight="1" x14ac:dyDescent="0.3">
      <c r="A28" s="345">
        <v>2500012</v>
      </c>
      <c r="B28" s="176">
        <v>17.224961500084426</v>
      </c>
      <c r="C28" s="177">
        <v>52.980532801227298</v>
      </c>
      <c r="D28" s="202">
        <f t="shared" si="2"/>
        <v>1</v>
      </c>
      <c r="E28" s="178"/>
      <c r="F28" s="178"/>
      <c r="G28" s="178"/>
      <c r="H28" s="178"/>
      <c r="I28" s="178"/>
      <c r="J28" s="178"/>
      <c r="K28" s="178"/>
      <c r="L28" s="177">
        <v>52.980532801227298</v>
      </c>
      <c r="M28" s="177">
        <v>52.980532801227298</v>
      </c>
      <c r="N28" s="177">
        <v>52.980532801227298</v>
      </c>
      <c r="O28" s="177">
        <v>52.980532801227298</v>
      </c>
      <c r="P28" s="177">
        <v>52.980532801227298</v>
      </c>
      <c r="Q28" s="177">
        <v>52.980532801227298</v>
      </c>
      <c r="R28" s="177">
        <v>52.980532801227298</v>
      </c>
      <c r="S28" s="177">
        <v>52.980532801227298</v>
      </c>
      <c r="T28" s="177">
        <v>52.980532801227298</v>
      </c>
      <c r="U28" s="177">
        <v>52.980532801227298</v>
      </c>
      <c r="V28" s="177">
        <v>52.980532801227298</v>
      </c>
      <c r="W28" s="177">
        <v>52.980532801227298</v>
      </c>
      <c r="X28" s="177">
        <v>52.980532801227298</v>
      </c>
      <c r="Y28" s="177">
        <v>52.980532801227298</v>
      </c>
      <c r="Z28" s="177">
        <v>52.980532801227298</v>
      </c>
      <c r="AA28" s="177">
        <v>52.980532801227298</v>
      </c>
      <c r="AB28" s="177">
        <v>52.980532801227298</v>
      </c>
      <c r="AC28" s="177">
        <v>11.918580134236221</v>
      </c>
      <c r="AD28" s="177">
        <v>0</v>
      </c>
      <c r="AE28" s="177">
        <v>0</v>
      </c>
      <c r="AF28" s="177">
        <v>0</v>
      </c>
      <c r="AG28" s="177">
        <v>0</v>
      </c>
      <c r="AH28" s="177">
        <v>0</v>
      </c>
      <c r="AI28" s="177">
        <v>0</v>
      </c>
      <c r="AJ28" s="177">
        <v>0</v>
      </c>
      <c r="AK28" s="177">
        <v>0</v>
      </c>
      <c r="AL28" s="177">
        <v>0</v>
      </c>
      <c r="AM28" s="177">
        <v>0</v>
      </c>
      <c r="AN28" s="177">
        <v>0</v>
      </c>
      <c r="AO28" s="177">
        <v>0</v>
      </c>
      <c r="AP28" s="177">
        <v>0</v>
      </c>
      <c r="AQ28" s="177">
        <v>0</v>
      </c>
      <c r="AR28" s="177">
        <v>0</v>
      </c>
      <c r="AS28" s="177">
        <v>0</v>
      </c>
      <c r="AT28" s="177">
        <v>0</v>
      </c>
      <c r="AU28" s="177">
        <v>0</v>
      </c>
      <c r="AV28" s="208">
        <f t="shared" si="1"/>
        <v>912.58763775510056</v>
      </c>
      <c r="AW28" s="346"/>
    </row>
    <row r="29" spans="1:49" s="192" customFormat="1" ht="15.75" customHeight="1" x14ac:dyDescent="0.3">
      <c r="A29" s="345">
        <v>2500065</v>
      </c>
      <c r="B29" s="176">
        <v>14.849104741452091</v>
      </c>
      <c r="C29" s="177">
        <v>295.41377441398612</v>
      </c>
      <c r="D29" s="202">
        <f t="shared" si="2"/>
        <v>0.75649999999999995</v>
      </c>
      <c r="E29" s="178"/>
      <c r="F29" s="178"/>
      <c r="G29" s="178"/>
      <c r="H29" s="178"/>
      <c r="I29" s="178"/>
      <c r="J29" s="178"/>
      <c r="K29" s="178"/>
      <c r="L29" s="177">
        <v>223.48052034418049</v>
      </c>
      <c r="M29" s="177">
        <v>223.48052034418049</v>
      </c>
      <c r="N29" s="177">
        <v>223.48052034418049</v>
      </c>
      <c r="O29" s="177">
        <v>223.48052034418049</v>
      </c>
      <c r="P29" s="177">
        <v>223.48052034418049</v>
      </c>
      <c r="Q29" s="177">
        <v>223.48052034418049</v>
      </c>
      <c r="R29" s="177">
        <v>223.48052034418049</v>
      </c>
      <c r="S29" s="177">
        <v>223.48052034418049</v>
      </c>
      <c r="T29" s="177">
        <v>223.48052034418049</v>
      </c>
      <c r="U29" s="177">
        <v>223.48052034418049</v>
      </c>
      <c r="V29" s="177">
        <v>223.48052034418049</v>
      </c>
      <c r="W29" s="177">
        <v>223.48052034418049</v>
      </c>
      <c r="X29" s="177">
        <v>223.48052034418049</v>
      </c>
      <c r="Y29" s="177">
        <v>223.48052034418049</v>
      </c>
      <c r="Z29" s="177">
        <v>189.75836944642421</v>
      </c>
      <c r="AA29" s="177">
        <v>0</v>
      </c>
      <c r="AB29" s="177">
        <v>0</v>
      </c>
      <c r="AC29" s="177">
        <v>0</v>
      </c>
      <c r="AD29" s="177">
        <v>0</v>
      </c>
      <c r="AE29" s="177">
        <v>0</v>
      </c>
      <c r="AF29" s="177">
        <v>0</v>
      </c>
      <c r="AG29" s="177">
        <v>0</v>
      </c>
      <c r="AH29" s="177">
        <v>0</v>
      </c>
      <c r="AI29" s="177">
        <v>0</v>
      </c>
      <c r="AJ29" s="177">
        <v>0</v>
      </c>
      <c r="AK29" s="177">
        <v>0</v>
      </c>
      <c r="AL29" s="177">
        <v>0</v>
      </c>
      <c r="AM29" s="177">
        <v>0</v>
      </c>
      <c r="AN29" s="177">
        <v>0</v>
      </c>
      <c r="AO29" s="177">
        <v>0</v>
      </c>
      <c r="AP29" s="177">
        <v>0</v>
      </c>
      <c r="AQ29" s="177">
        <v>0</v>
      </c>
      <c r="AR29" s="177">
        <v>0</v>
      </c>
      <c r="AS29" s="177">
        <v>0</v>
      </c>
      <c r="AT29" s="177">
        <v>0</v>
      </c>
      <c r="AU29" s="177">
        <v>0</v>
      </c>
      <c r="AV29" s="208">
        <f t="shared" si="1"/>
        <v>3318.4856542649522</v>
      </c>
      <c r="AW29" s="346"/>
    </row>
    <row r="30" spans="1:49" s="192" customFormat="1" ht="15.75" customHeight="1" x14ac:dyDescent="0.3">
      <c r="A30" s="345">
        <v>2500071</v>
      </c>
      <c r="B30" s="176">
        <v>14.849104741452091</v>
      </c>
      <c r="C30" s="177">
        <v>1059.1508295944448</v>
      </c>
      <c r="D30" s="202">
        <f t="shared" si="2"/>
        <v>0.75649999999999984</v>
      </c>
      <c r="E30" s="178"/>
      <c r="F30" s="178"/>
      <c r="G30" s="178"/>
      <c r="H30" s="178"/>
      <c r="I30" s="178"/>
      <c r="J30" s="178"/>
      <c r="K30" s="178"/>
      <c r="L30" s="177">
        <v>801.24760258819731</v>
      </c>
      <c r="M30" s="177">
        <v>801.24760258819731</v>
      </c>
      <c r="N30" s="177">
        <v>801.24760258819731</v>
      </c>
      <c r="O30" s="177">
        <v>801.24760258819731</v>
      </c>
      <c r="P30" s="177">
        <v>801.24760258819731</v>
      </c>
      <c r="Q30" s="177">
        <v>801.24760258819731</v>
      </c>
      <c r="R30" s="177">
        <v>801.24760258819731</v>
      </c>
      <c r="S30" s="177">
        <v>801.24760258819731</v>
      </c>
      <c r="T30" s="177">
        <v>801.24760258819731</v>
      </c>
      <c r="U30" s="177">
        <v>801.24760258819731</v>
      </c>
      <c r="V30" s="177">
        <v>801.24760258819731</v>
      </c>
      <c r="W30" s="177">
        <v>801.24760258819731</v>
      </c>
      <c r="X30" s="177">
        <v>801.24760258819731</v>
      </c>
      <c r="Y30" s="177">
        <v>801.24760258819731</v>
      </c>
      <c r="Z30" s="177">
        <v>680.34313843475934</v>
      </c>
      <c r="AA30" s="177">
        <v>0</v>
      </c>
      <c r="AB30" s="177">
        <v>0</v>
      </c>
      <c r="AC30" s="177">
        <v>0</v>
      </c>
      <c r="AD30" s="177">
        <v>0</v>
      </c>
      <c r="AE30" s="177">
        <v>0</v>
      </c>
      <c r="AF30" s="177">
        <v>0</v>
      </c>
      <c r="AG30" s="177">
        <v>0</v>
      </c>
      <c r="AH30" s="177">
        <v>0</v>
      </c>
      <c r="AI30" s="177">
        <v>0</v>
      </c>
      <c r="AJ30" s="177">
        <v>0</v>
      </c>
      <c r="AK30" s="177">
        <v>0</v>
      </c>
      <c r="AL30" s="177">
        <v>0</v>
      </c>
      <c r="AM30" s="177">
        <v>0</v>
      </c>
      <c r="AN30" s="177">
        <v>0</v>
      </c>
      <c r="AO30" s="177">
        <v>0</v>
      </c>
      <c r="AP30" s="177">
        <v>0</v>
      </c>
      <c r="AQ30" s="177">
        <v>0</v>
      </c>
      <c r="AR30" s="177">
        <v>0</v>
      </c>
      <c r="AS30" s="177">
        <v>0</v>
      </c>
      <c r="AT30" s="177">
        <v>0</v>
      </c>
      <c r="AU30" s="177">
        <v>0</v>
      </c>
      <c r="AV30" s="208">
        <f t="shared" si="1"/>
        <v>11897.809574669518</v>
      </c>
      <c r="AW30" s="346"/>
    </row>
    <row r="31" spans="1:49" s="192" customFormat="1" ht="15.75" customHeight="1" x14ac:dyDescent="0.3">
      <c r="A31" s="345">
        <v>2500145</v>
      </c>
      <c r="B31" s="176">
        <v>22.768627270226542</v>
      </c>
      <c r="C31" s="177">
        <v>183.99919622154604</v>
      </c>
      <c r="D31" s="202">
        <f t="shared" si="2"/>
        <v>0.75649999999999995</v>
      </c>
      <c r="E31" s="178"/>
      <c r="F31" s="178"/>
      <c r="G31" s="178"/>
      <c r="H31" s="178"/>
      <c r="I31" s="178"/>
      <c r="J31" s="178"/>
      <c r="K31" s="178"/>
      <c r="L31" s="177">
        <v>139.19539194159958</v>
      </c>
      <c r="M31" s="177">
        <v>139.19539194159958</v>
      </c>
      <c r="N31" s="177">
        <v>139.19539194159958</v>
      </c>
      <c r="O31" s="177">
        <v>139.19539194159958</v>
      </c>
      <c r="P31" s="177">
        <v>139.19539194159958</v>
      </c>
      <c r="Q31" s="177">
        <v>139.19539194159958</v>
      </c>
      <c r="R31" s="177">
        <v>139.19539194159958</v>
      </c>
      <c r="S31" s="177">
        <v>139.19539194159958</v>
      </c>
      <c r="T31" s="177">
        <v>139.19539194159958</v>
      </c>
      <c r="U31" s="177">
        <v>139.19539194159958</v>
      </c>
      <c r="V31" s="177">
        <v>139.19539194159958</v>
      </c>
      <c r="W31" s="177">
        <v>139.19539194159958</v>
      </c>
      <c r="X31" s="177">
        <v>139.19539194159958</v>
      </c>
      <c r="Y31" s="177">
        <v>139.19539194159958</v>
      </c>
      <c r="Z31" s="177">
        <v>139.19539194159958</v>
      </c>
      <c r="AA31" s="177">
        <v>139.19539194159958</v>
      </c>
      <c r="AB31" s="177">
        <v>139.19539194159958</v>
      </c>
      <c r="AC31" s="177">
        <v>139.19539194159958</v>
      </c>
      <c r="AD31" s="177">
        <v>139.19539194159958</v>
      </c>
      <c r="AE31" s="177">
        <v>139.19539194159958</v>
      </c>
      <c r="AF31" s="177">
        <v>139.19539194159958</v>
      </c>
      <c r="AG31" s="177">
        <v>139.19539194159958</v>
      </c>
      <c r="AH31" s="177">
        <v>106.98937413618529</v>
      </c>
      <c r="AI31" s="177">
        <v>0</v>
      </c>
      <c r="AJ31" s="177">
        <v>0</v>
      </c>
      <c r="AK31" s="177">
        <v>0</v>
      </c>
      <c r="AL31" s="177">
        <v>0</v>
      </c>
      <c r="AM31" s="177">
        <v>0</v>
      </c>
      <c r="AN31" s="177">
        <v>0</v>
      </c>
      <c r="AO31" s="177">
        <v>0</v>
      </c>
      <c r="AP31" s="177">
        <v>0</v>
      </c>
      <c r="AQ31" s="177">
        <v>0</v>
      </c>
      <c r="AR31" s="177">
        <v>0</v>
      </c>
      <c r="AS31" s="177">
        <v>0</v>
      </c>
      <c r="AT31" s="177">
        <v>0</v>
      </c>
      <c r="AU31" s="177">
        <v>0</v>
      </c>
      <c r="AV31" s="208">
        <f t="shared" si="1"/>
        <v>3169.2879968513762</v>
      </c>
      <c r="AW31" s="346"/>
    </row>
    <row r="32" spans="1:49" s="192" customFormat="1" ht="15.75" customHeight="1" x14ac:dyDescent="0.3">
      <c r="A32" s="345">
        <v>2500174</v>
      </c>
      <c r="B32" s="176">
        <v>14.849104741452091</v>
      </c>
      <c r="C32" s="177">
        <v>203.1256882410535</v>
      </c>
      <c r="D32" s="202">
        <f t="shared" si="2"/>
        <v>0.75649999999999995</v>
      </c>
      <c r="E32" s="178"/>
      <c r="F32" s="178"/>
      <c r="G32" s="178"/>
      <c r="H32" s="178"/>
      <c r="I32" s="178"/>
      <c r="J32" s="178"/>
      <c r="K32" s="178"/>
      <c r="L32" s="177">
        <v>153.66458315435696</v>
      </c>
      <c r="M32" s="177">
        <v>153.66458315435696</v>
      </c>
      <c r="N32" s="177">
        <v>153.66458315435696</v>
      </c>
      <c r="O32" s="177">
        <v>153.66458315435696</v>
      </c>
      <c r="P32" s="177">
        <v>153.66458315435696</v>
      </c>
      <c r="Q32" s="177">
        <v>153.66458315435696</v>
      </c>
      <c r="R32" s="177">
        <v>153.66458315435696</v>
      </c>
      <c r="S32" s="177">
        <v>153.66458315435696</v>
      </c>
      <c r="T32" s="177">
        <v>153.66458315435696</v>
      </c>
      <c r="U32" s="177">
        <v>153.66458315435696</v>
      </c>
      <c r="V32" s="177">
        <v>153.66458315435696</v>
      </c>
      <c r="W32" s="177">
        <v>153.66458315435696</v>
      </c>
      <c r="X32" s="177">
        <v>153.66458315435696</v>
      </c>
      <c r="Y32" s="177">
        <v>153.66458315435696</v>
      </c>
      <c r="Z32" s="177">
        <v>130.47732614962365</v>
      </c>
      <c r="AA32" s="177">
        <v>0</v>
      </c>
      <c r="AB32" s="177">
        <v>0</v>
      </c>
      <c r="AC32" s="177">
        <v>0</v>
      </c>
      <c r="AD32" s="177">
        <v>0</v>
      </c>
      <c r="AE32" s="177">
        <v>0</v>
      </c>
      <c r="AF32" s="177">
        <v>0</v>
      </c>
      <c r="AG32" s="177">
        <v>0</v>
      </c>
      <c r="AH32" s="177">
        <v>0</v>
      </c>
      <c r="AI32" s="177">
        <v>0</v>
      </c>
      <c r="AJ32" s="177">
        <v>0</v>
      </c>
      <c r="AK32" s="177">
        <v>0</v>
      </c>
      <c r="AL32" s="177">
        <v>0</v>
      </c>
      <c r="AM32" s="177">
        <v>0</v>
      </c>
      <c r="AN32" s="177">
        <v>0</v>
      </c>
      <c r="AO32" s="177">
        <v>0</v>
      </c>
      <c r="AP32" s="177">
        <v>0</v>
      </c>
      <c r="AQ32" s="177">
        <v>0</v>
      </c>
      <c r="AR32" s="177">
        <v>0</v>
      </c>
      <c r="AS32" s="177">
        <v>0</v>
      </c>
      <c r="AT32" s="177">
        <v>0</v>
      </c>
      <c r="AU32" s="177">
        <v>0</v>
      </c>
      <c r="AV32" s="208">
        <f t="shared" si="1"/>
        <v>2281.7814903106209</v>
      </c>
      <c r="AW32" s="346"/>
    </row>
    <row r="33" spans="1:49" s="192" customFormat="1" ht="15.75" customHeight="1" x14ac:dyDescent="0.3">
      <c r="A33" s="345">
        <v>2500588</v>
      </c>
      <c r="B33" s="176">
        <v>14.849104741452091</v>
      </c>
      <c r="C33" s="177">
        <v>71.919252182893388</v>
      </c>
      <c r="D33" s="202">
        <f t="shared" si="2"/>
        <v>0.75649999999999995</v>
      </c>
      <c r="E33" s="178"/>
      <c r="F33" s="178"/>
      <c r="G33" s="178"/>
      <c r="H33" s="178"/>
      <c r="I33" s="178"/>
      <c r="J33" s="178"/>
      <c r="K33" s="178"/>
      <c r="L33" s="177">
        <v>54.40691427635884</v>
      </c>
      <c r="M33" s="177">
        <v>54.40691427635884</v>
      </c>
      <c r="N33" s="177">
        <v>54.40691427635884</v>
      </c>
      <c r="O33" s="177">
        <v>54.40691427635884</v>
      </c>
      <c r="P33" s="177">
        <v>54.40691427635884</v>
      </c>
      <c r="Q33" s="177">
        <v>54.40691427635884</v>
      </c>
      <c r="R33" s="177">
        <v>54.40691427635884</v>
      </c>
      <c r="S33" s="177">
        <v>54.40691427635884</v>
      </c>
      <c r="T33" s="177">
        <v>54.40691427635884</v>
      </c>
      <c r="U33" s="177">
        <v>54.40691427635884</v>
      </c>
      <c r="V33" s="177">
        <v>54.40691427635884</v>
      </c>
      <c r="W33" s="177">
        <v>54.40691427635884</v>
      </c>
      <c r="X33" s="177">
        <v>54.40691427635884</v>
      </c>
      <c r="Y33" s="177">
        <v>54.40691427635884</v>
      </c>
      <c r="Z33" s="177">
        <v>46.197168879833768</v>
      </c>
      <c r="AA33" s="177">
        <v>0</v>
      </c>
      <c r="AB33" s="177">
        <v>0</v>
      </c>
      <c r="AC33" s="177">
        <v>0</v>
      </c>
      <c r="AD33" s="177">
        <v>0</v>
      </c>
      <c r="AE33" s="177">
        <v>0</v>
      </c>
      <c r="AF33" s="177">
        <v>0</v>
      </c>
      <c r="AG33" s="177">
        <v>0</v>
      </c>
      <c r="AH33" s="177">
        <v>0</v>
      </c>
      <c r="AI33" s="177">
        <v>0</v>
      </c>
      <c r="AJ33" s="177">
        <v>0</v>
      </c>
      <c r="AK33" s="177">
        <v>0</v>
      </c>
      <c r="AL33" s="177">
        <v>0</v>
      </c>
      <c r="AM33" s="177">
        <v>0</v>
      </c>
      <c r="AN33" s="177">
        <v>0</v>
      </c>
      <c r="AO33" s="177">
        <v>0</v>
      </c>
      <c r="AP33" s="177">
        <v>0</v>
      </c>
      <c r="AQ33" s="177">
        <v>0</v>
      </c>
      <c r="AR33" s="177">
        <v>0</v>
      </c>
      <c r="AS33" s="177">
        <v>0</v>
      </c>
      <c r="AT33" s="177">
        <v>0</v>
      </c>
      <c r="AU33" s="177">
        <v>0</v>
      </c>
      <c r="AV33" s="208">
        <f t="shared" si="1"/>
        <v>807.89396874885767</v>
      </c>
      <c r="AW33" s="346"/>
    </row>
    <row r="34" spans="1:49" s="192" customFormat="1" ht="15.75" customHeight="1" x14ac:dyDescent="0.3">
      <c r="A34" s="345">
        <v>2100878</v>
      </c>
      <c r="B34" s="176">
        <v>14.933913523948142</v>
      </c>
      <c r="C34" s="177">
        <v>923.73102162876808</v>
      </c>
      <c r="D34" s="202">
        <f t="shared" si="2"/>
        <v>0.75649999999999995</v>
      </c>
      <c r="E34" s="178"/>
      <c r="F34" s="178"/>
      <c r="G34" s="178"/>
      <c r="H34" s="178"/>
      <c r="I34" s="178"/>
      <c r="J34" s="178"/>
      <c r="K34" s="178"/>
      <c r="L34" s="177">
        <v>698.80251786216297</v>
      </c>
      <c r="M34" s="177">
        <v>698.80251786216297</v>
      </c>
      <c r="N34" s="177">
        <v>698.80251786216297</v>
      </c>
      <c r="O34" s="177">
        <v>698.80251786216297</v>
      </c>
      <c r="P34" s="177">
        <v>698.80251786216297</v>
      </c>
      <c r="Q34" s="177">
        <v>698.80251786216297</v>
      </c>
      <c r="R34" s="177">
        <v>698.80251786216297</v>
      </c>
      <c r="S34" s="177">
        <v>698.80251786216297</v>
      </c>
      <c r="T34" s="177">
        <v>698.80251786216297</v>
      </c>
      <c r="U34" s="177">
        <v>698.80251786216297</v>
      </c>
      <c r="V34" s="177">
        <v>698.80251786216297</v>
      </c>
      <c r="W34" s="177">
        <v>698.80251786216297</v>
      </c>
      <c r="X34" s="177">
        <v>698.80251786216297</v>
      </c>
      <c r="Y34" s="177">
        <v>698.80251786216297</v>
      </c>
      <c r="Z34" s="177">
        <v>652.62112200048716</v>
      </c>
      <c r="AA34" s="177">
        <v>0</v>
      </c>
      <c r="AB34" s="177">
        <v>0</v>
      </c>
      <c r="AC34" s="177">
        <v>0</v>
      </c>
      <c r="AD34" s="177">
        <v>0</v>
      </c>
      <c r="AE34" s="177">
        <v>0</v>
      </c>
      <c r="AF34" s="177">
        <v>0</v>
      </c>
      <c r="AG34" s="177">
        <v>0</v>
      </c>
      <c r="AH34" s="177">
        <v>0</v>
      </c>
      <c r="AI34" s="177">
        <v>0</v>
      </c>
      <c r="AJ34" s="177">
        <v>0</v>
      </c>
      <c r="AK34" s="177">
        <v>0</v>
      </c>
      <c r="AL34" s="177">
        <v>0</v>
      </c>
      <c r="AM34" s="177">
        <v>0</v>
      </c>
      <c r="AN34" s="177">
        <v>0</v>
      </c>
      <c r="AO34" s="177">
        <v>0</v>
      </c>
      <c r="AP34" s="177">
        <v>0</v>
      </c>
      <c r="AQ34" s="177">
        <v>0</v>
      </c>
      <c r="AR34" s="177">
        <v>0</v>
      </c>
      <c r="AS34" s="177">
        <v>0</v>
      </c>
      <c r="AT34" s="177">
        <v>0</v>
      </c>
      <c r="AU34" s="177">
        <v>0</v>
      </c>
      <c r="AV34" s="208">
        <f t="shared" si="1"/>
        <v>10435.85637207077</v>
      </c>
      <c r="AW34" s="346"/>
    </row>
    <row r="35" spans="1:49" s="192" customFormat="1" ht="15.75" customHeight="1" x14ac:dyDescent="0.3">
      <c r="A35" s="345">
        <v>2101292</v>
      </c>
      <c r="B35" s="176">
        <v>17.323339687779843</v>
      </c>
      <c r="C35" s="177">
        <v>578.64136460132477</v>
      </c>
      <c r="D35" s="202">
        <f t="shared" si="2"/>
        <v>0.75649999999999995</v>
      </c>
      <c r="E35" s="178"/>
      <c r="F35" s="178"/>
      <c r="G35" s="178"/>
      <c r="H35" s="178"/>
      <c r="I35" s="178"/>
      <c r="J35" s="178"/>
      <c r="K35" s="178"/>
      <c r="L35" s="177">
        <v>437.74219232090218</v>
      </c>
      <c r="M35" s="177">
        <v>437.74219232090218</v>
      </c>
      <c r="N35" s="177">
        <v>437.74219232090218</v>
      </c>
      <c r="O35" s="177">
        <v>437.74219232090218</v>
      </c>
      <c r="P35" s="177">
        <v>437.74219232090218</v>
      </c>
      <c r="Q35" s="177">
        <v>437.74219232090218</v>
      </c>
      <c r="R35" s="177">
        <v>437.74219232090218</v>
      </c>
      <c r="S35" s="177">
        <v>437.74219232090218</v>
      </c>
      <c r="T35" s="177">
        <v>437.74219232090218</v>
      </c>
      <c r="U35" s="177">
        <v>437.74219232090218</v>
      </c>
      <c r="V35" s="177">
        <v>437.74219232090218</v>
      </c>
      <c r="W35" s="177">
        <v>437.74219232090218</v>
      </c>
      <c r="X35" s="177">
        <v>437.74219232090218</v>
      </c>
      <c r="Y35" s="177">
        <v>437.74219232090218</v>
      </c>
      <c r="Z35" s="177">
        <v>437.74219232090218</v>
      </c>
      <c r="AA35" s="177">
        <v>437.74219232090218</v>
      </c>
      <c r="AB35" s="177">
        <v>437.74219232090218</v>
      </c>
      <c r="AC35" s="177">
        <v>141.53942379310436</v>
      </c>
      <c r="AD35" s="177">
        <v>0</v>
      </c>
      <c r="AE35" s="177">
        <v>0</v>
      </c>
      <c r="AF35" s="177">
        <v>0</v>
      </c>
      <c r="AG35" s="177">
        <v>0</v>
      </c>
      <c r="AH35" s="177">
        <v>0</v>
      </c>
      <c r="AI35" s="177">
        <v>0</v>
      </c>
      <c r="AJ35" s="177">
        <v>0</v>
      </c>
      <c r="AK35" s="177">
        <v>0</v>
      </c>
      <c r="AL35" s="177">
        <v>0</v>
      </c>
      <c r="AM35" s="177">
        <v>0</v>
      </c>
      <c r="AN35" s="177">
        <v>0</v>
      </c>
      <c r="AO35" s="177">
        <v>0</v>
      </c>
      <c r="AP35" s="177">
        <v>0</v>
      </c>
      <c r="AQ35" s="177">
        <v>0</v>
      </c>
      <c r="AR35" s="177">
        <v>0</v>
      </c>
      <c r="AS35" s="177">
        <v>0</v>
      </c>
      <c r="AT35" s="177">
        <v>0</v>
      </c>
      <c r="AU35" s="177">
        <v>0</v>
      </c>
      <c r="AV35" s="208">
        <f t="shared" si="1"/>
        <v>7583.1566932484411</v>
      </c>
      <c r="AW35" s="346"/>
    </row>
    <row r="36" spans="1:49" s="192" customFormat="1" ht="15.75" customHeight="1" x14ac:dyDescent="0.3">
      <c r="A36" s="345">
        <v>2200074</v>
      </c>
      <c r="B36" s="176">
        <v>17.323339687779843</v>
      </c>
      <c r="C36" s="177">
        <v>61.615886167844664</v>
      </c>
      <c r="D36" s="202">
        <f t="shared" si="2"/>
        <v>0.75649999999999995</v>
      </c>
      <c r="E36" s="178"/>
      <c r="F36" s="178"/>
      <c r="G36" s="178"/>
      <c r="H36" s="178"/>
      <c r="I36" s="178"/>
      <c r="J36" s="178"/>
      <c r="K36" s="178"/>
      <c r="L36" s="177">
        <v>46.612417885974487</v>
      </c>
      <c r="M36" s="177">
        <v>46.612417885974487</v>
      </c>
      <c r="N36" s="177">
        <v>46.612417885974487</v>
      </c>
      <c r="O36" s="177">
        <v>46.612417885974487</v>
      </c>
      <c r="P36" s="177">
        <v>46.612417885974487</v>
      </c>
      <c r="Q36" s="177">
        <v>46.612417885974487</v>
      </c>
      <c r="R36" s="177">
        <v>46.612417885974487</v>
      </c>
      <c r="S36" s="177">
        <v>46.612417885974487</v>
      </c>
      <c r="T36" s="177">
        <v>46.612417885974487</v>
      </c>
      <c r="U36" s="177">
        <v>46.612417885974487</v>
      </c>
      <c r="V36" s="177">
        <v>46.612417885974487</v>
      </c>
      <c r="W36" s="177">
        <v>46.612417885974487</v>
      </c>
      <c r="X36" s="177">
        <v>46.612417885974487</v>
      </c>
      <c r="Y36" s="177">
        <v>46.612417885974487</v>
      </c>
      <c r="Z36" s="177">
        <v>46.612417885974487</v>
      </c>
      <c r="AA36" s="177">
        <v>46.612417885974487</v>
      </c>
      <c r="AB36" s="177">
        <v>46.612417885974487</v>
      </c>
      <c r="AC36" s="177">
        <v>15.071644645914546</v>
      </c>
      <c r="AD36" s="177">
        <v>0</v>
      </c>
      <c r="AE36" s="177">
        <v>0</v>
      </c>
      <c r="AF36" s="177">
        <v>0</v>
      </c>
      <c r="AG36" s="177">
        <v>0</v>
      </c>
      <c r="AH36" s="177">
        <v>0</v>
      </c>
      <c r="AI36" s="177">
        <v>0</v>
      </c>
      <c r="AJ36" s="177">
        <v>0</v>
      </c>
      <c r="AK36" s="177">
        <v>0</v>
      </c>
      <c r="AL36" s="177">
        <v>0</v>
      </c>
      <c r="AM36" s="177">
        <v>0</v>
      </c>
      <c r="AN36" s="177">
        <v>0</v>
      </c>
      <c r="AO36" s="177">
        <v>0</v>
      </c>
      <c r="AP36" s="177">
        <v>0</v>
      </c>
      <c r="AQ36" s="177">
        <v>0</v>
      </c>
      <c r="AR36" s="177">
        <v>0</v>
      </c>
      <c r="AS36" s="177">
        <v>0</v>
      </c>
      <c r="AT36" s="177">
        <v>0</v>
      </c>
      <c r="AU36" s="177">
        <v>0</v>
      </c>
      <c r="AV36" s="208">
        <f t="shared" si="1"/>
        <v>807.48274870748105</v>
      </c>
      <c r="AW36" s="346"/>
    </row>
    <row r="37" spans="1:49" s="192" customFormat="1" ht="15.75" customHeight="1" x14ac:dyDescent="0.3">
      <c r="A37" s="345">
        <v>2300027</v>
      </c>
      <c r="B37" s="176">
        <v>17.323339687779843</v>
      </c>
      <c r="C37" s="177">
        <v>225.98636059575148</v>
      </c>
      <c r="D37" s="202">
        <f t="shared" si="2"/>
        <v>0.75649999999999995</v>
      </c>
      <c r="E37" s="178"/>
      <c r="F37" s="178"/>
      <c r="G37" s="178"/>
      <c r="H37" s="178"/>
      <c r="I37" s="178"/>
      <c r="J37" s="178"/>
      <c r="K37" s="178"/>
      <c r="L37" s="177">
        <v>170.95868179068597</v>
      </c>
      <c r="M37" s="177">
        <v>170.95868179068597</v>
      </c>
      <c r="N37" s="177">
        <v>170.95868179068597</v>
      </c>
      <c r="O37" s="177">
        <v>170.95868179068597</v>
      </c>
      <c r="P37" s="177">
        <v>170.95868179068597</v>
      </c>
      <c r="Q37" s="177">
        <v>170.95868179068597</v>
      </c>
      <c r="R37" s="177">
        <v>170.95868179068597</v>
      </c>
      <c r="S37" s="177">
        <v>170.95868179068597</v>
      </c>
      <c r="T37" s="177">
        <v>170.95868179068597</v>
      </c>
      <c r="U37" s="177">
        <v>170.95868179068597</v>
      </c>
      <c r="V37" s="177">
        <v>170.95868179068597</v>
      </c>
      <c r="W37" s="177">
        <v>170.95868179068597</v>
      </c>
      <c r="X37" s="177">
        <v>170.95868179068597</v>
      </c>
      <c r="Y37" s="177">
        <v>170.95868179068597</v>
      </c>
      <c r="Z37" s="177">
        <v>170.95868179068597</v>
      </c>
      <c r="AA37" s="177">
        <v>170.95868179068597</v>
      </c>
      <c r="AB37" s="177">
        <v>170.95868179068597</v>
      </c>
      <c r="AC37" s="177">
        <v>55.27772679345388</v>
      </c>
      <c r="AD37" s="177">
        <v>0</v>
      </c>
      <c r="AE37" s="177">
        <v>0</v>
      </c>
      <c r="AF37" s="177">
        <v>0</v>
      </c>
      <c r="AG37" s="177">
        <v>0</v>
      </c>
      <c r="AH37" s="177">
        <v>0</v>
      </c>
      <c r="AI37" s="177">
        <v>0</v>
      </c>
      <c r="AJ37" s="177">
        <v>0</v>
      </c>
      <c r="AK37" s="177">
        <v>0</v>
      </c>
      <c r="AL37" s="177">
        <v>0</v>
      </c>
      <c r="AM37" s="177">
        <v>0</v>
      </c>
      <c r="AN37" s="177">
        <v>0</v>
      </c>
      <c r="AO37" s="177">
        <v>0</v>
      </c>
      <c r="AP37" s="177">
        <v>0</v>
      </c>
      <c r="AQ37" s="177">
        <v>0</v>
      </c>
      <c r="AR37" s="177">
        <v>0</v>
      </c>
      <c r="AS37" s="177">
        <v>0</v>
      </c>
      <c r="AT37" s="177">
        <v>0</v>
      </c>
      <c r="AU37" s="177">
        <v>0</v>
      </c>
      <c r="AV37" s="208">
        <f t="shared" ref="AV37:AV68" si="3">SUM(E37:AU37)</f>
        <v>2961.5753172351156</v>
      </c>
      <c r="AW37" s="346"/>
    </row>
    <row r="38" spans="1:49" s="192" customFormat="1" ht="15.75" customHeight="1" x14ac:dyDescent="0.3">
      <c r="A38" s="345">
        <v>2400017</v>
      </c>
      <c r="B38" s="176">
        <v>19.911884698597525</v>
      </c>
      <c r="C38" s="177">
        <v>0.67652679699307783</v>
      </c>
      <c r="D38" s="202">
        <f t="shared" si="2"/>
        <v>0.75649999999999995</v>
      </c>
      <c r="E38" s="178"/>
      <c r="F38" s="178"/>
      <c r="G38" s="178"/>
      <c r="H38" s="178"/>
      <c r="I38" s="178"/>
      <c r="J38" s="178"/>
      <c r="K38" s="178"/>
      <c r="L38" s="177">
        <v>0.51179252192526337</v>
      </c>
      <c r="M38" s="177">
        <v>0.51179252192526337</v>
      </c>
      <c r="N38" s="177">
        <v>0.51179252192526337</v>
      </c>
      <c r="O38" s="177">
        <v>0.51179252192526337</v>
      </c>
      <c r="P38" s="177">
        <v>0.51179252192526337</v>
      </c>
      <c r="Q38" s="177">
        <v>0.51179252192526337</v>
      </c>
      <c r="R38" s="177">
        <v>0.51179252192526337</v>
      </c>
      <c r="S38" s="177">
        <v>0.51179252192526337</v>
      </c>
      <c r="T38" s="177">
        <v>0.51179252192526337</v>
      </c>
      <c r="U38" s="177">
        <v>0.51179252192526337</v>
      </c>
      <c r="V38" s="177">
        <v>0.51179252192526337</v>
      </c>
      <c r="W38" s="177">
        <v>0.51179252192526337</v>
      </c>
      <c r="X38" s="177">
        <v>0.51179252192526337</v>
      </c>
      <c r="Y38" s="177">
        <v>0.51179252192526337</v>
      </c>
      <c r="Z38" s="177">
        <v>0.51179252192526337</v>
      </c>
      <c r="AA38" s="177">
        <v>0.51179252192526337</v>
      </c>
      <c r="AB38" s="177">
        <v>0.51179252192526337</v>
      </c>
      <c r="AC38" s="177">
        <v>0.51179252192526337</v>
      </c>
      <c r="AD38" s="177">
        <v>0.51179252192526337</v>
      </c>
      <c r="AE38" s="177">
        <v>0.46669576960028614</v>
      </c>
      <c r="AF38" s="177">
        <v>0</v>
      </c>
      <c r="AG38" s="177">
        <v>0</v>
      </c>
      <c r="AH38" s="177">
        <v>0</v>
      </c>
      <c r="AI38" s="177">
        <v>0</v>
      </c>
      <c r="AJ38" s="177">
        <v>0</v>
      </c>
      <c r="AK38" s="177">
        <v>0</v>
      </c>
      <c r="AL38" s="177">
        <v>0</v>
      </c>
      <c r="AM38" s="177">
        <v>0</v>
      </c>
      <c r="AN38" s="177">
        <v>0</v>
      </c>
      <c r="AO38" s="177">
        <v>0</v>
      </c>
      <c r="AP38" s="177">
        <v>0</v>
      </c>
      <c r="AQ38" s="177">
        <v>0</v>
      </c>
      <c r="AR38" s="177">
        <v>0</v>
      </c>
      <c r="AS38" s="177">
        <v>0</v>
      </c>
      <c r="AT38" s="177">
        <v>0</v>
      </c>
      <c r="AU38" s="177">
        <v>0</v>
      </c>
      <c r="AV38" s="208">
        <f t="shared" si="3"/>
        <v>10.190753686180292</v>
      </c>
      <c r="AW38" s="346"/>
    </row>
    <row r="39" spans="1:49" s="192" customFormat="1" ht="15.75" customHeight="1" x14ac:dyDescent="0.3">
      <c r="A39" s="345">
        <v>2400051</v>
      </c>
      <c r="B39" s="176">
        <v>24.889855873246905</v>
      </c>
      <c r="C39" s="177">
        <v>59302.870927664182</v>
      </c>
      <c r="D39" s="202">
        <f t="shared" si="2"/>
        <v>0.75649999999999995</v>
      </c>
      <c r="E39" s="178"/>
      <c r="F39" s="178"/>
      <c r="G39" s="178"/>
      <c r="H39" s="178"/>
      <c r="I39" s="178"/>
      <c r="J39" s="178"/>
      <c r="K39" s="178"/>
      <c r="L39" s="177">
        <v>44862.621856777951</v>
      </c>
      <c r="M39" s="177">
        <v>44862.621856777951</v>
      </c>
      <c r="N39" s="177">
        <v>44862.621856777951</v>
      </c>
      <c r="O39" s="177">
        <v>44862.621856777951</v>
      </c>
      <c r="P39" s="177">
        <v>44862.621856777951</v>
      </c>
      <c r="Q39" s="177">
        <v>44862.621856777951</v>
      </c>
      <c r="R39" s="177">
        <v>44862.621856777951</v>
      </c>
      <c r="S39" s="177">
        <v>44862.621856777951</v>
      </c>
      <c r="T39" s="177">
        <v>44862.621856777951</v>
      </c>
      <c r="U39" s="177">
        <v>44862.621856777951</v>
      </c>
      <c r="V39" s="177">
        <v>44862.621856777951</v>
      </c>
      <c r="W39" s="177">
        <v>44862.621856777951</v>
      </c>
      <c r="X39" s="177">
        <v>44862.621856777951</v>
      </c>
      <c r="Y39" s="177">
        <v>44862.621856777951</v>
      </c>
      <c r="Z39" s="177">
        <v>44862.621856777951</v>
      </c>
      <c r="AA39" s="177">
        <v>44862.621856777951</v>
      </c>
      <c r="AB39" s="177">
        <v>44862.621856777951</v>
      </c>
      <c r="AC39" s="177">
        <v>44862.621856777951</v>
      </c>
      <c r="AD39" s="177">
        <v>44862.621856777951</v>
      </c>
      <c r="AE39" s="177">
        <v>44862.621856777951</v>
      </c>
      <c r="AF39" s="177">
        <v>44862.621856777951</v>
      </c>
      <c r="AG39" s="177">
        <v>44862.621856777951</v>
      </c>
      <c r="AH39" s="177">
        <v>44862.621856777951</v>
      </c>
      <c r="AI39" s="177">
        <v>44862.621856777951</v>
      </c>
      <c r="AJ39" s="177">
        <v>39921.267548508826</v>
      </c>
      <c r="AK39" s="177">
        <v>0</v>
      </c>
      <c r="AL39" s="177">
        <v>0</v>
      </c>
      <c r="AM39" s="177">
        <v>0</v>
      </c>
      <c r="AN39" s="177">
        <v>0</v>
      </c>
      <c r="AO39" s="177">
        <v>0</v>
      </c>
      <c r="AP39" s="177">
        <v>0</v>
      </c>
      <c r="AQ39" s="177">
        <v>0</v>
      </c>
      <c r="AR39" s="177">
        <v>0</v>
      </c>
      <c r="AS39" s="177">
        <v>0</v>
      </c>
      <c r="AT39" s="177">
        <v>0</v>
      </c>
      <c r="AU39" s="177">
        <v>0</v>
      </c>
      <c r="AV39" s="208">
        <f t="shared" si="3"/>
        <v>1116624.1921111792</v>
      </c>
      <c r="AW39" s="346"/>
    </row>
    <row r="40" spans="1:49" s="192" customFormat="1" ht="15.75" customHeight="1" x14ac:dyDescent="0.3">
      <c r="A40" s="345">
        <v>2400095</v>
      </c>
      <c r="B40" s="176">
        <v>14.933913523948142</v>
      </c>
      <c r="C40" s="177">
        <v>956.541052915195</v>
      </c>
      <c r="D40" s="202">
        <f t="shared" si="2"/>
        <v>0.75649999999999995</v>
      </c>
      <c r="E40" s="178"/>
      <c r="F40" s="178"/>
      <c r="G40" s="178"/>
      <c r="H40" s="178"/>
      <c r="I40" s="178"/>
      <c r="J40" s="178"/>
      <c r="K40" s="178"/>
      <c r="L40" s="177">
        <v>723.62330653034496</v>
      </c>
      <c r="M40" s="177">
        <v>723.62330653034496</v>
      </c>
      <c r="N40" s="177">
        <v>723.62330653034496</v>
      </c>
      <c r="O40" s="177">
        <v>723.62330653034496</v>
      </c>
      <c r="P40" s="177">
        <v>723.62330653034496</v>
      </c>
      <c r="Q40" s="177">
        <v>723.62330653034496</v>
      </c>
      <c r="R40" s="177">
        <v>723.62330653034496</v>
      </c>
      <c r="S40" s="177">
        <v>723.62330653034496</v>
      </c>
      <c r="T40" s="177">
        <v>723.62330653034496</v>
      </c>
      <c r="U40" s="177">
        <v>723.62330653034496</v>
      </c>
      <c r="V40" s="177">
        <v>723.62330653034496</v>
      </c>
      <c r="W40" s="177">
        <v>723.62330653034496</v>
      </c>
      <c r="X40" s="177">
        <v>723.62330653034496</v>
      </c>
      <c r="Y40" s="177">
        <v>723.62330653034496</v>
      </c>
      <c r="Z40" s="177">
        <v>675.80159221276119</v>
      </c>
      <c r="AA40" s="177">
        <v>0</v>
      </c>
      <c r="AB40" s="177">
        <v>0</v>
      </c>
      <c r="AC40" s="177">
        <v>0</v>
      </c>
      <c r="AD40" s="177">
        <v>0</v>
      </c>
      <c r="AE40" s="177">
        <v>0</v>
      </c>
      <c r="AF40" s="177">
        <v>0</v>
      </c>
      <c r="AG40" s="177">
        <v>0</v>
      </c>
      <c r="AH40" s="177">
        <v>0</v>
      </c>
      <c r="AI40" s="177">
        <v>0</v>
      </c>
      <c r="AJ40" s="177">
        <v>0</v>
      </c>
      <c r="AK40" s="177">
        <v>0</v>
      </c>
      <c r="AL40" s="177">
        <v>0</v>
      </c>
      <c r="AM40" s="177">
        <v>0</v>
      </c>
      <c r="AN40" s="177">
        <v>0</v>
      </c>
      <c r="AO40" s="177">
        <v>0</v>
      </c>
      <c r="AP40" s="177">
        <v>0</v>
      </c>
      <c r="AQ40" s="177">
        <v>0</v>
      </c>
      <c r="AR40" s="177">
        <v>0</v>
      </c>
      <c r="AS40" s="177">
        <v>0</v>
      </c>
      <c r="AT40" s="177">
        <v>0</v>
      </c>
      <c r="AU40" s="177">
        <v>0</v>
      </c>
      <c r="AV40" s="208">
        <f t="shared" si="3"/>
        <v>10806.527883637593</v>
      </c>
      <c r="AW40" s="346"/>
    </row>
    <row r="41" spans="1:49" s="192" customFormat="1" ht="15.75" customHeight="1" x14ac:dyDescent="0.3">
      <c r="A41" s="345">
        <v>2400097</v>
      </c>
      <c r="B41" s="176">
        <v>12.94272505408839</v>
      </c>
      <c r="C41" s="177">
        <v>419.41975013312947</v>
      </c>
      <c r="D41" s="202">
        <f t="shared" si="2"/>
        <v>0.75649999999999995</v>
      </c>
      <c r="E41" s="178"/>
      <c r="F41" s="178"/>
      <c r="G41" s="178"/>
      <c r="H41" s="178"/>
      <c r="I41" s="178"/>
      <c r="J41" s="178"/>
      <c r="K41" s="178"/>
      <c r="L41" s="177">
        <v>317.29104097571241</v>
      </c>
      <c r="M41" s="177">
        <v>317.29104097571241</v>
      </c>
      <c r="N41" s="177">
        <v>317.29104097571241</v>
      </c>
      <c r="O41" s="177">
        <v>317.29104097571241</v>
      </c>
      <c r="P41" s="177">
        <v>317.29104097571241</v>
      </c>
      <c r="Q41" s="177">
        <v>317.29104097571241</v>
      </c>
      <c r="R41" s="177">
        <v>317.29104097571241</v>
      </c>
      <c r="S41" s="177">
        <v>317.29104097571241</v>
      </c>
      <c r="T41" s="177">
        <v>317.29104097571241</v>
      </c>
      <c r="U41" s="177">
        <v>317.29104097571241</v>
      </c>
      <c r="V41" s="177">
        <v>317.29104097571241</v>
      </c>
      <c r="W41" s="177">
        <v>317.29104097571241</v>
      </c>
      <c r="X41" s="177">
        <v>299.11821376559004</v>
      </c>
      <c r="Y41" s="177">
        <v>0</v>
      </c>
      <c r="Z41" s="177">
        <v>0</v>
      </c>
      <c r="AA41" s="177">
        <v>0</v>
      </c>
      <c r="AB41" s="177">
        <v>0</v>
      </c>
      <c r="AC41" s="177">
        <v>0</v>
      </c>
      <c r="AD41" s="177">
        <v>0</v>
      </c>
      <c r="AE41" s="177">
        <v>0</v>
      </c>
      <c r="AF41" s="177">
        <v>0</v>
      </c>
      <c r="AG41" s="177">
        <v>0</v>
      </c>
      <c r="AH41" s="177">
        <v>0</v>
      </c>
      <c r="AI41" s="177">
        <v>0</v>
      </c>
      <c r="AJ41" s="177">
        <v>0</v>
      </c>
      <c r="AK41" s="177">
        <v>0</v>
      </c>
      <c r="AL41" s="177">
        <v>0</v>
      </c>
      <c r="AM41" s="177">
        <v>0</v>
      </c>
      <c r="AN41" s="177">
        <v>0</v>
      </c>
      <c r="AO41" s="177">
        <v>0</v>
      </c>
      <c r="AP41" s="177">
        <v>0</v>
      </c>
      <c r="AQ41" s="177">
        <v>0</v>
      </c>
      <c r="AR41" s="177">
        <v>0</v>
      </c>
      <c r="AS41" s="177">
        <v>0</v>
      </c>
      <c r="AT41" s="177">
        <v>0</v>
      </c>
      <c r="AU41" s="177">
        <v>0</v>
      </c>
      <c r="AV41" s="208">
        <f t="shared" si="3"/>
        <v>4106.6107054741387</v>
      </c>
      <c r="AW41" s="346"/>
    </row>
    <row r="42" spans="1:49" s="192" customFormat="1" ht="15.75" customHeight="1" x14ac:dyDescent="0.3">
      <c r="A42" s="345">
        <v>2400115</v>
      </c>
      <c r="B42" s="176">
        <v>12.94272505408839</v>
      </c>
      <c r="C42" s="177">
        <v>5.3408492993157752</v>
      </c>
      <c r="D42" s="202">
        <f t="shared" si="2"/>
        <v>0.75649999999999995</v>
      </c>
      <c r="E42" s="178"/>
      <c r="F42" s="178"/>
      <c r="G42" s="178"/>
      <c r="H42" s="178"/>
      <c r="I42" s="178"/>
      <c r="J42" s="178"/>
      <c r="K42" s="178"/>
      <c r="L42" s="177">
        <v>4.0403524949323835</v>
      </c>
      <c r="M42" s="177">
        <v>4.0403524949323835</v>
      </c>
      <c r="N42" s="177">
        <v>4.0403524949323835</v>
      </c>
      <c r="O42" s="177">
        <v>4.0403524949323835</v>
      </c>
      <c r="P42" s="177">
        <v>4.0403524949323835</v>
      </c>
      <c r="Q42" s="177">
        <v>4.0403524949323835</v>
      </c>
      <c r="R42" s="177">
        <v>4.0403524949323835</v>
      </c>
      <c r="S42" s="177">
        <v>4.0403524949323835</v>
      </c>
      <c r="T42" s="177">
        <v>4.0403524949323835</v>
      </c>
      <c r="U42" s="177">
        <v>4.0403524949323835</v>
      </c>
      <c r="V42" s="177">
        <v>4.0403524949323835</v>
      </c>
      <c r="W42" s="177">
        <v>4.0403524949323835</v>
      </c>
      <c r="X42" s="177">
        <v>3.808941524321293</v>
      </c>
      <c r="Y42" s="177">
        <v>0</v>
      </c>
      <c r="Z42" s="177">
        <v>0</v>
      </c>
      <c r="AA42" s="177">
        <v>0</v>
      </c>
      <c r="AB42" s="177">
        <v>0</v>
      </c>
      <c r="AC42" s="177">
        <v>0</v>
      </c>
      <c r="AD42" s="177">
        <v>0</v>
      </c>
      <c r="AE42" s="177">
        <v>0</v>
      </c>
      <c r="AF42" s="177">
        <v>0</v>
      </c>
      <c r="AG42" s="177">
        <v>0</v>
      </c>
      <c r="AH42" s="177">
        <v>0</v>
      </c>
      <c r="AI42" s="177">
        <v>0</v>
      </c>
      <c r="AJ42" s="177">
        <v>0</v>
      </c>
      <c r="AK42" s="177">
        <v>0</v>
      </c>
      <c r="AL42" s="177">
        <v>0</v>
      </c>
      <c r="AM42" s="177">
        <v>0</v>
      </c>
      <c r="AN42" s="177">
        <v>0</v>
      </c>
      <c r="AO42" s="177">
        <v>0</v>
      </c>
      <c r="AP42" s="177">
        <v>0</v>
      </c>
      <c r="AQ42" s="177">
        <v>0</v>
      </c>
      <c r="AR42" s="177">
        <v>0</v>
      </c>
      <c r="AS42" s="177">
        <v>0</v>
      </c>
      <c r="AT42" s="177">
        <v>0</v>
      </c>
      <c r="AU42" s="177">
        <v>0</v>
      </c>
      <c r="AV42" s="208">
        <f t="shared" si="3"/>
        <v>52.293171463509907</v>
      </c>
      <c r="AW42" s="346"/>
    </row>
    <row r="43" spans="1:49" s="192" customFormat="1" ht="15.75" customHeight="1" x14ac:dyDescent="0.3">
      <c r="A43" s="345">
        <v>2400143</v>
      </c>
      <c r="B43" s="176">
        <v>17.323339687779843</v>
      </c>
      <c r="C43" s="177">
        <v>47.380873852592401</v>
      </c>
      <c r="D43" s="202">
        <f t="shared" si="2"/>
        <v>0.75649999999999984</v>
      </c>
      <c r="E43" s="178"/>
      <c r="F43" s="178"/>
      <c r="G43" s="178"/>
      <c r="H43" s="178"/>
      <c r="I43" s="178"/>
      <c r="J43" s="178"/>
      <c r="K43" s="178"/>
      <c r="L43" s="177">
        <v>35.843631069486143</v>
      </c>
      <c r="M43" s="177">
        <v>35.843631069486143</v>
      </c>
      <c r="N43" s="177">
        <v>35.843631069486143</v>
      </c>
      <c r="O43" s="177">
        <v>35.843631069486143</v>
      </c>
      <c r="P43" s="177">
        <v>35.843631069486143</v>
      </c>
      <c r="Q43" s="177">
        <v>35.843631069486143</v>
      </c>
      <c r="R43" s="177">
        <v>35.843631069486143</v>
      </c>
      <c r="S43" s="177">
        <v>35.843631069486143</v>
      </c>
      <c r="T43" s="177">
        <v>35.843631069486143</v>
      </c>
      <c r="U43" s="177">
        <v>35.843631069486143</v>
      </c>
      <c r="V43" s="177">
        <v>35.843631069486143</v>
      </c>
      <c r="W43" s="177">
        <v>35.843631069486143</v>
      </c>
      <c r="X43" s="177">
        <v>35.843631069486143</v>
      </c>
      <c r="Y43" s="177">
        <v>35.843631069486143</v>
      </c>
      <c r="Z43" s="177">
        <v>35.843631069486143</v>
      </c>
      <c r="AA43" s="177">
        <v>35.843631069486143</v>
      </c>
      <c r="AB43" s="177">
        <v>35.843631069486143</v>
      </c>
      <c r="AC43" s="177">
        <v>11.589668478903517</v>
      </c>
      <c r="AD43" s="177">
        <v>0</v>
      </c>
      <c r="AE43" s="177">
        <v>0</v>
      </c>
      <c r="AF43" s="177">
        <v>0</v>
      </c>
      <c r="AG43" s="177">
        <v>0</v>
      </c>
      <c r="AH43" s="177">
        <v>0</v>
      </c>
      <c r="AI43" s="177">
        <v>0</v>
      </c>
      <c r="AJ43" s="177">
        <v>0</v>
      </c>
      <c r="AK43" s="177">
        <v>0</v>
      </c>
      <c r="AL43" s="177">
        <v>0</v>
      </c>
      <c r="AM43" s="177">
        <v>0</v>
      </c>
      <c r="AN43" s="177">
        <v>0</v>
      </c>
      <c r="AO43" s="177">
        <v>0</v>
      </c>
      <c r="AP43" s="177">
        <v>0</v>
      </c>
      <c r="AQ43" s="177">
        <v>0</v>
      </c>
      <c r="AR43" s="177">
        <v>0</v>
      </c>
      <c r="AS43" s="177">
        <v>0</v>
      </c>
      <c r="AT43" s="177">
        <v>0</v>
      </c>
      <c r="AU43" s="177">
        <v>0</v>
      </c>
      <c r="AV43" s="208">
        <f t="shared" si="3"/>
        <v>620.93139666016793</v>
      </c>
      <c r="AW43" s="346"/>
    </row>
    <row r="44" spans="1:49" s="192" customFormat="1" ht="15.75" customHeight="1" x14ac:dyDescent="0.3">
      <c r="A44" s="345">
        <v>2400144</v>
      </c>
      <c r="B44" s="176">
        <v>12.94272505408839</v>
      </c>
      <c r="C44" s="177">
        <v>515.74380353467404</v>
      </c>
      <c r="D44" s="202">
        <f t="shared" si="2"/>
        <v>0.75649999999999995</v>
      </c>
      <c r="E44" s="178"/>
      <c r="F44" s="178"/>
      <c r="G44" s="178"/>
      <c r="H44" s="178"/>
      <c r="I44" s="178"/>
      <c r="J44" s="178"/>
      <c r="K44" s="178"/>
      <c r="L44" s="177">
        <v>390.16018737398088</v>
      </c>
      <c r="M44" s="177">
        <v>390.16018737398088</v>
      </c>
      <c r="N44" s="177">
        <v>390.16018737398088</v>
      </c>
      <c r="O44" s="177">
        <v>390.16018737398088</v>
      </c>
      <c r="P44" s="177">
        <v>390.16018737398088</v>
      </c>
      <c r="Q44" s="177">
        <v>390.16018737398088</v>
      </c>
      <c r="R44" s="177">
        <v>390.16018737398088</v>
      </c>
      <c r="S44" s="177">
        <v>390.16018737398088</v>
      </c>
      <c r="T44" s="177">
        <v>390.16018737398088</v>
      </c>
      <c r="U44" s="177">
        <v>390.16018737398088</v>
      </c>
      <c r="V44" s="177">
        <v>390.16018737398088</v>
      </c>
      <c r="W44" s="177">
        <v>390.16018737398088</v>
      </c>
      <c r="X44" s="177">
        <v>367.81378374527253</v>
      </c>
      <c r="Y44" s="177">
        <v>0</v>
      </c>
      <c r="Z44" s="177">
        <v>0</v>
      </c>
      <c r="AA44" s="177">
        <v>0</v>
      </c>
      <c r="AB44" s="177">
        <v>0</v>
      </c>
      <c r="AC44" s="177">
        <v>0</v>
      </c>
      <c r="AD44" s="177">
        <v>0</v>
      </c>
      <c r="AE44" s="177">
        <v>0</v>
      </c>
      <c r="AF44" s="177">
        <v>0</v>
      </c>
      <c r="AG44" s="177">
        <v>0</v>
      </c>
      <c r="AH44" s="177">
        <v>0</v>
      </c>
      <c r="AI44" s="177">
        <v>0</v>
      </c>
      <c r="AJ44" s="177">
        <v>0</v>
      </c>
      <c r="AK44" s="177">
        <v>0</v>
      </c>
      <c r="AL44" s="177">
        <v>0</v>
      </c>
      <c r="AM44" s="177">
        <v>0</v>
      </c>
      <c r="AN44" s="177">
        <v>0</v>
      </c>
      <c r="AO44" s="177">
        <v>0</v>
      </c>
      <c r="AP44" s="177">
        <v>0</v>
      </c>
      <c r="AQ44" s="177">
        <v>0</v>
      </c>
      <c r="AR44" s="177">
        <v>0</v>
      </c>
      <c r="AS44" s="177">
        <v>0</v>
      </c>
      <c r="AT44" s="177">
        <v>0</v>
      </c>
      <c r="AU44" s="177">
        <v>0</v>
      </c>
      <c r="AV44" s="208">
        <f t="shared" si="3"/>
        <v>5049.7360322330433</v>
      </c>
      <c r="AW44" s="346"/>
    </row>
    <row r="45" spans="1:49" s="192" customFormat="1" ht="15.75" customHeight="1" x14ac:dyDescent="0.3">
      <c r="A45" s="345">
        <v>2400889</v>
      </c>
      <c r="B45" s="176">
        <v>14.933913523948142</v>
      </c>
      <c r="C45" s="177">
        <v>448.33046383014425</v>
      </c>
      <c r="D45" s="202">
        <f t="shared" si="2"/>
        <v>0.75650000000000006</v>
      </c>
      <c r="E45" s="178"/>
      <c r="F45" s="178"/>
      <c r="G45" s="178"/>
      <c r="H45" s="178"/>
      <c r="I45" s="178"/>
      <c r="J45" s="178"/>
      <c r="K45" s="178"/>
      <c r="L45" s="177">
        <v>339.16199588750413</v>
      </c>
      <c r="M45" s="177">
        <v>339.16199588750413</v>
      </c>
      <c r="N45" s="177">
        <v>339.16199588750413</v>
      </c>
      <c r="O45" s="177">
        <v>339.16199588750413</v>
      </c>
      <c r="P45" s="177">
        <v>339.16199588750413</v>
      </c>
      <c r="Q45" s="177">
        <v>339.16199588750413</v>
      </c>
      <c r="R45" s="177">
        <v>339.16199588750413</v>
      </c>
      <c r="S45" s="177">
        <v>339.16199588750413</v>
      </c>
      <c r="T45" s="177">
        <v>339.16199588750413</v>
      </c>
      <c r="U45" s="177">
        <v>339.16199588750413</v>
      </c>
      <c r="V45" s="177">
        <v>339.16199588750413</v>
      </c>
      <c r="W45" s="177">
        <v>339.16199588750413</v>
      </c>
      <c r="X45" s="177">
        <v>339.16199588750413</v>
      </c>
      <c r="Y45" s="177">
        <v>339.16199588750413</v>
      </c>
      <c r="Z45" s="177">
        <v>316.7479747685843</v>
      </c>
      <c r="AA45" s="177">
        <v>0</v>
      </c>
      <c r="AB45" s="177">
        <v>0</v>
      </c>
      <c r="AC45" s="177">
        <v>0</v>
      </c>
      <c r="AD45" s="177">
        <v>0</v>
      </c>
      <c r="AE45" s="177">
        <v>0</v>
      </c>
      <c r="AF45" s="177">
        <v>0</v>
      </c>
      <c r="AG45" s="177">
        <v>0</v>
      </c>
      <c r="AH45" s="177">
        <v>0</v>
      </c>
      <c r="AI45" s="177">
        <v>0</v>
      </c>
      <c r="AJ45" s="177">
        <v>0</v>
      </c>
      <c r="AK45" s="177">
        <v>0</v>
      </c>
      <c r="AL45" s="177">
        <v>0</v>
      </c>
      <c r="AM45" s="177">
        <v>0</v>
      </c>
      <c r="AN45" s="177">
        <v>0</v>
      </c>
      <c r="AO45" s="177">
        <v>0</v>
      </c>
      <c r="AP45" s="177">
        <v>0</v>
      </c>
      <c r="AQ45" s="177">
        <v>0</v>
      </c>
      <c r="AR45" s="177">
        <v>0</v>
      </c>
      <c r="AS45" s="177">
        <v>0</v>
      </c>
      <c r="AT45" s="177">
        <v>0</v>
      </c>
      <c r="AU45" s="177">
        <v>0</v>
      </c>
      <c r="AV45" s="208">
        <f t="shared" si="3"/>
        <v>5065.0159171936411</v>
      </c>
      <c r="AW45" s="346"/>
    </row>
    <row r="46" spans="1:49" s="192" customFormat="1" ht="15.75" customHeight="1" x14ac:dyDescent="0.3">
      <c r="A46" s="345">
        <v>2400890</v>
      </c>
      <c r="B46" s="176">
        <v>8.7612292673829106</v>
      </c>
      <c r="C46" s="177">
        <v>533.99920961258317</v>
      </c>
      <c r="D46" s="202">
        <f t="shared" si="2"/>
        <v>0.75649999999999995</v>
      </c>
      <c r="E46" s="178"/>
      <c r="F46" s="178"/>
      <c r="G46" s="178"/>
      <c r="H46" s="178"/>
      <c r="I46" s="178"/>
      <c r="J46" s="178"/>
      <c r="K46" s="178"/>
      <c r="L46" s="177">
        <v>403.97040207191912</v>
      </c>
      <c r="M46" s="177">
        <v>403.97040207191912</v>
      </c>
      <c r="N46" s="177">
        <v>403.97040207191912</v>
      </c>
      <c r="O46" s="177">
        <v>403.97040207191912</v>
      </c>
      <c r="P46" s="177">
        <v>403.97040207191912</v>
      </c>
      <c r="Q46" s="177">
        <v>403.97040207191912</v>
      </c>
      <c r="R46" s="177">
        <v>403.97040207191912</v>
      </c>
      <c r="S46" s="177">
        <v>403.97040207191912</v>
      </c>
      <c r="T46" s="177">
        <v>307.51409321358682</v>
      </c>
      <c r="U46" s="177">
        <v>0</v>
      </c>
      <c r="V46" s="177">
        <v>0</v>
      </c>
      <c r="W46" s="177">
        <v>0</v>
      </c>
      <c r="X46" s="177">
        <v>0</v>
      </c>
      <c r="Y46" s="177">
        <v>0</v>
      </c>
      <c r="Z46" s="177">
        <v>0</v>
      </c>
      <c r="AA46" s="177">
        <v>0</v>
      </c>
      <c r="AB46" s="177">
        <v>0</v>
      </c>
      <c r="AC46" s="177">
        <v>0</v>
      </c>
      <c r="AD46" s="177">
        <v>0</v>
      </c>
      <c r="AE46" s="177">
        <v>0</v>
      </c>
      <c r="AF46" s="177">
        <v>0</v>
      </c>
      <c r="AG46" s="177">
        <v>0</v>
      </c>
      <c r="AH46" s="177">
        <v>0</v>
      </c>
      <c r="AI46" s="177">
        <v>0</v>
      </c>
      <c r="AJ46" s="177">
        <v>0</v>
      </c>
      <c r="AK46" s="177">
        <v>0</v>
      </c>
      <c r="AL46" s="177">
        <v>0</v>
      </c>
      <c r="AM46" s="177">
        <v>0</v>
      </c>
      <c r="AN46" s="177">
        <v>0</v>
      </c>
      <c r="AO46" s="177">
        <v>0</v>
      </c>
      <c r="AP46" s="177">
        <v>0</v>
      </c>
      <c r="AQ46" s="177">
        <v>0</v>
      </c>
      <c r="AR46" s="177">
        <v>0</v>
      </c>
      <c r="AS46" s="177">
        <v>0</v>
      </c>
      <c r="AT46" s="177">
        <v>0</v>
      </c>
      <c r="AU46" s="177">
        <v>0</v>
      </c>
      <c r="AV46" s="208">
        <f t="shared" si="3"/>
        <v>3539.2773097889399</v>
      </c>
      <c r="AW46" s="346"/>
    </row>
    <row r="47" spans="1:49" s="192" customFormat="1" ht="15.75" customHeight="1" x14ac:dyDescent="0.3">
      <c r="A47" s="345">
        <v>2400891</v>
      </c>
      <c r="B47" s="176">
        <v>14.933913523948142</v>
      </c>
      <c r="C47" s="177">
        <v>375.27046179637296</v>
      </c>
      <c r="D47" s="202">
        <f t="shared" si="2"/>
        <v>0.75649999999999995</v>
      </c>
      <c r="E47" s="178"/>
      <c r="F47" s="178"/>
      <c r="G47" s="178"/>
      <c r="H47" s="178"/>
      <c r="I47" s="178"/>
      <c r="J47" s="178"/>
      <c r="K47" s="178"/>
      <c r="L47" s="177">
        <v>283.89210434895614</v>
      </c>
      <c r="M47" s="177">
        <v>283.89210434895614</v>
      </c>
      <c r="N47" s="177">
        <v>283.89210434895614</v>
      </c>
      <c r="O47" s="177">
        <v>283.89210434895614</v>
      </c>
      <c r="P47" s="177">
        <v>283.89210434895614</v>
      </c>
      <c r="Q47" s="177">
        <v>283.89210434895614</v>
      </c>
      <c r="R47" s="177">
        <v>283.89210434895614</v>
      </c>
      <c r="S47" s="177">
        <v>283.89210434895614</v>
      </c>
      <c r="T47" s="177">
        <v>283.89210434895614</v>
      </c>
      <c r="U47" s="177">
        <v>283.89210434895614</v>
      </c>
      <c r="V47" s="177">
        <v>283.89210434895614</v>
      </c>
      <c r="W47" s="177">
        <v>283.89210434895614</v>
      </c>
      <c r="X47" s="177">
        <v>283.89210434895614</v>
      </c>
      <c r="Y47" s="177">
        <v>283.89210434895614</v>
      </c>
      <c r="Z47" s="177">
        <v>265.13067559358734</v>
      </c>
      <c r="AA47" s="177">
        <v>0</v>
      </c>
      <c r="AB47" s="177">
        <v>0</v>
      </c>
      <c r="AC47" s="177">
        <v>0</v>
      </c>
      <c r="AD47" s="177">
        <v>0</v>
      </c>
      <c r="AE47" s="177">
        <v>0</v>
      </c>
      <c r="AF47" s="177">
        <v>0</v>
      </c>
      <c r="AG47" s="177">
        <v>0</v>
      </c>
      <c r="AH47" s="177">
        <v>0</v>
      </c>
      <c r="AI47" s="177">
        <v>0</v>
      </c>
      <c r="AJ47" s="177">
        <v>0</v>
      </c>
      <c r="AK47" s="177">
        <v>0</v>
      </c>
      <c r="AL47" s="177">
        <v>0</v>
      </c>
      <c r="AM47" s="177">
        <v>0</v>
      </c>
      <c r="AN47" s="177">
        <v>0</v>
      </c>
      <c r="AO47" s="177">
        <v>0</v>
      </c>
      <c r="AP47" s="177">
        <v>0</v>
      </c>
      <c r="AQ47" s="177">
        <v>0</v>
      </c>
      <c r="AR47" s="177">
        <v>0</v>
      </c>
      <c r="AS47" s="177">
        <v>0</v>
      </c>
      <c r="AT47" s="177">
        <v>0</v>
      </c>
      <c r="AU47" s="177">
        <v>0</v>
      </c>
      <c r="AV47" s="208">
        <f t="shared" si="3"/>
        <v>4239.620136478974</v>
      </c>
      <c r="AW47" s="346"/>
    </row>
    <row r="48" spans="1:49" s="192" customFormat="1" ht="15.75" customHeight="1" x14ac:dyDescent="0.3">
      <c r="A48" s="345">
        <v>2400901</v>
      </c>
      <c r="B48" s="176">
        <v>14.933913523948142</v>
      </c>
      <c r="C48" s="177">
        <v>220.55969024851188</v>
      </c>
      <c r="D48" s="202">
        <f t="shared" si="2"/>
        <v>0.75649999999999984</v>
      </c>
      <c r="E48" s="178"/>
      <c r="F48" s="178"/>
      <c r="G48" s="178"/>
      <c r="H48" s="178"/>
      <c r="I48" s="178"/>
      <c r="J48" s="178"/>
      <c r="K48" s="178"/>
      <c r="L48" s="177">
        <v>166.8534056729992</v>
      </c>
      <c r="M48" s="177">
        <v>166.8534056729992</v>
      </c>
      <c r="N48" s="177">
        <v>166.8534056729992</v>
      </c>
      <c r="O48" s="177">
        <v>166.8534056729992</v>
      </c>
      <c r="P48" s="177">
        <v>166.8534056729992</v>
      </c>
      <c r="Q48" s="177">
        <v>166.8534056729992</v>
      </c>
      <c r="R48" s="177">
        <v>166.8534056729992</v>
      </c>
      <c r="S48" s="177">
        <v>166.8534056729992</v>
      </c>
      <c r="T48" s="177">
        <v>166.8534056729992</v>
      </c>
      <c r="U48" s="177">
        <v>166.8534056729992</v>
      </c>
      <c r="V48" s="177">
        <v>166.8534056729992</v>
      </c>
      <c r="W48" s="177">
        <v>166.8534056729992</v>
      </c>
      <c r="X48" s="177">
        <v>166.8534056729992</v>
      </c>
      <c r="Y48" s="177">
        <v>166.8534056729992</v>
      </c>
      <c r="Z48" s="177">
        <v>155.82665207481963</v>
      </c>
      <c r="AA48" s="177">
        <v>0</v>
      </c>
      <c r="AB48" s="177">
        <v>0</v>
      </c>
      <c r="AC48" s="177">
        <v>0</v>
      </c>
      <c r="AD48" s="177">
        <v>0</v>
      </c>
      <c r="AE48" s="177">
        <v>0</v>
      </c>
      <c r="AF48" s="177">
        <v>0</v>
      </c>
      <c r="AG48" s="177">
        <v>0</v>
      </c>
      <c r="AH48" s="177">
        <v>0</v>
      </c>
      <c r="AI48" s="177">
        <v>0</v>
      </c>
      <c r="AJ48" s="177">
        <v>0</v>
      </c>
      <c r="AK48" s="177">
        <v>0</v>
      </c>
      <c r="AL48" s="177">
        <v>0</v>
      </c>
      <c r="AM48" s="177">
        <v>0</v>
      </c>
      <c r="AN48" s="177">
        <v>0</v>
      </c>
      <c r="AO48" s="177">
        <v>0</v>
      </c>
      <c r="AP48" s="177">
        <v>0</v>
      </c>
      <c r="AQ48" s="177">
        <v>0</v>
      </c>
      <c r="AR48" s="177">
        <v>0</v>
      </c>
      <c r="AS48" s="177">
        <v>0</v>
      </c>
      <c r="AT48" s="177">
        <v>0</v>
      </c>
      <c r="AU48" s="177">
        <v>0</v>
      </c>
      <c r="AV48" s="208">
        <f t="shared" si="3"/>
        <v>2491.7743314968079</v>
      </c>
      <c r="AW48" s="346"/>
    </row>
    <row r="49" spans="1:49" s="192" customFormat="1" ht="15.75" customHeight="1" x14ac:dyDescent="0.3">
      <c r="A49" s="345">
        <v>2400904</v>
      </c>
      <c r="B49" s="176">
        <v>14.933913523948142</v>
      </c>
      <c r="C49" s="177">
        <v>494.55853537631771</v>
      </c>
      <c r="D49" s="202">
        <f t="shared" si="2"/>
        <v>0.75649999999999995</v>
      </c>
      <c r="E49" s="178"/>
      <c r="F49" s="178"/>
      <c r="G49" s="178"/>
      <c r="H49" s="178"/>
      <c r="I49" s="178"/>
      <c r="J49" s="178"/>
      <c r="K49" s="178"/>
      <c r="L49" s="177">
        <v>374.13353201218433</v>
      </c>
      <c r="M49" s="177">
        <v>374.13353201218433</v>
      </c>
      <c r="N49" s="177">
        <v>374.13353201218433</v>
      </c>
      <c r="O49" s="177">
        <v>374.13353201218433</v>
      </c>
      <c r="P49" s="177">
        <v>374.13353201218433</v>
      </c>
      <c r="Q49" s="177">
        <v>374.13353201218433</v>
      </c>
      <c r="R49" s="177">
        <v>374.13353201218433</v>
      </c>
      <c r="S49" s="177">
        <v>374.13353201218433</v>
      </c>
      <c r="T49" s="177">
        <v>374.13353201218433</v>
      </c>
      <c r="U49" s="177">
        <v>374.13353201218433</v>
      </c>
      <c r="V49" s="177">
        <v>374.13353201218433</v>
      </c>
      <c r="W49" s="177">
        <v>374.13353201218433</v>
      </c>
      <c r="X49" s="177">
        <v>374.13353201218433</v>
      </c>
      <c r="Y49" s="177">
        <v>374.13353201218433</v>
      </c>
      <c r="Z49" s="177">
        <v>349.40836530866414</v>
      </c>
      <c r="AA49" s="177">
        <v>0</v>
      </c>
      <c r="AB49" s="177">
        <v>0</v>
      </c>
      <c r="AC49" s="177">
        <v>0</v>
      </c>
      <c r="AD49" s="177">
        <v>0</v>
      </c>
      <c r="AE49" s="177">
        <v>0</v>
      </c>
      <c r="AF49" s="177">
        <v>0</v>
      </c>
      <c r="AG49" s="177">
        <v>0</v>
      </c>
      <c r="AH49" s="177">
        <v>0</v>
      </c>
      <c r="AI49" s="177">
        <v>0</v>
      </c>
      <c r="AJ49" s="177">
        <v>0</v>
      </c>
      <c r="AK49" s="177">
        <v>0</v>
      </c>
      <c r="AL49" s="177">
        <v>0</v>
      </c>
      <c r="AM49" s="177">
        <v>0</v>
      </c>
      <c r="AN49" s="177">
        <v>0</v>
      </c>
      <c r="AO49" s="177">
        <v>0</v>
      </c>
      <c r="AP49" s="177">
        <v>0</v>
      </c>
      <c r="AQ49" s="177">
        <v>0</v>
      </c>
      <c r="AR49" s="177">
        <v>0</v>
      </c>
      <c r="AS49" s="177">
        <v>0</v>
      </c>
      <c r="AT49" s="177">
        <v>0</v>
      </c>
      <c r="AU49" s="177">
        <v>0</v>
      </c>
      <c r="AV49" s="208">
        <f t="shared" si="3"/>
        <v>5587.2778134792452</v>
      </c>
      <c r="AW49" s="346"/>
    </row>
    <row r="50" spans="1:49" s="192" customFormat="1" ht="15.75" customHeight="1" x14ac:dyDescent="0.3">
      <c r="A50" s="345">
        <v>2401185</v>
      </c>
      <c r="B50" s="176">
        <v>14.933913523948142</v>
      </c>
      <c r="C50" s="177">
        <v>169.0221363916653</v>
      </c>
      <c r="D50" s="202">
        <f t="shared" si="2"/>
        <v>0.75649999999999984</v>
      </c>
      <c r="E50" s="178"/>
      <c r="F50" s="178"/>
      <c r="G50" s="178"/>
      <c r="H50" s="178"/>
      <c r="I50" s="178"/>
      <c r="J50" s="178"/>
      <c r="K50" s="178"/>
      <c r="L50" s="177">
        <v>127.86524618029478</v>
      </c>
      <c r="M50" s="177">
        <v>127.86524618029478</v>
      </c>
      <c r="N50" s="177">
        <v>127.86524618029478</v>
      </c>
      <c r="O50" s="177">
        <v>127.86524618029478</v>
      </c>
      <c r="P50" s="177">
        <v>127.86524618029478</v>
      </c>
      <c r="Q50" s="177">
        <v>127.86524618029478</v>
      </c>
      <c r="R50" s="177">
        <v>127.86524618029478</v>
      </c>
      <c r="S50" s="177">
        <v>127.86524618029478</v>
      </c>
      <c r="T50" s="177">
        <v>127.86524618029478</v>
      </c>
      <c r="U50" s="177">
        <v>127.86524618029478</v>
      </c>
      <c r="V50" s="177">
        <v>127.86524618029478</v>
      </c>
      <c r="W50" s="177">
        <v>127.86524618029478</v>
      </c>
      <c r="X50" s="177">
        <v>127.86524618029478</v>
      </c>
      <c r="Y50" s="177">
        <v>127.86524618029478</v>
      </c>
      <c r="Z50" s="177">
        <v>119.41508265073583</v>
      </c>
      <c r="AA50" s="177">
        <v>0</v>
      </c>
      <c r="AB50" s="177">
        <v>0</v>
      </c>
      <c r="AC50" s="177">
        <v>0</v>
      </c>
      <c r="AD50" s="177">
        <v>0</v>
      </c>
      <c r="AE50" s="177">
        <v>0</v>
      </c>
      <c r="AF50" s="177">
        <v>0</v>
      </c>
      <c r="AG50" s="177">
        <v>0</v>
      </c>
      <c r="AH50" s="177">
        <v>0</v>
      </c>
      <c r="AI50" s="177">
        <v>0</v>
      </c>
      <c r="AJ50" s="177">
        <v>0</v>
      </c>
      <c r="AK50" s="177">
        <v>0</v>
      </c>
      <c r="AL50" s="177">
        <v>0</v>
      </c>
      <c r="AM50" s="177">
        <v>0</v>
      </c>
      <c r="AN50" s="177">
        <v>0</v>
      </c>
      <c r="AO50" s="177">
        <v>0</v>
      </c>
      <c r="AP50" s="177">
        <v>0</v>
      </c>
      <c r="AQ50" s="177">
        <v>0</v>
      </c>
      <c r="AR50" s="177">
        <v>0</v>
      </c>
      <c r="AS50" s="177">
        <v>0</v>
      </c>
      <c r="AT50" s="177">
        <v>0</v>
      </c>
      <c r="AU50" s="177">
        <v>0</v>
      </c>
      <c r="AV50" s="208">
        <f t="shared" si="3"/>
        <v>1909.5285291748633</v>
      </c>
      <c r="AW50" s="346"/>
    </row>
    <row r="51" spans="1:49" s="192" customFormat="1" ht="15.75" customHeight="1" x14ac:dyDescent="0.3">
      <c r="A51" s="345">
        <v>2401285</v>
      </c>
      <c r="B51" s="176">
        <v>24.889855873246905</v>
      </c>
      <c r="C51" s="177">
        <v>33.345808462373931</v>
      </c>
      <c r="D51" s="202">
        <f t="shared" si="2"/>
        <v>1</v>
      </c>
      <c r="E51" s="178"/>
      <c r="F51" s="178"/>
      <c r="G51" s="178"/>
      <c r="H51" s="178"/>
      <c r="I51" s="178"/>
      <c r="J51" s="178"/>
      <c r="K51" s="178"/>
      <c r="L51" s="177">
        <v>33.345808462373931</v>
      </c>
      <c r="M51" s="177">
        <v>33.345808462373931</v>
      </c>
      <c r="N51" s="177">
        <v>33.345808462373931</v>
      </c>
      <c r="O51" s="177">
        <v>33.345808462373931</v>
      </c>
      <c r="P51" s="177">
        <v>33.345808462373931</v>
      </c>
      <c r="Q51" s="177">
        <v>33.345808462373931</v>
      </c>
      <c r="R51" s="177">
        <v>33.345808462373931</v>
      </c>
      <c r="S51" s="177">
        <v>33.345808462373931</v>
      </c>
      <c r="T51" s="177">
        <v>33.345808462373931</v>
      </c>
      <c r="U51" s="177">
        <v>33.345808462373931</v>
      </c>
      <c r="V51" s="177">
        <v>33.345808462373931</v>
      </c>
      <c r="W51" s="177">
        <v>33.345808462373931</v>
      </c>
      <c r="X51" s="177">
        <v>33.345808462373931</v>
      </c>
      <c r="Y51" s="177">
        <v>33.345808462373931</v>
      </c>
      <c r="Z51" s="177">
        <v>33.345808462373931</v>
      </c>
      <c r="AA51" s="177">
        <v>33.345808462373931</v>
      </c>
      <c r="AB51" s="177">
        <v>33.345808462373931</v>
      </c>
      <c r="AC51" s="177">
        <v>33.345808462373931</v>
      </c>
      <c r="AD51" s="177">
        <v>33.345808462373931</v>
      </c>
      <c r="AE51" s="177">
        <v>33.345808462373931</v>
      </c>
      <c r="AF51" s="177">
        <v>33.345808462373931</v>
      </c>
      <c r="AG51" s="177">
        <v>33.345808462373931</v>
      </c>
      <c r="AH51" s="177">
        <v>33.345808462373931</v>
      </c>
      <c r="AI51" s="177">
        <v>33.345808462373931</v>
      </c>
      <c r="AJ51" s="177">
        <v>29.672963508409783</v>
      </c>
      <c r="AK51" s="177">
        <v>0</v>
      </c>
      <c r="AL51" s="177">
        <v>0</v>
      </c>
      <c r="AM51" s="177">
        <v>0</v>
      </c>
      <c r="AN51" s="177">
        <v>0</v>
      </c>
      <c r="AO51" s="177">
        <v>0</v>
      </c>
      <c r="AP51" s="177">
        <v>0</v>
      </c>
      <c r="AQ51" s="177">
        <v>0</v>
      </c>
      <c r="AR51" s="177">
        <v>0</v>
      </c>
      <c r="AS51" s="177">
        <v>0</v>
      </c>
      <c r="AT51" s="177">
        <v>0</v>
      </c>
      <c r="AU51" s="177">
        <v>0</v>
      </c>
      <c r="AV51" s="208">
        <f t="shared" si="3"/>
        <v>829.97236660538442</v>
      </c>
      <c r="AW51" s="346"/>
    </row>
    <row r="52" spans="1:49" s="192" customFormat="1" ht="15.75" customHeight="1" x14ac:dyDescent="0.3">
      <c r="A52" s="345">
        <v>2500025</v>
      </c>
      <c r="B52" s="176">
        <v>14.933913523948142</v>
      </c>
      <c r="C52" s="177">
        <v>82.089041086292312</v>
      </c>
      <c r="D52" s="202">
        <f t="shared" si="2"/>
        <v>1</v>
      </c>
      <c r="E52" s="178"/>
      <c r="F52" s="178"/>
      <c r="G52" s="178"/>
      <c r="H52" s="178"/>
      <c r="I52" s="178"/>
      <c r="J52" s="178"/>
      <c r="K52" s="178"/>
      <c r="L52" s="177">
        <v>82.089041086292312</v>
      </c>
      <c r="M52" s="177">
        <v>82.089041086292312</v>
      </c>
      <c r="N52" s="177">
        <v>82.089041086292312</v>
      </c>
      <c r="O52" s="177">
        <v>82.089041086292312</v>
      </c>
      <c r="P52" s="177">
        <v>82.089041086292312</v>
      </c>
      <c r="Q52" s="177">
        <v>82.089041086292312</v>
      </c>
      <c r="R52" s="177">
        <v>82.089041086292312</v>
      </c>
      <c r="S52" s="177">
        <v>82.089041086292312</v>
      </c>
      <c r="T52" s="177">
        <v>82.089041086292312</v>
      </c>
      <c r="U52" s="177">
        <v>82.089041086292312</v>
      </c>
      <c r="V52" s="177">
        <v>82.089041086292312</v>
      </c>
      <c r="W52" s="177">
        <v>82.089041086292312</v>
      </c>
      <c r="X52" s="177">
        <v>82.089041086292312</v>
      </c>
      <c r="Y52" s="177">
        <v>82.089041086292312</v>
      </c>
      <c r="Z52" s="177">
        <v>76.664065638423082</v>
      </c>
      <c r="AA52" s="177">
        <v>0</v>
      </c>
      <c r="AB52" s="177">
        <v>0</v>
      </c>
      <c r="AC52" s="177">
        <v>0</v>
      </c>
      <c r="AD52" s="177">
        <v>0</v>
      </c>
      <c r="AE52" s="177">
        <v>0</v>
      </c>
      <c r="AF52" s="177">
        <v>0</v>
      </c>
      <c r="AG52" s="177">
        <v>0</v>
      </c>
      <c r="AH52" s="177">
        <v>0</v>
      </c>
      <c r="AI52" s="177">
        <v>0</v>
      </c>
      <c r="AJ52" s="177">
        <v>0</v>
      </c>
      <c r="AK52" s="177">
        <v>0</v>
      </c>
      <c r="AL52" s="177">
        <v>0</v>
      </c>
      <c r="AM52" s="177">
        <v>0</v>
      </c>
      <c r="AN52" s="177">
        <v>0</v>
      </c>
      <c r="AO52" s="177">
        <v>0</v>
      </c>
      <c r="AP52" s="177">
        <v>0</v>
      </c>
      <c r="AQ52" s="177">
        <v>0</v>
      </c>
      <c r="AR52" s="177">
        <v>0</v>
      </c>
      <c r="AS52" s="177">
        <v>0</v>
      </c>
      <c r="AT52" s="177">
        <v>0</v>
      </c>
      <c r="AU52" s="177">
        <v>0</v>
      </c>
      <c r="AV52" s="208">
        <f t="shared" si="3"/>
        <v>1225.9106408465157</v>
      </c>
      <c r="AW52" s="346"/>
    </row>
    <row r="53" spans="1:49" s="192" customFormat="1" ht="15.75" customHeight="1" x14ac:dyDescent="0.3">
      <c r="A53" s="345">
        <v>2500035</v>
      </c>
      <c r="B53" s="176">
        <v>14.933913523948142</v>
      </c>
      <c r="C53" s="177">
        <v>99.962976635337185</v>
      </c>
      <c r="D53" s="202">
        <f t="shared" si="2"/>
        <v>1</v>
      </c>
      <c r="E53" s="178"/>
      <c r="F53" s="178"/>
      <c r="G53" s="178"/>
      <c r="H53" s="178"/>
      <c r="I53" s="178"/>
      <c r="J53" s="178"/>
      <c r="K53" s="178"/>
      <c r="L53" s="177">
        <v>99.962976635337185</v>
      </c>
      <c r="M53" s="177">
        <v>99.962976635337185</v>
      </c>
      <c r="N53" s="177">
        <v>99.962976635337185</v>
      </c>
      <c r="O53" s="177">
        <v>99.962976635337185</v>
      </c>
      <c r="P53" s="177">
        <v>99.962976635337185</v>
      </c>
      <c r="Q53" s="177">
        <v>99.962976635337185</v>
      </c>
      <c r="R53" s="177">
        <v>99.962976635337185</v>
      </c>
      <c r="S53" s="177">
        <v>99.962976635337185</v>
      </c>
      <c r="T53" s="177">
        <v>99.962976635337185</v>
      </c>
      <c r="U53" s="177">
        <v>99.962976635337185</v>
      </c>
      <c r="V53" s="177">
        <v>99.962976635337185</v>
      </c>
      <c r="W53" s="177">
        <v>99.962976635337185</v>
      </c>
      <c r="X53" s="177">
        <v>99.962976635337185</v>
      </c>
      <c r="Y53" s="177">
        <v>99.962976635337185</v>
      </c>
      <c r="Z53" s="177">
        <v>93.356775773853556</v>
      </c>
      <c r="AA53" s="177">
        <v>0</v>
      </c>
      <c r="AB53" s="177">
        <v>0</v>
      </c>
      <c r="AC53" s="177">
        <v>0</v>
      </c>
      <c r="AD53" s="177">
        <v>0</v>
      </c>
      <c r="AE53" s="177">
        <v>0</v>
      </c>
      <c r="AF53" s="177">
        <v>0</v>
      </c>
      <c r="AG53" s="177">
        <v>0</v>
      </c>
      <c r="AH53" s="177">
        <v>0</v>
      </c>
      <c r="AI53" s="177">
        <v>0</v>
      </c>
      <c r="AJ53" s="177">
        <v>0</v>
      </c>
      <c r="AK53" s="177">
        <v>0</v>
      </c>
      <c r="AL53" s="177">
        <v>0</v>
      </c>
      <c r="AM53" s="177">
        <v>0</v>
      </c>
      <c r="AN53" s="177">
        <v>0</v>
      </c>
      <c r="AO53" s="177">
        <v>0</v>
      </c>
      <c r="AP53" s="177">
        <v>0</v>
      </c>
      <c r="AQ53" s="177">
        <v>0</v>
      </c>
      <c r="AR53" s="177">
        <v>0</v>
      </c>
      <c r="AS53" s="177">
        <v>0</v>
      </c>
      <c r="AT53" s="177">
        <v>0</v>
      </c>
      <c r="AU53" s="177">
        <v>0</v>
      </c>
      <c r="AV53" s="208">
        <f t="shared" si="3"/>
        <v>1492.8384486685741</v>
      </c>
      <c r="AW53" s="346"/>
    </row>
    <row r="54" spans="1:49" s="192" customFormat="1" ht="15.75" customHeight="1" x14ac:dyDescent="0.3">
      <c r="A54" s="345">
        <v>2500038</v>
      </c>
      <c r="B54" s="176">
        <v>12.94272505408839</v>
      </c>
      <c r="C54" s="177">
        <v>39.286397807861597</v>
      </c>
      <c r="D54" s="202">
        <f t="shared" si="2"/>
        <v>1</v>
      </c>
      <c r="E54" s="178"/>
      <c r="F54" s="178"/>
      <c r="G54" s="178"/>
      <c r="H54" s="178"/>
      <c r="I54" s="178"/>
      <c r="J54" s="178"/>
      <c r="K54" s="178"/>
      <c r="L54" s="177">
        <v>39.286397807861597</v>
      </c>
      <c r="M54" s="177">
        <v>39.286397807861597</v>
      </c>
      <c r="N54" s="177">
        <v>39.286397807861597</v>
      </c>
      <c r="O54" s="177">
        <v>39.286397807861597</v>
      </c>
      <c r="P54" s="177">
        <v>39.286397807861597</v>
      </c>
      <c r="Q54" s="177">
        <v>39.286397807861597</v>
      </c>
      <c r="R54" s="177">
        <v>39.286397807861597</v>
      </c>
      <c r="S54" s="177">
        <v>39.286397807861597</v>
      </c>
      <c r="T54" s="177">
        <v>39.286397807861597</v>
      </c>
      <c r="U54" s="177">
        <v>39.286397807861597</v>
      </c>
      <c r="V54" s="177">
        <v>39.286397807861597</v>
      </c>
      <c r="W54" s="177">
        <v>39.286397807861597</v>
      </c>
      <c r="X54" s="177">
        <v>37.036271498354331</v>
      </c>
      <c r="Y54" s="177">
        <v>0</v>
      </c>
      <c r="Z54" s="177">
        <v>0</v>
      </c>
      <c r="AA54" s="177">
        <v>0</v>
      </c>
      <c r="AB54" s="177">
        <v>0</v>
      </c>
      <c r="AC54" s="177">
        <v>0</v>
      </c>
      <c r="AD54" s="177">
        <v>0</v>
      </c>
      <c r="AE54" s="177">
        <v>0</v>
      </c>
      <c r="AF54" s="177">
        <v>0</v>
      </c>
      <c r="AG54" s="177">
        <v>0</v>
      </c>
      <c r="AH54" s="177">
        <v>0</v>
      </c>
      <c r="AI54" s="177">
        <v>0</v>
      </c>
      <c r="AJ54" s="177">
        <v>0</v>
      </c>
      <c r="AK54" s="177">
        <v>0</v>
      </c>
      <c r="AL54" s="177">
        <v>0</v>
      </c>
      <c r="AM54" s="177">
        <v>0</v>
      </c>
      <c r="AN54" s="177">
        <v>0</v>
      </c>
      <c r="AO54" s="177">
        <v>0</v>
      </c>
      <c r="AP54" s="177">
        <v>0</v>
      </c>
      <c r="AQ54" s="177">
        <v>0</v>
      </c>
      <c r="AR54" s="177">
        <v>0</v>
      </c>
      <c r="AS54" s="177">
        <v>0</v>
      </c>
      <c r="AT54" s="177">
        <v>0</v>
      </c>
      <c r="AU54" s="177">
        <v>0</v>
      </c>
      <c r="AV54" s="208">
        <f t="shared" si="3"/>
        <v>508.47304519269346</v>
      </c>
      <c r="AW54" s="346"/>
    </row>
    <row r="55" spans="1:49" s="192" customFormat="1" ht="15.75" customHeight="1" x14ac:dyDescent="0.3">
      <c r="A55" s="345">
        <v>2500057</v>
      </c>
      <c r="B55" s="176">
        <v>14.933913523948142</v>
      </c>
      <c r="C55" s="177">
        <v>113.56914831668846</v>
      </c>
      <c r="D55" s="202">
        <f t="shared" si="2"/>
        <v>1</v>
      </c>
      <c r="E55" s="178"/>
      <c r="F55" s="178"/>
      <c r="G55" s="178"/>
      <c r="H55" s="178"/>
      <c r="I55" s="178"/>
      <c r="J55" s="178"/>
      <c r="K55" s="178"/>
      <c r="L55" s="177">
        <v>113.56914831668846</v>
      </c>
      <c r="M55" s="177">
        <v>113.56914831668846</v>
      </c>
      <c r="N55" s="177">
        <v>113.56914831668846</v>
      </c>
      <c r="O55" s="177">
        <v>113.56914831668846</v>
      </c>
      <c r="P55" s="177">
        <v>113.56914831668846</v>
      </c>
      <c r="Q55" s="177">
        <v>113.56914831668846</v>
      </c>
      <c r="R55" s="177">
        <v>113.56914831668846</v>
      </c>
      <c r="S55" s="177">
        <v>113.56914831668846</v>
      </c>
      <c r="T55" s="177">
        <v>113.56914831668846</v>
      </c>
      <c r="U55" s="177">
        <v>113.56914831668846</v>
      </c>
      <c r="V55" s="177">
        <v>113.56914831668846</v>
      </c>
      <c r="W55" s="177">
        <v>113.56914831668846</v>
      </c>
      <c r="X55" s="177">
        <v>113.56914831668846</v>
      </c>
      <c r="Y55" s="177">
        <v>113.56914831668846</v>
      </c>
      <c r="Z55" s="177">
        <v>106.06376351622774</v>
      </c>
      <c r="AA55" s="177">
        <v>0</v>
      </c>
      <c r="AB55" s="177">
        <v>0</v>
      </c>
      <c r="AC55" s="177">
        <v>0</v>
      </c>
      <c r="AD55" s="177">
        <v>0</v>
      </c>
      <c r="AE55" s="177">
        <v>0</v>
      </c>
      <c r="AF55" s="177">
        <v>0</v>
      </c>
      <c r="AG55" s="177">
        <v>0</v>
      </c>
      <c r="AH55" s="177">
        <v>0</v>
      </c>
      <c r="AI55" s="177">
        <v>0</v>
      </c>
      <c r="AJ55" s="177">
        <v>0</v>
      </c>
      <c r="AK55" s="177">
        <v>0</v>
      </c>
      <c r="AL55" s="177">
        <v>0</v>
      </c>
      <c r="AM55" s="177">
        <v>0</v>
      </c>
      <c r="AN55" s="177">
        <v>0</v>
      </c>
      <c r="AO55" s="177">
        <v>0</v>
      </c>
      <c r="AP55" s="177">
        <v>0</v>
      </c>
      <c r="AQ55" s="177">
        <v>0</v>
      </c>
      <c r="AR55" s="177">
        <v>0</v>
      </c>
      <c r="AS55" s="177">
        <v>0</v>
      </c>
      <c r="AT55" s="177">
        <v>0</v>
      </c>
      <c r="AU55" s="177">
        <v>0</v>
      </c>
      <c r="AV55" s="208">
        <f t="shared" si="3"/>
        <v>1696.0318399498658</v>
      </c>
      <c r="AW55" s="346"/>
    </row>
    <row r="56" spans="1:49" s="192" customFormat="1" ht="15.75" customHeight="1" x14ac:dyDescent="0.3">
      <c r="A56" s="345">
        <v>2500062</v>
      </c>
      <c r="B56" s="176">
        <v>12.94272505408839</v>
      </c>
      <c r="C56" s="177">
        <v>9.6274696226095422</v>
      </c>
      <c r="D56" s="202">
        <f t="shared" si="2"/>
        <v>0.75649999999999995</v>
      </c>
      <c r="E56" s="178"/>
      <c r="F56" s="178"/>
      <c r="G56" s="178"/>
      <c r="H56" s="178"/>
      <c r="I56" s="178"/>
      <c r="J56" s="178"/>
      <c r="K56" s="178"/>
      <c r="L56" s="177">
        <v>7.283180769504118</v>
      </c>
      <c r="M56" s="177">
        <v>7.283180769504118</v>
      </c>
      <c r="N56" s="177">
        <v>7.283180769504118</v>
      </c>
      <c r="O56" s="177">
        <v>7.283180769504118</v>
      </c>
      <c r="P56" s="177">
        <v>7.283180769504118</v>
      </c>
      <c r="Q56" s="177">
        <v>7.283180769504118</v>
      </c>
      <c r="R56" s="177">
        <v>7.283180769504118</v>
      </c>
      <c r="S56" s="177">
        <v>7.283180769504118</v>
      </c>
      <c r="T56" s="177">
        <v>7.283180769504118</v>
      </c>
      <c r="U56" s="177">
        <v>7.283180769504118</v>
      </c>
      <c r="V56" s="177">
        <v>7.283180769504118</v>
      </c>
      <c r="W56" s="177">
        <v>7.283180769504118</v>
      </c>
      <c r="X56" s="177">
        <v>6.8660369848662919</v>
      </c>
      <c r="Y56" s="177">
        <v>0</v>
      </c>
      <c r="Z56" s="177">
        <v>0</v>
      </c>
      <c r="AA56" s="177">
        <v>0</v>
      </c>
      <c r="AB56" s="177">
        <v>0</v>
      </c>
      <c r="AC56" s="177">
        <v>0</v>
      </c>
      <c r="AD56" s="177">
        <v>0</v>
      </c>
      <c r="AE56" s="177">
        <v>0</v>
      </c>
      <c r="AF56" s="177">
        <v>0</v>
      </c>
      <c r="AG56" s="177">
        <v>0</v>
      </c>
      <c r="AH56" s="177">
        <v>0</v>
      </c>
      <c r="AI56" s="177">
        <v>0</v>
      </c>
      <c r="AJ56" s="177">
        <v>0</v>
      </c>
      <c r="AK56" s="177">
        <v>0</v>
      </c>
      <c r="AL56" s="177">
        <v>0</v>
      </c>
      <c r="AM56" s="177">
        <v>0</v>
      </c>
      <c r="AN56" s="177">
        <v>0</v>
      </c>
      <c r="AO56" s="177">
        <v>0</v>
      </c>
      <c r="AP56" s="177">
        <v>0</v>
      </c>
      <c r="AQ56" s="177">
        <v>0</v>
      </c>
      <c r="AR56" s="177">
        <v>0</v>
      </c>
      <c r="AS56" s="177">
        <v>0</v>
      </c>
      <c r="AT56" s="177">
        <v>0</v>
      </c>
      <c r="AU56" s="177">
        <v>0</v>
      </c>
      <c r="AV56" s="208">
        <f t="shared" si="3"/>
        <v>94.264206218915703</v>
      </c>
      <c r="AW56" s="346"/>
    </row>
    <row r="57" spans="1:49" s="192" customFormat="1" ht="15.75" customHeight="1" x14ac:dyDescent="0.3">
      <c r="A57" s="345">
        <v>2500070</v>
      </c>
      <c r="B57" s="176">
        <v>14.933913523948142</v>
      </c>
      <c r="C57" s="177">
        <v>268.21656136790153</v>
      </c>
      <c r="D57" s="202">
        <f t="shared" si="2"/>
        <v>0.75649999999999995</v>
      </c>
      <c r="E57" s="178"/>
      <c r="F57" s="178"/>
      <c r="G57" s="178"/>
      <c r="H57" s="178"/>
      <c r="I57" s="178"/>
      <c r="J57" s="178"/>
      <c r="K57" s="178"/>
      <c r="L57" s="177">
        <v>202.90582867481749</v>
      </c>
      <c r="M57" s="177">
        <v>202.90582867481749</v>
      </c>
      <c r="N57" s="177">
        <v>202.90582867481749</v>
      </c>
      <c r="O57" s="177">
        <v>202.90582867481749</v>
      </c>
      <c r="P57" s="177">
        <v>202.90582867481749</v>
      </c>
      <c r="Q57" s="177">
        <v>202.90582867481749</v>
      </c>
      <c r="R57" s="177">
        <v>202.90582867481749</v>
      </c>
      <c r="S57" s="177">
        <v>202.90582867481749</v>
      </c>
      <c r="T57" s="177">
        <v>202.90582867481749</v>
      </c>
      <c r="U57" s="177">
        <v>202.90582867481749</v>
      </c>
      <c r="V57" s="177">
        <v>202.90582867481749</v>
      </c>
      <c r="W57" s="177">
        <v>202.90582867481749</v>
      </c>
      <c r="X57" s="177">
        <v>202.90582867481749</v>
      </c>
      <c r="Y57" s="177">
        <v>202.90582867481749</v>
      </c>
      <c r="Z57" s="177">
        <v>189.49649748731679</v>
      </c>
      <c r="AA57" s="177">
        <v>0</v>
      </c>
      <c r="AB57" s="177">
        <v>0</v>
      </c>
      <c r="AC57" s="177">
        <v>0</v>
      </c>
      <c r="AD57" s="177">
        <v>0</v>
      </c>
      <c r="AE57" s="177">
        <v>0</v>
      </c>
      <c r="AF57" s="177">
        <v>0</v>
      </c>
      <c r="AG57" s="177">
        <v>0</v>
      </c>
      <c r="AH57" s="177">
        <v>0</v>
      </c>
      <c r="AI57" s="177">
        <v>0</v>
      </c>
      <c r="AJ57" s="177">
        <v>0</v>
      </c>
      <c r="AK57" s="177">
        <v>0</v>
      </c>
      <c r="AL57" s="177">
        <v>0</v>
      </c>
      <c r="AM57" s="177">
        <v>0</v>
      </c>
      <c r="AN57" s="177">
        <v>0</v>
      </c>
      <c r="AO57" s="177">
        <v>0</v>
      </c>
      <c r="AP57" s="177">
        <v>0</v>
      </c>
      <c r="AQ57" s="177">
        <v>0</v>
      </c>
      <c r="AR57" s="177">
        <v>0</v>
      </c>
      <c r="AS57" s="177">
        <v>0</v>
      </c>
      <c r="AT57" s="177">
        <v>0</v>
      </c>
      <c r="AU57" s="177">
        <v>0</v>
      </c>
      <c r="AV57" s="208">
        <f t="shared" si="3"/>
        <v>3030.1780989347621</v>
      </c>
      <c r="AW57" s="346"/>
    </row>
    <row r="58" spans="1:49" s="192" customFormat="1" ht="15.75" customHeight="1" x14ac:dyDescent="0.3">
      <c r="A58" s="345">
        <v>2500076</v>
      </c>
      <c r="B58" s="176">
        <v>12.94272505408839</v>
      </c>
      <c r="C58" s="177">
        <v>293.11836440022114</v>
      </c>
      <c r="D58" s="202">
        <f t="shared" si="2"/>
        <v>0.75649999999999995</v>
      </c>
      <c r="E58" s="178"/>
      <c r="F58" s="178"/>
      <c r="G58" s="178"/>
      <c r="H58" s="178"/>
      <c r="I58" s="178"/>
      <c r="J58" s="178"/>
      <c r="K58" s="178"/>
      <c r="L58" s="177">
        <v>221.74404266876726</v>
      </c>
      <c r="M58" s="177">
        <v>221.74404266876726</v>
      </c>
      <c r="N58" s="177">
        <v>221.74404266876726</v>
      </c>
      <c r="O58" s="177">
        <v>221.74404266876726</v>
      </c>
      <c r="P58" s="177">
        <v>221.74404266876726</v>
      </c>
      <c r="Q58" s="177">
        <v>221.74404266876726</v>
      </c>
      <c r="R58" s="177">
        <v>221.74404266876726</v>
      </c>
      <c r="S58" s="177">
        <v>221.74404266876726</v>
      </c>
      <c r="T58" s="177">
        <v>221.74404266876726</v>
      </c>
      <c r="U58" s="177">
        <v>221.74404266876726</v>
      </c>
      <c r="V58" s="177">
        <v>221.74404266876726</v>
      </c>
      <c r="W58" s="177">
        <v>221.74404266876726</v>
      </c>
      <c r="X58" s="177">
        <v>209.04366461869188</v>
      </c>
      <c r="Y58" s="177">
        <v>0</v>
      </c>
      <c r="Z58" s="177">
        <v>0</v>
      </c>
      <c r="AA58" s="177">
        <v>0</v>
      </c>
      <c r="AB58" s="177">
        <v>0</v>
      </c>
      <c r="AC58" s="177">
        <v>0</v>
      </c>
      <c r="AD58" s="177">
        <v>0</v>
      </c>
      <c r="AE58" s="177">
        <v>0</v>
      </c>
      <c r="AF58" s="177">
        <v>0</v>
      </c>
      <c r="AG58" s="177">
        <v>0</v>
      </c>
      <c r="AH58" s="177">
        <v>0</v>
      </c>
      <c r="AI58" s="177">
        <v>0</v>
      </c>
      <c r="AJ58" s="177">
        <v>0</v>
      </c>
      <c r="AK58" s="177">
        <v>0</v>
      </c>
      <c r="AL58" s="177">
        <v>0</v>
      </c>
      <c r="AM58" s="177">
        <v>0</v>
      </c>
      <c r="AN58" s="177">
        <v>0</v>
      </c>
      <c r="AO58" s="177">
        <v>0</v>
      </c>
      <c r="AP58" s="177">
        <v>0</v>
      </c>
      <c r="AQ58" s="177">
        <v>0</v>
      </c>
      <c r="AR58" s="177">
        <v>0</v>
      </c>
      <c r="AS58" s="177">
        <v>0</v>
      </c>
      <c r="AT58" s="177">
        <v>0</v>
      </c>
      <c r="AU58" s="177">
        <v>0</v>
      </c>
      <c r="AV58" s="208">
        <f t="shared" si="3"/>
        <v>2869.9721766438984</v>
      </c>
      <c r="AW58" s="346"/>
    </row>
    <row r="59" spans="1:49" s="192" customFormat="1" ht="15.75" customHeight="1" x14ac:dyDescent="0.3">
      <c r="A59" s="345">
        <v>2500089</v>
      </c>
      <c r="B59" s="176">
        <v>14.933913523948142</v>
      </c>
      <c r="C59" s="177">
        <v>530.71655452949676</v>
      </c>
      <c r="D59" s="202">
        <f t="shared" si="2"/>
        <v>0.75650000000000006</v>
      </c>
      <c r="E59" s="178"/>
      <c r="F59" s="178"/>
      <c r="G59" s="178"/>
      <c r="H59" s="178"/>
      <c r="I59" s="178"/>
      <c r="J59" s="178"/>
      <c r="K59" s="178"/>
      <c r="L59" s="177">
        <v>401.48707350156434</v>
      </c>
      <c r="M59" s="177">
        <v>401.48707350156434</v>
      </c>
      <c r="N59" s="177">
        <v>401.48707350156434</v>
      </c>
      <c r="O59" s="177">
        <v>401.48707350156434</v>
      </c>
      <c r="P59" s="177">
        <v>401.48707350156434</v>
      </c>
      <c r="Q59" s="177">
        <v>401.48707350156434</v>
      </c>
      <c r="R59" s="177">
        <v>401.48707350156434</v>
      </c>
      <c r="S59" s="177">
        <v>401.48707350156434</v>
      </c>
      <c r="T59" s="177">
        <v>401.48707350156434</v>
      </c>
      <c r="U59" s="177">
        <v>401.48707350156434</v>
      </c>
      <c r="V59" s="177">
        <v>401.48707350156434</v>
      </c>
      <c r="W59" s="177">
        <v>401.48707350156434</v>
      </c>
      <c r="X59" s="177">
        <v>401.48707350156434</v>
      </c>
      <c r="Y59" s="177">
        <v>401.48707350156434</v>
      </c>
      <c r="Z59" s="177">
        <v>374.95420763347272</v>
      </c>
      <c r="AA59" s="177">
        <v>0</v>
      </c>
      <c r="AB59" s="177">
        <v>0</v>
      </c>
      <c r="AC59" s="177">
        <v>0</v>
      </c>
      <c r="AD59" s="177">
        <v>0</v>
      </c>
      <c r="AE59" s="177">
        <v>0</v>
      </c>
      <c r="AF59" s="177">
        <v>0</v>
      </c>
      <c r="AG59" s="177">
        <v>0</v>
      </c>
      <c r="AH59" s="177">
        <v>0</v>
      </c>
      <c r="AI59" s="177">
        <v>0</v>
      </c>
      <c r="AJ59" s="177">
        <v>0</v>
      </c>
      <c r="AK59" s="177">
        <v>0</v>
      </c>
      <c r="AL59" s="177">
        <v>0</v>
      </c>
      <c r="AM59" s="177">
        <v>0</v>
      </c>
      <c r="AN59" s="177">
        <v>0</v>
      </c>
      <c r="AO59" s="177">
        <v>0</v>
      </c>
      <c r="AP59" s="177">
        <v>0</v>
      </c>
      <c r="AQ59" s="177">
        <v>0</v>
      </c>
      <c r="AR59" s="177">
        <v>0</v>
      </c>
      <c r="AS59" s="177">
        <v>0</v>
      </c>
      <c r="AT59" s="177">
        <v>0</v>
      </c>
      <c r="AU59" s="177">
        <v>0</v>
      </c>
      <c r="AV59" s="208">
        <f t="shared" si="3"/>
        <v>5995.7732366553746</v>
      </c>
      <c r="AW59" s="346"/>
    </row>
    <row r="60" spans="1:49" s="192" customFormat="1" ht="15.75" customHeight="1" x14ac:dyDescent="0.3">
      <c r="A60" s="345">
        <v>2500093</v>
      </c>
      <c r="B60" s="176">
        <v>12.94272505408839</v>
      </c>
      <c r="C60" s="177">
        <v>2.3657196379565137</v>
      </c>
      <c r="D60" s="202">
        <f t="shared" si="2"/>
        <v>0.75649999999999995</v>
      </c>
      <c r="E60" s="178"/>
      <c r="F60" s="178"/>
      <c r="G60" s="178"/>
      <c r="H60" s="178"/>
      <c r="I60" s="178"/>
      <c r="J60" s="178"/>
      <c r="K60" s="178"/>
      <c r="L60" s="177">
        <v>1.7896669061141026</v>
      </c>
      <c r="M60" s="177">
        <v>1.7896669061141026</v>
      </c>
      <c r="N60" s="177">
        <v>1.7896669061141026</v>
      </c>
      <c r="O60" s="177">
        <v>1.7896669061141026</v>
      </c>
      <c r="P60" s="177">
        <v>1.7896669061141026</v>
      </c>
      <c r="Q60" s="177">
        <v>1.7896669061141026</v>
      </c>
      <c r="R60" s="177">
        <v>1.7896669061141026</v>
      </c>
      <c r="S60" s="177">
        <v>1.7896669061141026</v>
      </c>
      <c r="T60" s="177">
        <v>1.7896669061141026</v>
      </c>
      <c r="U60" s="177">
        <v>1.7896669061141026</v>
      </c>
      <c r="V60" s="177">
        <v>1.7896669061141026</v>
      </c>
      <c r="W60" s="177">
        <v>1.7896669061141026</v>
      </c>
      <c r="X60" s="177">
        <v>1.687163830866619</v>
      </c>
      <c r="Y60" s="177">
        <v>0</v>
      </c>
      <c r="Z60" s="177">
        <v>0</v>
      </c>
      <c r="AA60" s="177">
        <v>0</v>
      </c>
      <c r="AB60" s="177">
        <v>0</v>
      </c>
      <c r="AC60" s="177">
        <v>0</v>
      </c>
      <c r="AD60" s="177">
        <v>0</v>
      </c>
      <c r="AE60" s="177">
        <v>0</v>
      </c>
      <c r="AF60" s="177">
        <v>0</v>
      </c>
      <c r="AG60" s="177">
        <v>0</v>
      </c>
      <c r="AH60" s="177">
        <v>0</v>
      </c>
      <c r="AI60" s="177">
        <v>0</v>
      </c>
      <c r="AJ60" s="177">
        <v>0</v>
      </c>
      <c r="AK60" s="177">
        <v>0</v>
      </c>
      <c r="AL60" s="177">
        <v>0</v>
      </c>
      <c r="AM60" s="177">
        <v>0</v>
      </c>
      <c r="AN60" s="177">
        <v>0</v>
      </c>
      <c r="AO60" s="177">
        <v>0</v>
      </c>
      <c r="AP60" s="177">
        <v>0</v>
      </c>
      <c r="AQ60" s="177">
        <v>0</v>
      </c>
      <c r="AR60" s="177">
        <v>0</v>
      </c>
      <c r="AS60" s="177">
        <v>0</v>
      </c>
      <c r="AT60" s="177">
        <v>0</v>
      </c>
      <c r="AU60" s="177">
        <v>0</v>
      </c>
      <c r="AV60" s="208">
        <f t="shared" si="3"/>
        <v>23.163166704235856</v>
      </c>
      <c r="AW60" s="346"/>
    </row>
    <row r="61" spans="1:49" s="192" customFormat="1" ht="15.75" customHeight="1" x14ac:dyDescent="0.3">
      <c r="A61" s="345">
        <v>2500112</v>
      </c>
      <c r="B61" s="176">
        <v>12.94272505408839</v>
      </c>
      <c r="C61" s="177">
        <v>84.612300769968144</v>
      </c>
      <c r="D61" s="202">
        <f t="shared" ref="D61:D74" si="4">L61/C61</f>
        <v>0.75649999999999984</v>
      </c>
      <c r="E61" s="178"/>
      <c r="F61" s="178"/>
      <c r="G61" s="178"/>
      <c r="H61" s="178"/>
      <c r="I61" s="178"/>
      <c r="J61" s="178"/>
      <c r="K61" s="178"/>
      <c r="L61" s="177">
        <v>64.009205532480891</v>
      </c>
      <c r="M61" s="177">
        <v>64.009205532480891</v>
      </c>
      <c r="N61" s="177">
        <v>64.009205532480891</v>
      </c>
      <c r="O61" s="177">
        <v>64.009205532480891</v>
      </c>
      <c r="P61" s="177">
        <v>64.009205532480891</v>
      </c>
      <c r="Q61" s="177">
        <v>64.009205532480891</v>
      </c>
      <c r="R61" s="177">
        <v>64.009205532480891</v>
      </c>
      <c r="S61" s="177">
        <v>64.009205532480891</v>
      </c>
      <c r="T61" s="177">
        <v>64.009205532480891</v>
      </c>
      <c r="U61" s="177">
        <v>64.009205532480891</v>
      </c>
      <c r="V61" s="177">
        <v>64.009205532480891</v>
      </c>
      <c r="W61" s="177">
        <v>64.009205532480891</v>
      </c>
      <c r="X61" s="177">
        <v>60.343081747762923</v>
      </c>
      <c r="Y61" s="177">
        <v>0</v>
      </c>
      <c r="Z61" s="177">
        <v>0</v>
      </c>
      <c r="AA61" s="177">
        <v>0</v>
      </c>
      <c r="AB61" s="177">
        <v>0</v>
      </c>
      <c r="AC61" s="177">
        <v>0</v>
      </c>
      <c r="AD61" s="177">
        <v>0</v>
      </c>
      <c r="AE61" s="177">
        <v>0</v>
      </c>
      <c r="AF61" s="177">
        <v>0</v>
      </c>
      <c r="AG61" s="177">
        <v>0</v>
      </c>
      <c r="AH61" s="177">
        <v>0</v>
      </c>
      <c r="AI61" s="177">
        <v>0</v>
      </c>
      <c r="AJ61" s="177">
        <v>0</v>
      </c>
      <c r="AK61" s="177">
        <v>0</v>
      </c>
      <c r="AL61" s="177">
        <v>0</v>
      </c>
      <c r="AM61" s="177">
        <v>0</v>
      </c>
      <c r="AN61" s="177">
        <v>0</v>
      </c>
      <c r="AO61" s="177">
        <v>0</v>
      </c>
      <c r="AP61" s="177">
        <v>0</v>
      </c>
      <c r="AQ61" s="177">
        <v>0</v>
      </c>
      <c r="AR61" s="177">
        <v>0</v>
      </c>
      <c r="AS61" s="177">
        <v>0</v>
      </c>
      <c r="AT61" s="177">
        <v>0</v>
      </c>
      <c r="AU61" s="177">
        <v>0</v>
      </c>
      <c r="AV61" s="208">
        <f t="shared" si="3"/>
        <v>828.45354813753363</v>
      </c>
      <c r="AW61" s="346"/>
    </row>
    <row r="62" spans="1:49" s="192" customFormat="1" ht="15.75" customHeight="1" x14ac:dyDescent="0.3">
      <c r="A62" s="345">
        <v>2500139</v>
      </c>
      <c r="B62" s="176">
        <v>12.94272505408839</v>
      </c>
      <c r="C62" s="177">
        <v>108.90509669460293</v>
      </c>
      <c r="D62" s="202">
        <f t="shared" si="4"/>
        <v>0.75649999999999995</v>
      </c>
      <c r="E62" s="178"/>
      <c r="F62" s="178"/>
      <c r="G62" s="178"/>
      <c r="H62" s="178"/>
      <c r="I62" s="178"/>
      <c r="J62" s="178"/>
      <c r="K62" s="178"/>
      <c r="L62" s="177">
        <v>82.386705649467117</v>
      </c>
      <c r="M62" s="177">
        <v>82.386705649467117</v>
      </c>
      <c r="N62" s="177">
        <v>82.386705649467117</v>
      </c>
      <c r="O62" s="177">
        <v>82.386705649467117</v>
      </c>
      <c r="P62" s="177">
        <v>82.386705649467117</v>
      </c>
      <c r="Q62" s="177">
        <v>82.386705649467117</v>
      </c>
      <c r="R62" s="177">
        <v>82.386705649467117</v>
      </c>
      <c r="S62" s="177">
        <v>82.386705649467117</v>
      </c>
      <c r="T62" s="177">
        <v>82.386705649467117</v>
      </c>
      <c r="U62" s="177">
        <v>82.386705649467117</v>
      </c>
      <c r="V62" s="177">
        <v>82.386705649467117</v>
      </c>
      <c r="W62" s="177">
        <v>82.386705649467117</v>
      </c>
      <c r="X62" s="177">
        <v>77.668011539558151</v>
      </c>
      <c r="Y62" s="177">
        <v>0</v>
      </c>
      <c r="Z62" s="177">
        <v>0</v>
      </c>
      <c r="AA62" s="177">
        <v>0</v>
      </c>
      <c r="AB62" s="177">
        <v>0</v>
      </c>
      <c r="AC62" s="177">
        <v>0</v>
      </c>
      <c r="AD62" s="177">
        <v>0</v>
      </c>
      <c r="AE62" s="177">
        <v>0</v>
      </c>
      <c r="AF62" s="177">
        <v>0</v>
      </c>
      <c r="AG62" s="177">
        <v>0</v>
      </c>
      <c r="AH62" s="177">
        <v>0</v>
      </c>
      <c r="AI62" s="177">
        <v>0</v>
      </c>
      <c r="AJ62" s="177">
        <v>0</v>
      </c>
      <c r="AK62" s="177">
        <v>0</v>
      </c>
      <c r="AL62" s="177">
        <v>0</v>
      </c>
      <c r="AM62" s="177">
        <v>0</v>
      </c>
      <c r="AN62" s="177">
        <v>0</v>
      </c>
      <c r="AO62" s="177">
        <v>0</v>
      </c>
      <c r="AP62" s="177">
        <v>0</v>
      </c>
      <c r="AQ62" s="177">
        <v>0</v>
      </c>
      <c r="AR62" s="177">
        <v>0</v>
      </c>
      <c r="AS62" s="177">
        <v>0</v>
      </c>
      <c r="AT62" s="177">
        <v>0</v>
      </c>
      <c r="AU62" s="177">
        <v>0</v>
      </c>
      <c r="AV62" s="208">
        <f t="shared" si="3"/>
        <v>1066.3084793331634</v>
      </c>
      <c r="AW62" s="346"/>
    </row>
    <row r="63" spans="1:49" s="192" customFormat="1" ht="15.75" customHeight="1" x14ac:dyDescent="0.3">
      <c r="A63" s="345">
        <v>2500164</v>
      </c>
      <c r="B63" s="176">
        <v>24.889855873246905</v>
      </c>
      <c r="C63" s="177">
        <v>342.15068905177026</v>
      </c>
      <c r="D63" s="202">
        <f t="shared" si="4"/>
        <v>0.75649999999999995</v>
      </c>
      <c r="E63" s="178"/>
      <c r="F63" s="178"/>
      <c r="G63" s="178"/>
      <c r="H63" s="178"/>
      <c r="I63" s="178"/>
      <c r="J63" s="178"/>
      <c r="K63" s="178"/>
      <c r="L63" s="177">
        <v>258.83699626766418</v>
      </c>
      <c r="M63" s="177">
        <v>258.83699626766418</v>
      </c>
      <c r="N63" s="177">
        <v>258.83699626766418</v>
      </c>
      <c r="O63" s="177">
        <v>258.83699626766418</v>
      </c>
      <c r="P63" s="177">
        <v>258.83699626766418</v>
      </c>
      <c r="Q63" s="177">
        <v>258.83699626766418</v>
      </c>
      <c r="R63" s="177">
        <v>258.83699626766418</v>
      </c>
      <c r="S63" s="177">
        <v>258.83699626766418</v>
      </c>
      <c r="T63" s="177">
        <v>258.83699626766418</v>
      </c>
      <c r="U63" s="177">
        <v>258.83699626766418</v>
      </c>
      <c r="V63" s="177">
        <v>258.83699626766418</v>
      </c>
      <c r="W63" s="177">
        <v>258.83699626766418</v>
      </c>
      <c r="X63" s="177">
        <v>258.83699626766418</v>
      </c>
      <c r="Y63" s="177">
        <v>258.83699626766418</v>
      </c>
      <c r="Z63" s="177">
        <v>258.83699626766418</v>
      </c>
      <c r="AA63" s="177">
        <v>258.83699626766418</v>
      </c>
      <c r="AB63" s="177">
        <v>258.83699626766418</v>
      </c>
      <c r="AC63" s="177">
        <v>258.83699626766418</v>
      </c>
      <c r="AD63" s="177">
        <v>258.83699626766418</v>
      </c>
      <c r="AE63" s="177">
        <v>258.83699626766418</v>
      </c>
      <c r="AF63" s="177">
        <v>258.83699626766418</v>
      </c>
      <c r="AG63" s="177">
        <v>258.83699626766418</v>
      </c>
      <c r="AH63" s="177">
        <v>258.83699626766418</v>
      </c>
      <c r="AI63" s="177">
        <v>258.83699626766418</v>
      </c>
      <c r="AJ63" s="177">
        <v>230.32762134236816</v>
      </c>
      <c r="AK63" s="177">
        <v>0</v>
      </c>
      <c r="AL63" s="177">
        <v>0</v>
      </c>
      <c r="AM63" s="177">
        <v>0</v>
      </c>
      <c r="AN63" s="177">
        <v>0</v>
      </c>
      <c r="AO63" s="177">
        <v>0</v>
      </c>
      <c r="AP63" s="177">
        <v>0</v>
      </c>
      <c r="AQ63" s="177">
        <v>0</v>
      </c>
      <c r="AR63" s="177">
        <v>0</v>
      </c>
      <c r="AS63" s="177">
        <v>0</v>
      </c>
      <c r="AT63" s="177">
        <v>0</v>
      </c>
      <c r="AU63" s="177">
        <v>0</v>
      </c>
      <c r="AV63" s="208">
        <f t="shared" si="3"/>
        <v>6442.4155317663099</v>
      </c>
      <c r="AW63" s="346"/>
    </row>
    <row r="64" spans="1:49" s="192" customFormat="1" ht="15.75" customHeight="1" x14ac:dyDescent="0.3">
      <c r="A64" s="345">
        <v>2500165</v>
      </c>
      <c r="B64" s="176">
        <v>24.889855873246905</v>
      </c>
      <c r="C64" s="177">
        <v>342.15068905177026</v>
      </c>
      <c r="D64" s="202">
        <f t="shared" si="4"/>
        <v>0.75649999999999995</v>
      </c>
      <c r="E64" s="178"/>
      <c r="F64" s="178"/>
      <c r="G64" s="178"/>
      <c r="H64" s="178"/>
      <c r="I64" s="178"/>
      <c r="J64" s="178"/>
      <c r="K64" s="178"/>
      <c r="L64" s="177">
        <v>258.83699626766418</v>
      </c>
      <c r="M64" s="177">
        <v>258.83699626766418</v>
      </c>
      <c r="N64" s="177">
        <v>258.83699626766418</v>
      </c>
      <c r="O64" s="177">
        <v>258.83699626766418</v>
      </c>
      <c r="P64" s="177">
        <v>258.83699626766418</v>
      </c>
      <c r="Q64" s="177">
        <v>258.83699626766418</v>
      </c>
      <c r="R64" s="177">
        <v>258.83699626766418</v>
      </c>
      <c r="S64" s="177">
        <v>258.83699626766418</v>
      </c>
      <c r="T64" s="177">
        <v>258.83699626766418</v>
      </c>
      <c r="U64" s="177">
        <v>258.83699626766418</v>
      </c>
      <c r="V64" s="177">
        <v>258.83699626766418</v>
      </c>
      <c r="W64" s="177">
        <v>258.83699626766418</v>
      </c>
      <c r="X64" s="177">
        <v>258.83699626766418</v>
      </c>
      <c r="Y64" s="177">
        <v>258.83699626766418</v>
      </c>
      <c r="Z64" s="177">
        <v>258.83699626766418</v>
      </c>
      <c r="AA64" s="177">
        <v>258.83699626766418</v>
      </c>
      <c r="AB64" s="177">
        <v>258.83699626766418</v>
      </c>
      <c r="AC64" s="177">
        <v>258.83699626766418</v>
      </c>
      <c r="AD64" s="177">
        <v>258.83699626766418</v>
      </c>
      <c r="AE64" s="177">
        <v>258.83699626766418</v>
      </c>
      <c r="AF64" s="177">
        <v>258.83699626766418</v>
      </c>
      <c r="AG64" s="177">
        <v>258.83699626766418</v>
      </c>
      <c r="AH64" s="177">
        <v>258.83699626766418</v>
      </c>
      <c r="AI64" s="177">
        <v>258.83699626766418</v>
      </c>
      <c r="AJ64" s="177">
        <v>230.32762134236816</v>
      </c>
      <c r="AK64" s="177">
        <v>0</v>
      </c>
      <c r="AL64" s="177">
        <v>0</v>
      </c>
      <c r="AM64" s="177">
        <v>0</v>
      </c>
      <c r="AN64" s="177">
        <v>0</v>
      </c>
      <c r="AO64" s="177">
        <v>0</v>
      </c>
      <c r="AP64" s="177">
        <v>0</v>
      </c>
      <c r="AQ64" s="177">
        <v>0</v>
      </c>
      <c r="AR64" s="177">
        <v>0</v>
      </c>
      <c r="AS64" s="177">
        <v>0</v>
      </c>
      <c r="AT64" s="177">
        <v>0</v>
      </c>
      <c r="AU64" s="177">
        <v>0</v>
      </c>
      <c r="AV64" s="208">
        <f t="shared" si="3"/>
        <v>6442.4155317663099</v>
      </c>
      <c r="AW64" s="346"/>
    </row>
    <row r="65" spans="1:49" s="192" customFormat="1" ht="15.75" customHeight="1" x14ac:dyDescent="0.3">
      <c r="A65" s="345">
        <v>2500189</v>
      </c>
      <c r="B65" s="176">
        <v>14.933913523948142</v>
      </c>
      <c r="C65" s="177">
        <v>134.56478419239065</v>
      </c>
      <c r="D65" s="202">
        <f t="shared" si="4"/>
        <v>0.75649999999999995</v>
      </c>
      <c r="E65" s="178"/>
      <c r="F65" s="178"/>
      <c r="G65" s="178"/>
      <c r="H65" s="178"/>
      <c r="I65" s="178"/>
      <c r="J65" s="178"/>
      <c r="K65" s="178"/>
      <c r="L65" s="177">
        <v>101.79825924154352</v>
      </c>
      <c r="M65" s="177">
        <v>101.79825924154352</v>
      </c>
      <c r="N65" s="177">
        <v>101.79825924154352</v>
      </c>
      <c r="O65" s="177">
        <v>101.79825924154352</v>
      </c>
      <c r="P65" s="177">
        <v>101.79825924154352</v>
      </c>
      <c r="Q65" s="177">
        <v>101.79825924154352</v>
      </c>
      <c r="R65" s="177">
        <v>101.79825924154352</v>
      </c>
      <c r="S65" s="177">
        <v>101.79825924154352</v>
      </c>
      <c r="T65" s="177">
        <v>101.79825924154352</v>
      </c>
      <c r="U65" s="177">
        <v>101.79825924154352</v>
      </c>
      <c r="V65" s="177">
        <v>101.79825924154352</v>
      </c>
      <c r="W65" s="177">
        <v>101.79825924154352</v>
      </c>
      <c r="X65" s="177">
        <v>101.79825924154352</v>
      </c>
      <c r="Y65" s="177">
        <v>101.79825924154352</v>
      </c>
      <c r="Z65" s="177">
        <v>95.070771020056441</v>
      </c>
      <c r="AA65" s="177">
        <v>0</v>
      </c>
      <c r="AB65" s="177">
        <v>0</v>
      </c>
      <c r="AC65" s="177">
        <v>0</v>
      </c>
      <c r="AD65" s="177">
        <v>0</v>
      </c>
      <c r="AE65" s="177">
        <v>0</v>
      </c>
      <c r="AF65" s="177">
        <v>0</v>
      </c>
      <c r="AG65" s="177">
        <v>0</v>
      </c>
      <c r="AH65" s="177">
        <v>0</v>
      </c>
      <c r="AI65" s="177">
        <v>0</v>
      </c>
      <c r="AJ65" s="177">
        <v>0</v>
      </c>
      <c r="AK65" s="177">
        <v>0</v>
      </c>
      <c r="AL65" s="177">
        <v>0</v>
      </c>
      <c r="AM65" s="177">
        <v>0</v>
      </c>
      <c r="AN65" s="177">
        <v>0</v>
      </c>
      <c r="AO65" s="177">
        <v>0</v>
      </c>
      <c r="AP65" s="177">
        <v>0</v>
      </c>
      <c r="AQ65" s="177">
        <v>0</v>
      </c>
      <c r="AR65" s="177">
        <v>0</v>
      </c>
      <c r="AS65" s="177">
        <v>0</v>
      </c>
      <c r="AT65" s="177">
        <v>0</v>
      </c>
      <c r="AU65" s="177">
        <v>0</v>
      </c>
      <c r="AV65" s="208">
        <f t="shared" si="3"/>
        <v>1520.2464004016656</v>
      </c>
      <c r="AW65" s="346"/>
    </row>
    <row r="66" spans="1:49" s="192" customFormat="1" ht="15.75" customHeight="1" x14ac:dyDescent="0.3">
      <c r="A66" s="345">
        <v>2500202</v>
      </c>
      <c r="B66" s="176">
        <v>15.929507758878019</v>
      </c>
      <c r="C66" s="177">
        <v>37.124613960546611</v>
      </c>
      <c r="D66" s="202">
        <f t="shared" si="4"/>
        <v>0.75649999999999984</v>
      </c>
      <c r="E66" s="178"/>
      <c r="F66" s="178"/>
      <c r="G66" s="178"/>
      <c r="H66" s="178"/>
      <c r="I66" s="178"/>
      <c r="J66" s="178"/>
      <c r="K66" s="178"/>
      <c r="L66" s="177">
        <v>28.084770461153507</v>
      </c>
      <c r="M66" s="177">
        <v>28.084770461153507</v>
      </c>
      <c r="N66" s="177">
        <v>28.084770461153507</v>
      </c>
      <c r="O66" s="177">
        <v>28.084770461153507</v>
      </c>
      <c r="P66" s="177">
        <v>28.084770461153507</v>
      </c>
      <c r="Q66" s="177">
        <v>28.084770461153507</v>
      </c>
      <c r="R66" s="177">
        <v>28.084770461153507</v>
      </c>
      <c r="S66" s="177">
        <v>28.084770461153507</v>
      </c>
      <c r="T66" s="177">
        <v>28.084770461153507</v>
      </c>
      <c r="U66" s="177">
        <v>28.084770461153507</v>
      </c>
      <c r="V66" s="177">
        <v>28.084770461153507</v>
      </c>
      <c r="W66" s="177">
        <v>28.084770461153507</v>
      </c>
      <c r="X66" s="177">
        <v>28.084770461153507</v>
      </c>
      <c r="Y66" s="177">
        <v>28.084770461153507</v>
      </c>
      <c r="Z66" s="177">
        <v>28.084770461153507</v>
      </c>
      <c r="AA66" s="177">
        <v>26.105012049950389</v>
      </c>
      <c r="AB66" s="177">
        <v>0</v>
      </c>
      <c r="AC66" s="177">
        <v>0</v>
      </c>
      <c r="AD66" s="177">
        <v>0</v>
      </c>
      <c r="AE66" s="177">
        <v>0</v>
      </c>
      <c r="AF66" s="177">
        <v>0</v>
      </c>
      <c r="AG66" s="177">
        <v>0</v>
      </c>
      <c r="AH66" s="177">
        <v>0</v>
      </c>
      <c r="AI66" s="177">
        <v>0</v>
      </c>
      <c r="AJ66" s="177">
        <v>0</v>
      </c>
      <c r="AK66" s="177">
        <v>0</v>
      </c>
      <c r="AL66" s="177">
        <v>0</v>
      </c>
      <c r="AM66" s="177">
        <v>0</v>
      </c>
      <c r="AN66" s="177">
        <v>0</v>
      </c>
      <c r="AO66" s="177">
        <v>0</v>
      </c>
      <c r="AP66" s="177">
        <v>0</v>
      </c>
      <c r="AQ66" s="177">
        <v>0</v>
      </c>
      <c r="AR66" s="177">
        <v>0</v>
      </c>
      <c r="AS66" s="177">
        <v>0</v>
      </c>
      <c r="AT66" s="177">
        <v>0</v>
      </c>
      <c r="AU66" s="177">
        <v>0</v>
      </c>
      <c r="AV66" s="208">
        <f t="shared" si="3"/>
        <v>447.37656896725287</v>
      </c>
      <c r="AW66" s="346"/>
    </row>
    <row r="67" spans="1:49" s="192" customFormat="1" ht="15.75" customHeight="1" x14ac:dyDescent="0.3">
      <c r="A67" s="345">
        <v>2500374</v>
      </c>
      <c r="B67" s="176">
        <v>12.94272505408839</v>
      </c>
      <c r="C67" s="177">
        <v>53.548506205146147</v>
      </c>
      <c r="D67" s="202">
        <f t="shared" si="4"/>
        <v>0.75650000000000006</v>
      </c>
      <c r="E67" s="178"/>
      <c r="F67" s="178"/>
      <c r="G67" s="178"/>
      <c r="H67" s="178"/>
      <c r="I67" s="178"/>
      <c r="J67" s="178"/>
      <c r="K67" s="178"/>
      <c r="L67" s="177">
        <v>40.509444944193064</v>
      </c>
      <c r="M67" s="177">
        <v>40.509444944193064</v>
      </c>
      <c r="N67" s="177">
        <v>40.509444944193064</v>
      </c>
      <c r="O67" s="177">
        <v>40.509444944193064</v>
      </c>
      <c r="P67" s="177">
        <v>40.509444944193064</v>
      </c>
      <c r="Q67" s="177">
        <v>40.509444944193064</v>
      </c>
      <c r="R67" s="177">
        <v>40.509444944193064</v>
      </c>
      <c r="S67" s="177">
        <v>40.509444944193064</v>
      </c>
      <c r="T67" s="177">
        <v>40.509444944193064</v>
      </c>
      <c r="U67" s="177">
        <v>40.509444944193064</v>
      </c>
      <c r="V67" s="177">
        <v>40.509444944193064</v>
      </c>
      <c r="W67" s="177">
        <v>40.509444944193064</v>
      </c>
      <c r="X67" s="177">
        <v>38.189268676105065</v>
      </c>
      <c r="Y67" s="177">
        <v>0</v>
      </c>
      <c r="Z67" s="177">
        <v>0</v>
      </c>
      <c r="AA67" s="177">
        <v>0</v>
      </c>
      <c r="AB67" s="177">
        <v>0</v>
      </c>
      <c r="AC67" s="177">
        <v>0</v>
      </c>
      <c r="AD67" s="177">
        <v>0</v>
      </c>
      <c r="AE67" s="177">
        <v>0</v>
      </c>
      <c r="AF67" s="177">
        <v>0</v>
      </c>
      <c r="AG67" s="177">
        <v>0</v>
      </c>
      <c r="AH67" s="177">
        <v>0</v>
      </c>
      <c r="AI67" s="177">
        <v>0</v>
      </c>
      <c r="AJ67" s="177">
        <v>0</v>
      </c>
      <c r="AK67" s="177">
        <v>0</v>
      </c>
      <c r="AL67" s="177">
        <v>0</v>
      </c>
      <c r="AM67" s="177">
        <v>0</v>
      </c>
      <c r="AN67" s="177">
        <v>0</v>
      </c>
      <c r="AO67" s="177">
        <v>0</v>
      </c>
      <c r="AP67" s="177">
        <v>0</v>
      </c>
      <c r="AQ67" s="177">
        <v>0</v>
      </c>
      <c r="AR67" s="177">
        <v>0</v>
      </c>
      <c r="AS67" s="177">
        <v>0</v>
      </c>
      <c r="AT67" s="177">
        <v>0</v>
      </c>
      <c r="AU67" s="177">
        <v>0</v>
      </c>
      <c r="AV67" s="208">
        <f t="shared" si="3"/>
        <v>524.30260800642191</v>
      </c>
      <c r="AW67" s="346"/>
    </row>
    <row r="68" spans="1:49" s="192" customFormat="1" ht="15.75" customHeight="1" x14ac:dyDescent="0.3">
      <c r="A68" s="345">
        <v>2500381</v>
      </c>
      <c r="B68" s="176">
        <v>14.933913523948142</v>
      </c>
      <c r="C68" s="177">
        <v>0.63459225577476108</v>
      </c>
      <c r="D68" s="202">
        <f t="shared" si="4"/>
        <v>1</v>
      </c>
      <c r="E68" s="178"/>
      <c r="F68" s="178"/>
      <c r="G68" s="178"/>
      <c r="H68" s="178"/>
      <c r="I68" s="178"/>
      <c r="J68" s="178"/>
      <c r="K68" s="178"/>
      <c r="L68" s="177">
        <v>0.63459225577476108</v>
      </c>
      <c r="M68" s="177">
        <v>0.63459225577476108</v>
      </c>
      <c r="N68" s="177">
        <v>0.63459225577476108</v>
      </c>
      <c r="O68" s="177">
        <v>0.63459225577476108</v>
      </c>
      <c r="P68" s="177">
        <v>0.63459225577476108</v>
      </c>
      <c r="Q68" s="177">
        <v>0.63459225577476108</v>
      </c>
      <c r="R68" s="177">
        <v>0.63459225577476108</v>
      </c>
      <c r="S68" s="177">
        <v>0.63459225577476108</v>
      </c>
      <c r="T68" s="177">
        <v>0.63459225577476108</v>
      </c>
      <c r="U68" s="177">
        <v>0.63459225577476108</v>
      </c>
      <c r="V68" s="177">
        <v>0.63459225577476108</v>
      </c>
      <c r="W68" s="177">
        <v>0.63459225577476108</v>
      </c>
      <c r="X68" s="177">
        <v>0.63459225577476108</v>
      </c>
      <c r="Y68" s="177">
        <v>0.63459225577476108</v>
      </c>
      <c r="Z68" s="177">
        <v>0.59265428986080793</v>
      </c>
      <c r="AA68" s="177">
        <v>0</v>
      </c>
      <c r="AB68" s="177">
        <v>0</v>
      </c>
      <c r="AC68" s="177">
        <v>0</v>
      </c>
      <c r="AD68" s="177">
        <v>0</v>
      </c>
      <c r="AE68" s="177">
        <v>0</v>
      </c>
      <c r="AF68" s="177">
        <v>0</v>
      </c>
      <c r="AG68" s="177">
        <v>0</v>
      </c>
      <c r="AH68" s="177">
        <v>0</v>
      </c>
      <c r="AI68" s="177">
        <v>0</v>
      </c>
      <c r="AJ68" s="177">
        <v>0</v>
      </c>
      <c r="AK68" s="177">
        <v>0</v>
      </c>
      <c r="AL68" s="177">
        <v>0</v>
      </c>
      <c r="AM68" s="177">
        <v>0</v>
      </c>
      <c r="AN68" s="177">
        <v>0</v>
      </c>
      <c r="AO68" s="177">
        <v>0</v>
      </c>
      <c r="AP68" s="177">
        <v>0</v>
      </c>
      <c r="AQ68" s="177">
        <v>0</v>
      </c>
      <c r="AR68" s="177">
        <v>0</v>
      </c>
      <c r="AS68" s="177">
        <v>0</v>
      </c>
      <c r="AT68" s="177">
        <v>0</v>
      </c>
      <c r="AU68" s="177">
        <v>0</v>
      </c>
      <c r="AV68" s="208">
        <f t="shared" si="3"/>
        <v>9.4769458707074641</v>
      </c>
      <c r="AW68" s="346"/>
    </row>
    <row r="69" spans="1:49" s="192" customFormat="1" ht="15.75" customHeight="1" x14ac:dyDescent="0.3">
      <c r="A69" s="345">
        <v>2500552</v>
      </c>
      <c r="B69" s="176">
        <v>14.933913523948142</v>
      </c>
      <c r="C69" s="177">
        <v>21.20787173013354</v>
      </c>
      <c r="D69" s="202">
        <f t="shared" si="4"/>
        <v>1</v>
      </c>
      <c r="E69" s="178"/>
      <c r="F69" s="178"/>
      <c r="G69" s="178"/>
      <c r="H69" s="178"/>
      <c r="I69" s="178"/>
      <c r="J69" s="178"/>
      <c r="K69" s="178"/>
      <c r="L69" s="177">
        <v>21.20787173013354</v>
      </c>
      <c r="M69" s="177">
        <v>21.20787173013354</v>
      </c>
      <c r="N69" s="177">
        <v>21.20787173013354</v>
      </c>
      <c r="O69" s="177">
        <v>21.20787173013354</v>
      </c>
      <c r="P69" s="177">
        <v>21.20787173013354</v>
      </c>
      <c r="Q69" s="177">
        <v>21.20787173013354</v>
      </c>
      <c r="R69" s="177">
        <v>21.20787173013354</v>
      </c>
      <c r="S69" s="177">
        <v>21.20787173013354</v>
      </c>
      <c r="T69" s="177">
        <v>21.20787173013354</v>
      </c>
      <c r="U69" s="177">
        <v>21.20787173013354</v>
      </c>
      <c r="V69" s="177">
        <v>21.20787173013354</v>
      </c>
      <c r="W69" s="177">
        <v>21.20787173013354</v>
      </c>
      <c r="X69" s="177">
        <v>21.20787173013354</v>
      </c>
      <c r="Y69" s="177">
        <v>21.20787173013354</v>
      </c>
      <c r="Z69" s="177">
        <v>19.8063182229292</v>
      </c>
      <c r="AA69" s="177">
        <v>0</v>
      </c>
      <c r="AB69" s="177">
        <v>0</v>
      </c>
      <c r="AC69" s="177">
        <v>0</v>
      </c>
      <c r="AD69" s="177">
        <v>0</v>
      </c>
      <c r="AE69" s="177">
        <v>0</v>
      </c>
      <c r="AF69" s="177">
        <v>0</v>
      </c>
      <c r="AG69" s="177">
        <v>0</v>
      </c>
      <c r="AH69" s="177">
        <v>0</v>
      </c>
      <c r="AI69" s="177">
        <v>0</v>
      </c>
      <c r="AJ69" s="177">
        <v>0</v>
      </c>
      <c r="AK69" s="177">
        <v>0</v>
      </c>
      <c r="AL69" s="177">
        <v>0</v>
      </c>
      <c r="AM69" s="177">
        <v>0</v>
      </c>
      <c r="AN69" s="177">
        <v>0</v>
      </c>
      <c r="AO69" s="177">
        <v>0</v>
      </c>
      <c r="AP69" s="177">
        <v>0</v>
      </c>
      <c r="AQ69" s="177">
        <v>0</v>
      </c>
      <c r="AR69" s="177">
        <v>0</v>
      </c>
      <c r="AS69" s="177">
        <v>0</v>
      </c>
      <c r="AT69" s="177">
        <v>0</v>
      </c>
      <c r="AU69" s="177">
        <v>0</v>
      </c>
      <c r="AV69" s="208">
        <f t="shared" ref="AV69:AV74" si="5">SUM(E69:AU69)</f>
        <v>316.71652244479878</v>
      </c>
      <c r="AW69" s="346"/>
    </row>
    <row r="70" spans="1:49" s="192" customFormat="1" ht="15.75" customHeight="1" x14ac:dyDescent="0.3">
      <c r="A70" s="345">
        <v>2500724</v>
      </c>
      <c r="B70" s="176">
        <v>14.933913523948142</v>
      </c>
      <c r="C70" s="177">
        <v>74.682039985317502</v>
      </c>
      <c r="D70" s="202">
        <f t="shared" si="4"/>
        <v>0.75649999999999995</v>
      </c>
      <c r="E70" s="178"/>
      <c r="F70" s="178"/>
      <c r="G70" s="178"/>
      <c r="H70" s="178"/>
      <c r="I70" s="178"/>
      <c r="J70" s="178"/>
      <c r="K70" s="178"/>
      <c r="L70" s="177">
        <v>56.496963248892691</v>
      </c>
      <c r="M70" s="177">
        <v>56.496963248892691</v>
      </c>
      <c r="N70" s="177">
        <v>56.496963248892691</v>
      </c>
      <c r="O70" s="177">
        <v>56.496963248892691</v>
      </c>
      <c r="P70" s="177">
        <v>56.496963248892691</v>
      </c>
      <c r="Q70" s="177">
        <v>56.496963248892691</v>
      </c>
      <c r="R70" s="177">
        <v>56.496963248892691</v>
      </c>
      <c r="S70" s="177">
        <v>56.496963248892691</v>
      </c>
      <c r="T70" s="177">
        <v>56.496963248892691</v>
      </c>
      <c r="U70" s="177">
        <v>56.496963248892691</v>
      </c>
      <c r="V70" s="177">
        <v>56.496963248892691</v>
      </c>
      <c r="W70" s="177">
        <v>56.496963248892691</v>
      </c>
      <c r="X70" s="177">
        <v>56.496963248892691</v>
      </c>
      <c r="Y70" s="177">
        <v>56.496963248892691</v>
      </c>
      <c r="Z70" s="177">
        <v>52.763278040142055</v>
      </c>
      <c r="AA70" s="177">
        <v>0</v>
      </c>
      <c r="AB70" s="177">
        <v>0</v>
      </c>
      <c r="AC70" s="177">
        <v>0</v>
      </c>
      <c r="AD70" s="177">
        <v>0</v>
      </c>
      <c r="AE70" s="177">
        <v>0</v>
      </c>
      <c r="AF70" s="177">
        <v>0</v>
      </c>
      <c r="AG70" s="177">
        <v>0</v>
      </c>
      <c r="AH70" s="177">
        <v>0</v>
      </c>
      <c r="AI70" s="177">
        <v>0</v>
      </c>
      <c r="AJ70" s="177">
        <v>0</v>
      </c>
      <c r="AK70" s="177">
        <v>0</v>
      </c>
      <c r="AL70" s="177">
        <v>0</v>
      </c>
      <c r="AM70" s="177">
        <v>0</v>
      </c>
      <c r="AN70" s="177">
        <v>0</v>
      </c>
      <c r="AO70" s="177">
        <v>0</v>
      </c>
      <c r="AP70" s="177">
        <v>0</v>
      </c>
      <c r="AQ70" s="177">
        <v>0</v>
      </c>
      <c r="AR70" s="177">
        <v>0</v>
      </c>
      <c r="AS70" s="177">
        <v>0</v>
      </c>
      <c r="AT70" s="177">
        <v>0</v>
      </c>
      <c r="AU70" s="177">
        <v>0</v>
      </c>
      <c r="AV70" s="208">
        <f t="shared" si="5"/>
        <v>843.72076352463989</v>
      </c>
      <c r="AW70" s="346"/>
    </row>
    <row r="71" spans="1:49" s="192" customFormat="1" ht="15.75" customHeight="1" x14ac:dyDescent="0.3">
      <c r="A71" s="345">
        <v>2500744</v>
      </c>
      <c r="B71" s="176">
        <v>14.933913523948142</v>
      </c>
      <c r="C71" s="177">
        <v>20.034984075174602</v>
      </c>
      <c r="D71" s="202">
        <f t="shared" si="4"/>
        <v>0.75649999999999984</v>
      </c>
      <c r="E71" s="178"/>
      <c r="F71" s="178"/>
      <c r="G71" s="178"/>
      <c r="H71" s="178"/>
      <c r="I71" s="178"/>
      <c r="J71" s="178"/>
      <c r="K71" s="178"/>
      <c r="L71" s="177">
        <v>15.156465452869584</v>
      </c>
      <c r="M71" s="177">
        <v>15.156465452869584</v>
      </c>
      <c r="N71" s="177">
        <v>15.156465452869584</v>
      </c>
      <c r="O71" s="177">
        <v>15.156465452869584</v>
      </c>
      <c r="P71" s="177">
        <v>15.156465452869584</v>
      </c>
      <c r="Q71" s="177">
        <v>15.156465452869584</v>
      </c>
      <c r="R71" s="177">
        <v>15.156465452869584</v>
      </c>
      <c r="S71" s="177">
        <v>15.156465452869584</v>
      </c>
      <c r="T71" s="177">
        <v>15.156465452869584</v>
      </c>
      <c r="U71" s="177">
        <v>15.156465452869584</v>
      </c>
      <c r="V71" s="177">
        <v>15.156465452869584</v>
      </c>
      <c r="W71" s="177">
        <v>15.156465452869584</v>
      </c>
      <c r="X71" s="177">
        <v>15.156465452869584</v>
      </c>
      <c r="Y71" s="177">
        <v>15.156465452869584</v>
      </c>
      <c r="Z71" s="177">
        <v>14.154828061687709</v>
      </c>
      <c r="AA71" s="177">
        <v>0</v>
      </c>
      <c r="AB71" s="177">
        <v>0</v>
      </c>
      <c r="AC71" s="177">
        <v>0</v>
      </c>
      <c r="AD71" s="177">
        <v>0</v>
      </c>
      <c r="AE71" s="177">
        <v>0</v>
      </c>
      <c r="AF71" s="177">
        <v>0</v>
      </c>
      <c r="AG71" s="177">
        <v>0</v>
      </c>
      <c r="AH71" s="177">
        <v>0</v>
      </c>
      <c r="AI71" s="177">
        <v>0</v>
      </c>
      <c r="AJ71" s="177">
        <v>0</v>
      </c>
      <c r="AK71" s="177">
        <v>0</v>
      </c>
      <c r="AL71" s="177">
        <v>0</v>
      </c>
      <c r="AM71" s="177">
        <v>0</v>
      </c>
      <c r="AN71" s="177">
        <v>0</v>
      </c>
      <c r="AO71" s="177">
        <v>0</v>
      </c>
      <c r="AP71" s="177">
        <v>0</v>
      </c>
      <c r="AQ71" s="177">
        <v>0</v>
      </c>
      <c r="AR71" s="177">
        <v>0</v>
      </c>
      <c r="AS71" s="177">
        <v>0</v>
      </c>
      <c r="AT71" s="177">
        <v>0</v>
      </c>
      <c r="AU71" s="177">
        <v>0</v>
      </c>
      <c r="AV71" s="208">
        <f t="shared" si="5"/>
        <v>226.34534440186189</v>
      </c>
      <c r="AW71" s="346"/>
    </row>
    <row r="72" spans="1:49" s="192" customFormat="1" ht="15.75" customHeight="1" x14ac:dyDescent="0.3">
      <c r="A72" s="345">
        <v>2501815</v>
      </c>
      <c r="B72" s="176">
        <v>12.94272505408839</v>
      </c>
      <c r="C72" s="177">
        <v>373.65194935735883</v>
      </c>
      <c r="D72" s="202">
        <f t="shared" si="4"/>
        <v>0.75649999999999995</v>
      </c>
      <c r="E72" s="178"/>
      <c r="F72" s="178"/>
      <c r="G72" s="178"/>
      <c r="H72" s="178"/>
      <c r="I72" s="178"/>
      <c r="J72" s="178"/>
      <c r="K72" s="178"/>
      <c r="L72" s="177">
        <v>282.66769968884194</v>
      </c>
      <c r="M72" s="177">
        <v>282.66769968884194</v>
      </c>
      <c r="N72" s="177">
        <v>282.66769968884194</v>
      </c>
      <c r="O72" s="177">
        <v>282.66769968884194</v>
      </c>
      <c r="P72" s="177">
        <v>282.66769968884194</v>
      </c>
      <c r="Q72" s="177">
        <v>282.66769968884194</v>
      </c>
      <c r="R72" s="177">
        <v>282.66769968884194</v>
      </c>
      <c r="S72" s="177">
        <v>282.66769968884194</v>
      </c>
      <c r="T72" s="177">
        <v>282.66769968884194</v>
      </c>
      <c r="U72" s="177">
        <v>282.66769968884194</v>
      </c>
      <c r="V72" s="177">
        <v>282.66769968884194</v>
      </c>
      <c r="W72" s="177">
        <v>282.66769968884194</v>
      </c>
      <c r="X72" s="177">
        <v>266.47792247820428</v>
      </c>
      <c r="Y72" s="177">
        <v>0</v>
      </c>
      <c r="Z72" s="177">
        <v>0</v>
      </c>
      <c r="AA72" s="177">
        <v>0</v>
      </c>
      <c r="AB72" s="177">
        <v>0</v>
      </c>
      <c r="AC72" s="177">
        <v>0</v>
      </c>
      <c r="AD72" s="177">
        <v>0</v>
      </c>
      <c r="AE72" s="177">
        <v>0</v>
      </c>
      <c r="AF72" s="177">
        <v>0</v>
      </c>
      <c r="AG72" s="177">
        <v>0</v>
      </c>
      <c r="AH72" s="177">
        <v>0</v>
      </c>
      <c r="AI72" s="177">
        <v>0</v>
      </c>
      <c r="AJ72" s="177">
        <v>0</v>
      </c>
      <c r="AK72" s="177">
        <v>0</v>
      </c>
      <c r="AL72" s="177">
        <v>0</v>
      </c>
      <c r="AM72" s="177">
        <v>0</v>
      </c>
      <c r="AN72" s="177">
        <v>0</v>
      </c>
      <c r="AO72" s="177">
        <v>0</v>
      </c>
      <c r="AP72" s="177">
        <v>0</v>
      </c>
      <c r="AQ72" s="177">
        <v>0</v>
      </c>
      <c r="AR72" s="177">
        <v>0</v>
      </c>
      <c r="AS72" s="177">
        <v>0</v>
      </c>
      <c r="AT72" s="177">
        <v>0</v>
      </c>
      <c r="AU72" s="177">
        <v>0</v>
      </c>
      <c r="AV72" s="208">
        <f t="shared" si="5"/>
        <v>3658.4903187443065</v>
      </c>
      <c r="AW72" s="346"/>
    </row>
    <row r="73" spans="1:49" s="192" customFormat="1" ht="15.75" customHeight="1" x14ac:dyDescent="0.3">
      <c r="A73" s="345">
        <v>2400055</v>
      </c>
      <c r="B73" s="176">
        <v>13</v>
      </c>
      <c r="C73" s="177">
        <v>284.27853587026641</v>
      </c>
      <c r="D73" s="202">
        <f t="shared" si="4"/>
        <v>1</v>
      </c>
      <c r="E73" s="178"/>
      <c r="F73" s="178"/>
      <c r="G73" s="178"/>
      <c r="H73" s="178"/>
      <c r="I73" s="178"/>
      <c r="J73" s="178"/>
      <c r="K73" s="178"/>
      <c r="L73" s="177">
        <v>284.27853587026641</v>
      </c>
      <c r="M73" s="177">
        <v>284.27853587026641</v>
      </c>
      <c r="N73" s="177">
        <v>284.27853587026641</v>
      </c>
      <c r="O73" s="177">
        <v>284.27853587026641</v>
      </c>
      <c r="P73" s="177">
        <v>284.27853587026641</v>
      </c>
      <c r="Q73" s="177">
        <v>284.27853587026641</v>
      </c>
      <c r="R73" s="177">
        <v>284.27853587026641</v>
      </c>
      <c r="S73" s="177">
        <v>284.27853587026641</v>
      </c>
      <c r="T73" s="177">
        <v>284.27853587026641</v>
      </c>
      <c r="U73" s="177">
        <v>284.27853587026641</v>
      </c>
      <c r="V73" s="177">
        <v>284.27853587026641</v>
      </c>
      <c r="W73" s="177">
        <v>284.27853587026641</v>
      </c>
      <c r="X73" s="177">
        <v>284.27853587026641</v>
      </c>
      <c r="Y73" s="177">
        <v>0</v>
      </c>
      <c r="Z73" s="177">
        <v>0</v>
      </c>
      <c r="AA73" s="177">
        <v>0</v>
      </c>
      <c r="AB73" s="177">
        <v>0</v>
      </c>
      <c r="AC73" s="177">
        <v>0</v>
      </c>
      <c r="AD73" s="177">
        <v>0</v>
      </c>
      <c r="AE73" s="177">
        <v>0</v>
      </c>
      <c r="AF73" s="177">
        <v>0</v>
      </c>
      <c r="AG73" s="177">
        <v>0</v>
      </c>
      <c r="AH73" s="177">
        <v>0</v>
      </c>
      <c r="AI73" s="177">
        <v>0</v>
      </c>
      <c r="AJ73" s="177">
        <v>0</v>
      </c>
      <c r="AK73" s="177">
        <v>0</v>
      </c>
      <c r="AL73" s="177">
        <v>0</v>
      </c>
      <c r="AM73" s="177">
        <v>0</v>
      </c>
      <c r="AN73" s="177">
        <v>0</v>
      </c>
      <c r="AO73" s="177">
        <v>0</v>
      </c>
      <c r="AP73" s="177">
        <v>0</v>
      </c>
      <c r="AQ73" s="177">
        <v>0</v>
      </c>
      <c r="AR73" s="177">
        <v>0</v>
      </c>
      <c r="AS73" s="177">
        <v>0</v>
      </c>
      <c r="AT73" s="177">
        <v>0</v>
      </c>
      <c r="AU73" s="177">
        <v>0</v>
      </c>
      <c r="AV73" s="208">
        <f t="shared" si="5"/>
        <v>3695.6209663134623</v>
      </c>
      <c r="AW73" s="346"/>
    </row>
    <row r="74" spans="1:49" s="192" customFormat="1" ht="15.75" customHeight="1" x14ac:dyDescent="0.3">
      <c r="A74" s="345">
        <v>2500015</v>
      </c>
      <c r="B74" s="176">
        <v>25</v>
      </c>
      <c r="C74" s="177">
        <v>894.09341298726599</v>
      </c>
      <c r="D74" s="202">
        <f t="shared" si="4"/>
        <v>1</v>
      </c>
      <c r="E74" s="178"/>
      <c r="F74" s="178"/>
      <c r="G74" s="178"/>
      <c r="H74" s="178"/>
      <c r="I74" s="178"/>
      <c r="J74" s="178"/>
      <c r="K74" s="178"/>
      <c r="L74" s="177">
        <v>894.09341298726599</v>
      </c>
      <c r="M74" s="177">
        <v>894.09341298726599</v>
      </c>
      <c r="N74" s="177">
        <v>894.09341298726599</v>
      </c>
      <c r="O74" s="177">
        <v>894.09341298726599</v>
      </c>
      <c r="P74" s="177">
        <v>894.09341298726599</v>
      </c>
      <c r="Q74" s="177">
        <v>894.09341298726599</v>
      </c>
      <c r="R74" s="177">
        <v>894.09341298726599</v>
      </c>
      <c r="S74" s="177">
        <v>894.09341298726599</v>
      </c>
      <c r="T74" s="177">
        <v>894.09341298726599</v>
      </c>
      <c r="U74" s="177">
        <v>894.09341298726599</v>
      </c>
      <c r="V74" s="177">
        <v>894.09341298726599</v>
      </c>
      <c r="W74" s="177">
        <v>894.09341298726599</v>
      </c>
      <c r="X74" s="177">
        <v>894.09341298726599</v>
      </c>
      <c r="Y74" s="177">
        <v>894.09341298726599</v>
      </c>
      <c r="Z74" s="177">
        <v>894.09341298726599</v>
      </c>
      <c r="AA74" s="177">
        <v>894.09341298726599</v>
      </c>
      <c r="AB74" s="177">
        <v>894.09341298726599</v>
      </c>
      <c r="AC74" s="177">
        <v>894.09341298726599</v>
      </c>
      <c r="AD74" s="177">
        <v>894.09341298726599</v>
      </c>
      <c r="AE74" s="177">
        <v>894.09341298726599</v>
      </c>
      <c r="AF74" s="177">
        <v>894.09341298726599</v>
      </c>
      <c r="AG74" s="177">
        <v>894.09341298726599</v>
      </c>
      <c r="AH74" s="177">
        <v>894.09341298726599</v>
      </c>
      <c r="AI74" s="177">
        <v>894.09341298726599</v>
      </c>
      <c r="AJ74" s="177">
        <v>894.09341298726599</v>
      </c>
      <c r="AK74" s="177">
        <v>0</v>
      </c>
      <c r="AL74" s="177">
        <v>0</v>
      </c>
      <c r="AM74" s="177">
        <v>0</v>
      </c>
      <c r="AN74" s="177">
        <v>0</v>
      </c>
      <c r="AO74" s="177">
        <v>0</v>
      </c>
      <c r="AP74" s="177">
        <v>0</v>
      </c>
      <c r="AQ74" s="177">
        <v>0</v>
      </c>
      <c r="AR74" s="177">
        <v>0</v>
      </c>
      <c r="AS74" s="177">
        <v>0</v>
      </c>
      <c r="AT74" s="177">
        <v>0</v>
      </c>
      <c r="AU74" s="177">
        <v>0</v>
      </c>
      <c r="AV74" s="208">
        <f t="shared" si="5"/>
        <v>22352.335324681648</v>
      </c>
      <c r="AW74" s="346"/>
    </row>
    <row r="75" spans="1:49" s="292" customFormat="1" ht="15.75" customHeight="1" x14ac:dyDescent="0.3">
      <c r="A75" s="310" t="s">
        <v>422</v>
      </c>
      <c r="B75" s="181"/>
      <c r="C75" s="182">
        <f>SUM(C5:C74)</f>
        <v>77981.385524550802</v>
      </c>
      <c r="D75" s="205">
        <f>L75/C75</f>
        <v>0.76182332109246043</v>
      </c>
      <c r="E75" s="184"/>
      <c r="F75" s="184"/>
      <c r="G75" s="184"/>
      <c r="H75" s="184"/>
      <c r="I75" s="184"/>
      <c r="J75" s="184"/>
      <c r="K75" s="184"/>
      <c r="L75" s="182">
        <f t="shared" ref="L75:AV75" si="6">SUM(L5:L74)</f>
        <v>59408.038103704814</v>
      </c>
      <c r="M75" s="182">
        <f t="shared" si="6"/>
        <v>59408.038103704814</v>
      </c>
      <c r="N75" s="182">
        <f t="shared" si="6"/>
        <v>59408.038103704814</v>
      </c>
      <c r="O75" s="182">
        <f t="shared" si="6"/>
        <v>59408.038103704814</v>
      </c>
      <c r="P75" s="182">
        <f t="shared" si="6"/>
        <v>59408.038103704814</v>
      </c>
      <c r="Q75" s="182">
        <f t="shared" si="6"/>
        <v>59408.038103704814</v>
      </c>
      <c r="R75" s="182">
        <f t="shared" si="6"/>
        <v>59408.038103704814</v>
      </c>
      <c r="S75" s="182">
        <f t="shared" si="6"/>
        <v>59408.038103704814</v>
      </c>
      <c r="T75" s="182">
        <f t="shared" si="6"/>
        <v>59304.554214621035</v>
      </c>
      <c r="U75" s="182">
        <f t="shared" si="6"/>
        <v>58995.7827527763</v>
      </c>
      <c r="V75" s="182">
        <f t="shared" si="6"/>
        <v>58995.7827527763</v>
      </c>
      <c r="W75" s="182">
        <f t="shared" si="6"/>
        <v>58995.7827527763</v>
      </c>
      <c r="X75" s="182">
        <f t="shared" si="6"/>
        <v>58912.667188374064</v>
      </c>
      <c r="Y75" s="182">
        <f t="shared" si="6"/>
        <v>55312.59774644221</v>
      </c>
      <c r="Z75" s="182">
        <f t="shared" si="6"/>
        <v>54046.416585510837</v>
      </c>
      <c r="AA75" s="182">
        <f t="shared" si="6"/>
        <v>47650.112097862271</v>
      </c>
      <c r="AB75" s="182">
        <f t="shared" si="6"/>
        <v>47339.218239424554</v>
      </c>
      <c r="AC75" s="182">
        <f t="shared" si="6"/>
        <v>46768.513495839215</v>
      </c>
      <c r="AD75" s="182">
        <f t="shared" si="6"/>
        <v>46464.658287712256</v>
      </c>
      <c r="AE75" s="182">
        <f t="shared" si="6"/>
        <v>46464.613190959935</v>
      </c>
      <c r="AF75" s="182">
        <f t="shared" si="6"/>
        <v>46464.146495190333</v>
      </c>
      <c r="AG75" s="182">
        <f t="shared" si="6"/>
        <v>46464.146495190333</v>
      </c>
      <c r="AH75" s="182">
        <f t="shared" si="6"/>
        <v>46427.957156952805</v>
      </c>
      <c r="AI75" s="182">
        <f t="shared" si="6"/>
        <v>46307.735070762923</v>
      </c>
      <c r="AJ75" s="182">
        <f t="shared" si="6"/>
        <v>41305.689167689241</v>
      </c>
      <c r="AK75" s="182">
        <f t="shared" si="6"/>
        <v>0</v>
      </c>
      <c r="AL75" s="182">
        <f t="shared" si="6"/>
        <v>0</v>
      </c>
      <c r="AM75" s="182">
        <f t="shared" si="6"/>
        <v>0</v>
      </c>
      <c r="AN75" s="182">
        <f t="shared" si="6"/>
        <v>0</v>
      </c>
      <c r="AO75" s="182">
        <f t="shared" si="6"/>
        <v>0</v>
      </c>
      <c r="AP75" s="182">
        <f t="shared" si="6"/>
        <v>0</v>
      </c>
      <c r="AQ75" s="182">
        <f t="shared" si="6"/>
        <v>0</v>
      </c>
      <c r="AR75" s="182">
        <f t="shared" si="6"/>
        <v>0</v>
      </c>
      <c r="AS75" s="182">
        <f t="shared" si="6"/>
        <v>0</v>
      </c>
      <c r="AT75" s="182">
        <f t="shared" si="6"/>
        <v>0</v>
      </c>
      <c r="AU75" s="182">
        <f t="shared" si="6"/>
        <v>0</v>
      </c>
      <c r="AV75" s="174">
        <f t="shared" si="6"/>
        <v>1341484.6785204986</v>
      </c>
      <c r="AW75" s="195"/>
    </row>
    <row r="76" spans="1:49" s="292" customFormat="1" ht="15.75" customHeight="1" x14ac:dyDescent="0.3">
      <c r="A76" s="310" t="s">
        <v>423</v>
      </c>
      <c r="B76" s="185"/>
      <c r="C76" s="186"/>
      <c r="D76" s="187"/>
      <c r="E76" s="184"/>
      <c r="F76" s="184"/>
      <c r="G76" s="184"/>
      <c r="H76" s="184"/>
      <c r="I76" s="184"/>
      <c r="J76" s="184"/>
      <c r="K76" s="184"/>
      <c r="L76" s="188">
        <f>L75-L75</f>
        <v>0</v>
      </c>
      <c r="M76" s="188">
        <f>L75-M75</f>
        <v>0</v>
      </c>
      <c r="N76" s="188">
        <f t="shared" ref="N76:AE76" si="7">M75-N75</f>
        <v>0</v>
      </c>
      <c r="O76" s="188">
        <f t="shared" si="7"/>
        <v>0</v>
      </c>
      <c r="P76" s="188">
        <f t="shared" si="7"/>
        <v>0</v>
      </c>
      <c r="Q76" s="188">
        <f t="shared" si="7"/>
        <v>0</v>
      </c>
      <c r="R76" s="188">
        <f t="shared" si="7"/>
        <v>0</v>
      </c>
      <c r="S76" s="188">
        <f t="shared" si="7"/>
        <v>0</v>
      </c>
      <c r="T76" s="188">
        <f t="shared" si="7"/>
        <v>103.48388908377819</v>
      </c>
      <c r="U76" s="188">
        <f t="shared" si="7"/>
        <v>308.77146184473531</v>
      </c>
      <c r="V76" s="188">
        <f t="shared" si="7"/>
        <v>0</v>
      </c>
      <c r="W76" s="188">
        <f t="shared" si="7"/>
        <v>0</v>
      </c>
      <c r="X76" s="188">
        <f t="shared" si="7"/>
        <v>83.115564402236487</v>
      </c>
      <c r="Y76" s="188">
        <f t="shared" si="7"/>
        <v>3600.0694419318534</v>
      </c>
      <c r="Z76" s="188">
        <f t="shared" si="7"/>
        <v>1266.1811609313736</v>
      </c>
      <c r="AA76" s="188">
        <f t="shared" si="7"/>
        <v>6396.3044876485656</v>
      </c>
      <c r="AB76" s="188">
        <f t="shared" si="7"/>
        <v>310.89385843771743</v>
      </c>
      <c r="AC76" s="188">
        <f t="shared" si="7"/>
        <v>570.70474358533829</v>
      </c>
      <c r="AD76" s="188">
        <f t="shared" si="7"/>
        <v>303.85520812695904</v>
      </c>
      <c r="AE76" s="188">
        <f t="shared" si="7"/>
        <v>4.5096752321114764E-2</v>
      </c>
      <c r="AF76" s="188">
        <f t="shared" ref="AF76" si="8">AE75-AF75</f>
        <v>0.46669576960266568</v>
      </c>
      <c r="AG76" s="188">
        <f t="shared" ref="AG76" si="9">AF75-AG75</f>
        <v>0</v>
      </c>
      <c r="AH76" s="188">
        <f t="shared" ref="AH76" si="10">AG75-AH75</f>
        <v>36.189338237527409</v>
      </c>
      <c r="AI76" s="188">
        <f t="shared" ref="AI76" si="11">AH75-AI75</f>
        <v>120.22208618988225</v>
      </c>
      <c r="AJ76" s="188">
        <f t="shared" ref="AJ76" si="12">AI75-AJ75</f>
        <v>5002.045903073682</v>
      </c>
      <c r="AK76" s="188">
        <f t="shared" ref="AK76" si="13">AJ75-AK75</f>
        <v>41305.689167689241</v>
      </c>
      <c r="AL76" s="188">
        <f t="shared" ref="AL76" si="14">AK75-AL75</f>
        <v>0</v>
      </c>
      <c r="AM76" s="188">
        <f t="shared" ref="AM76" si="15">AL75-AM75</f>
        <v>0</v>
      </c>
      <c r="AN76" s="188">
        <f t="shared" ref="AN76" si="16">AM75-AN75</f>
        <v>0</v>
      </c>
      <c r="AO76" s="188">
        <f t="shared" ref="AO76" si="17">AN75-AO75</f>
        <v>0</v>
      </c>
      <c r="AP76" s="188">
        <f t="shared" ref="AP76" si="18">AO75-AP75</f>
        <v>0</v>
      </c>
      <c r="AQ76" s="188">
        <f t="shared" ref="AQ76" si="19">AP75-AQ75</f>
        <v>0</v>
      </c>
      <c r="AR76" s="188">
        <f t="shared" ref="AR76" si="20">AQ75-AR75</f>
        <v>0</v>
      </c>
      <c r="AS76" s="188">
        <f t="shared" ref="AS76" si="21">AR75-AS75</f>
        <v>0</v>
      </c>
      <c r="AT76" s="188">
        <f t="shared" ref="AT76" si="22">AS75-AT75</f>
        <v>0</v>
      </c>
      <c r="AU76" s="188">
        <f t="shared" ref="AU76" si="23">AT75-AU75</f>
        <v>0</v>
      </c>
      <c r="AV76" s="347"/>
      <c r="AW76" s="195"/>
    </row>
    <row r="77" spans="1:49" s="292" customFormat="1" ht="15.75" customHeight="1" x14ac:dyDescent="0.3">
      <c r="A77" s="310" t="s">
        <v>424</v>
      </c>
      <c r="B77" s="185"/>
      <c r="C77" s="186"/>
      <c r="D77" s="187"/>
      <c r="E77" s="184"/>
      <c r="F77" s="184"/>
      <c r="G77" s="184"/>
      <c r="H77" s="184"/>
      <c r="I77" s="184"/>
      <c r="J77" s="184"/>
      <c r="K77" s="184"/>
      <c r="L77" s="190">
        <f>$L$75-L75</f>
        <v>0</v>
      </c>
      <c r="M77" s="190">
        <f t="shared" ref="M77" si="24">$L$75-M75</f>
        <v>0</v>
      </c>
      <c r="N77" s="190">
        <f t="shared" ref="N77:AE77" si="25">$L$75-N75</f>
        <v>0</v>
      </c>
      <c r="O77" s="190">
        <f t="shared" si="25"/>
        <v>0</v>
      </c>
      <c r="P77" s="190">
        <f t="shared" si="25"/>
        <v>0</v>
      </c>
      <c r="Q77" s="190">
        <f t="shared" si="25"/>
        <v>0</v>
      </c>
      <c r="R77" s="190">
        <f t="shared" si="25"/>
        <v>0</v>
      </c>
      <c r="S77" s="190">
        <f t="shared" si="25"/>
        <v>0</v>
      </c>
      <c r="T77" s="190">
        <f t="shared" si="25"/>
        <v>103.48388908377819</v>
      </c>
      <c r="U77" s="190">
        <f t="shared" si="25"/>
        <v>412.25535092851351</v>
      </c>
      <c r="V77" s="190">
        <f t="shared" si="25"/>
        <v>412.25535092851351</v>
      </c>
      <c r="W77" s="190">
        <f t="shared" si="25"/>
        <v>412.25535092851351</v>
      </c>
      <c r="X77" s="190">
        <f t="shared" si="25"/>
        <v>495.37091533074999</v>
      </c>
      <c r="Y77" s="190">
        <f t="shared" si="25"/>
        <v>4095.4403572626034</v>
      </c>
      <c r="Z77" s="190">
        <f t="shared" si="25"/>
        <v>5361.621518193977</v>
      </c>
      <c r="AA77" s="190">
        <f t="shared" si="25"/>
        <v>11757.926005842543</v>
      </c>
      <c r="AB77" s="190">
        <f t="shared" si="25"/>
        <v>12068.81986428026</v>
      </c>
      <c r="AC77" s="190">
        <f t="shared" si="25"/>
        <v>12639.524607865598</v>
      </c>
      <c r="AD77" s="190">
        <f t="shared" si="25"/>
        <v>12943.379815992557</v>
      </c>
      <c r="AE77" s="190">
        <f t="shared" si="25"/>
        <v>12943.424912744878</v>
      </c>
      <c r="AF77" s="190">
        <f t="shared" ref="AF77:AU77" si="26">$L$75-AF75</f>
        <v>12943.891608514481</v>
      </c>
      <c r="AG77" s="190">
        <f t="shared" si="26"/>
        <v>12943.891608514481</v>
      </c>
      <c r="AH77" s="190">
        <f t="shared" si="26"/>
        <v>12980.080946752008</v>
      </c>
      <c r="AI77" s="190">
        <f t="shared" si="26"/>
        <v>13100.303032941891</v>
      </c>
      <c r="AJ77" s="190">
        <f t="shared" si="26"/>
        <v>18102.348936015573</v>
      </c>
      <c r="AK77" s="190">
        <f t="shared" si="26"/>
        <v>59408.038103704814</v>
      </c>
      <c r="AL77" s="190">
        <f t="shared" si="26"/>
        <v>59408.038103704814</v>
      </c>
      <c r="AM77" s="190">
        <f t="shared" si="26"/>
        <v>59408.038103704814</v>
      </c>
      <c r="AN77" s="190">
        <f t="shared" si="26"/>
        <v>59408.038103704814</v>
      </c>
      <c r="AO77" s="190">
        <f t="shared" si="26"/>
        <v>59408.038103704814</v>
      </c>
      <c r="AP77" s="190">
        <f t="shared" si="26"/>
        <v>59408.038103704814</v>
      </c>
      <c r="AQ77" s="190">
        <f t="shared" si="26"/>
        <v>59408.038103704814</v>
      </c>
      <c r="AR77" s="190">
        <f t="shared" si="26"/>
        <v>59408.038103704814</v>
      </c>
      <c r="AS77" s="190">
        <f t="shared" si="26"/>
        <v>59408.038103704814</v>
      </c>
      <c r="AT77" s="190">
        <f t="shared" si="26"/>
        <v>59408.038103704814</v>
      </c>
      <c r="AU77" s="190">
        <f t="shared" si="26"/>
        <v>59408.038103704814</v>
      </c>
      <c r="AV77" s="257"/>
      <c r="AW77" s="195"/>
    </row>
    <row r="78" spans="1:49" s="292" customFormat="1" ht="15.75" customHeight="1" x14ac:dyDescent="0.3">
      <c r="A78" s="193" t="s">
        <v>66</v>
      </c>
      <c r="B78" s="194">
        <f>SUMPRODUCT(B5:B74,C5:C74)/C75</f>
        <v>22.59790645979793</v>
      </c>
      <c r="C78" s="195"/>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c r="AQ78" s="195"/>
      <c r="AR78" s="195"/>
      <c r="AS78" s="195"/>
      <c r="AT78" s="195"/>
      <c r="AU78" s="195"/>
      <c r="AV78" s="195"/>
      <c r="AW78" s="195"/>
    </row>
    <row r="79" spans="1:49" x14ac:dyDescent="0.3">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row>
    <row r="80" spans="1:49" x14ac:dyDescent="0.3">
      <c r="A80" s="528" t="s">
        <v>2</v>
      </c>
      <c r="B80" s="529"/>
      <c r="C80" s="529"/>
      <c r="D80" s="529"/>
      <c r="E80" s="529"/>
      <c r="F80" s="529"/>
      <c r="G80" s="529"/>
      <c r="H80" s="529"/>
      <c r="I80" s="529"/>
      <c r="J80" s="529"/>
      <c r="K80" s="529"/>
      <c r="L80" s="529"/>
      <c r="M80" s="530"/>
    </row>
    <row r="81" spans="1:13" ht="48.75" customHeight="1" x14ac:dyDescent="0.3">
      <c r="A81" s="503" t="s">
        <v>620</v>
      </c>
      <c r="B81" s="504"/>
      <c r="C81" s="504"/>
      <c r="D81" s="504"/>
      <c r="E81" s="504"/>
      <c r="F81" s="504"/>
      <c r="G81" s="504"/>
      <c r="H81" s="504"/>
      <c r="I81" s="504"/>
      <c r="J81" s="504"/>
      <c r="K81" s="504"/>
      <c r="L81" s="504"/>
      <c r="M81" s="505"/>
    </row>
  </sheetData>
  <mergeCells count="7">
    <mergeCell ref="AV3:AV4"/>
    <mergeCell ref="A80:M80"/>
    <mergeCell ref="A81:M81"/>
    <mergeCell ref="A3:A4"/>
    <mergeCell ref="B3:B4"/>
    <mergeCell ref="C3:C4"/>
    <mergeCell ref="D3:D4"/>
  </mergeCells>
  <pageMargins left="0.7" right="0.7" top="0.75" bottom="0.75" header="0.3" footer="0.3"/>
  <pageSetup orientation="portrait" horizontalDpi="1200" verticalDpi="12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74E15-2234-45EF-9492-773342671825}">
  <dimension ref="A1:AW25"/>
  <sheetViews>
    <sheetView workbookViewId="0">
      <selection activeCell="P24" sqref="P24"/>
    </sheetView>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9" ht="15.75" customHeight="1" x14ac:dyDescent="0.3">
      <c r="A1" s="292" t="s">
        <v>442</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row>
    <row r="2" spans="1:49" ht="15.75" customHeight="1" x14ac:dyDescent="0.3">
      <c r="A2" s="108"/>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row>
    <row r="3" spans="1:49" ht="15.75" customHeight="1" x14ac:dyDescent="0.3">
      <c r="A3" s="491" t="s">
        <v>255</v>
      </c>
      <c r="B3" s="493" t="s">
        <v>0</v>
      </c>
      <c r="C3" s="493" t="s">
        <v>264</v>
      </c>
      <c r="D3" s="493" t="s">
        <v>57</v>
      </c>
      <c r="E3" s="106"/>
      <c r="F3" s="50"/>
      <c r="G3" s="50"/>
      <c r="H3" s="50"/>
      <c r="I3" s="50"/>
      <c r="J3" s="109"/>
      <c r="K3" s="109"/>
      <c r="L3" s="120" t="s">
        <v>265</v>
      </c>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474" t="s">
        <v>1</v>
      </c>
      <c r="AW3" s="30"/>
    </row>
    <row r="4" spans="1:49" ht="15.75" customHeight="1" x14ac:dyDescent="0.3">
      <c r="A4" s="496"/>
      <c r="B4" s="495"/>
      <c r="C4" s="495"/>
      <c r="D4" s="494"/>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c r="AW4" s="30"/>
    </row>
    <row r="5" spans="1:49" s="192" customFormat="1" ht="15.75" customHeight="1" x14ac:dyDescent="0.3">
      <c r="A5" s="345">
        <v>2301491</v>
      </c>
      <c r="B5" s="176">
        <v>15.400178015419204</v>
      </c>
      <c r="C5" s="177">
        <v>99.617102437395644</v>
      </c>
      <c r="D5" s="202">
        <f>L5/C5</f>
        <v>0.90449999999999997</v>
      </c>
      <c r="E5" s="178"/>
      <c r="F5" s="178"/>
      <c r="G5" s="178"/>
      <c r="H5" s="178"/>
      <c r="I5" s="178"/>
      <c r="J5" s="178"/>
      <c r="K5" s="178"/>
      <c r="L5" s="177">
        <v>90.103669154624356</v>
      </c>
      <c r="M5" s="177">
        <v>90.103669154624356</v>
      </c>
      <c r="N5" s="177">
        <v>90.103669154624356</v>
      </c>
      <c r="O5" s="177">
        <v>90.103669154624356</v>
      </c>
      <c r="P5" s="177">
        <v>90.103669154624356</v>
      </c>
      <c r="Q5" s="177">
        <v>90.103669154624356</v>
      </c>
      <c r="R5" s="177">
        <v>90.103669154624356</v>
      </c>
      <c r="S5" s="177">
        <v>90.103669154624356</v>
      </c>
      <c r="T5" s="177">
        <v>90.103669154624356</v>
      </c>
      <c r="U5" s="177">
        <v>90.103669154624356</v>
      </c>
      <c r="V5" s="177">
        <v>90.103669154624356</v>
      </c>
      <c r="W5" s="177">
        <v>90.103669154624356</v>
      </c>
      <c r="X5" s="177">
        <v>90.103669154624356</v>
      </c>
      <c r="Y5" s="177">
        <v>90.103669154624356</v>
      </c>
      <c r="Z5" s="177">
        <v>90.103669154624356</v>
      </c>
      <c r="AA5" s="177">
        <v>36.057507504286129</v>
      </c>
      <c r="AB5" s="177">
        <v>0</v>
      </c>
      <c r="AC5" s="177">
        <v>0</v>
      </c>
      <c r="AD5" s="177">
        <v>0</v>
      </c>
      <c r="AE5" s="177">
        <v>0</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208">
        <f t="shared" ref="AV5:AV18" si="1">SUM(L5:AU5)</f>
        <v>1387.6125448236519</v>
      </c>
      <c r="AW5" s="346"/>
    </row>
    <row r="6" spans="1:49" s="192" customFormat="1" ht="15.75" customHeight="1" x14ac:dyDescent="0.3">
      <c r="A6" s="345">
        <v>2400102</v>
      </c>
      <c r="B6" s="176">
        <v>15.400178015419204</v>
      </c>
      <c r="C6" s="177">
        <v>17.70772394350028</v>
      </c>
      <c r="D6" s="202">
        <f t="shared" ref="D6:D18" si="2">L6/C6</f>
        <v>0.90449999999999997</v>
      </c>
      <c r="E6" s="178"/>
      <c r="F6" s="178"/>
      <c r="G6" s="178"/>
      <c r="H6" s="178"/>
      <c r="I6" s="178"/>
      <c r="J6" s="178"/>
      <c r="K6" s="178"/>
      <c r="L6" s="177">
        <v>16.016636306896004</v>
      </c>
      <c r="M6" s="177">
        <v>16.016636306896004</v>
      </c>
      <c r="N6" s="177">
        <v>16.016636306896004</v>
      </c>
      <c r="O6" s="177">
        <v>16.016636306896004</v>
      </c>
      <c r="P6" s="177">
        <v>16.016636306896004</v>
      </c>
      <c r="Q6" s="177">
        <v>16.016636306896004</v>
      </c>
      <c r="R6" s="177">
        <v>16.016636306896004</v>
      </c>
      <c r="S6" s="177">
        <v>16.016636306896004</v>
      </c>
      <c r="T6" s="177">
        <v>16.016636306896004</v>
      </c>
      <c r="U6" s="177">
        <v>16.016636306896004</v>
      </c>
      <c r="V6" s="177">
        <v>16.016636306896004</v>
      </c>
      <c r="W6" s="177">
        <v>16.016636306896004</v>
      </c>
      <c r="X6" s="177">
        <v>16.016636306896004</v>
      </c>
      <c r="Y6" s="177">
        <v>16.016636306896004</v>
      </c>
      <c r="Z6" s="177">
        <v>16.016636306896004</v>
      </c>
      <c r="AA6" s="177">
        <v>6.4095057309848125</v>
      </c>
      <c r="AB6" s="177">
        <v>0</v>
      </c>
      <c r="AC6" s="177">
        <v>0</v>
      </c>
      <c r="AD6" s="177">
        <v>0</v>
      </c>
      <c r="AE6" s="177">
        <v>0</v>
      </c>
      <c r="AF6" s="177">
        <v>0</v>
      </c>
      <c r="AG6" s="177">
        <v>0</v>
      </c>
      <c r="AH6" s="177">
        <v>0</v>
      </c>
      <c r="AI6" s="177">
        <v>0</v>
      </c>
      <c r="AJ6" s="177">
        <v>0</v>
      </c>
      <c r="AK6" s="177">
        <v>0</v>
      </c>
      <c r="AL6" s="177">
        <v>0</v>
      </c>
      <c r="AM6" s="177">
        <v>0</v>
      </c>
      <c r="AN6" s="177">
        <v>0</v>
      </c>
      <c r="AO6" s="177">
        <v>0</v>
      </c>
      <c r="AP6" s="177">
        <v>0</v>
      </c>
      <c r="AQ6" s="177">
        <v>0</v>
      </c>
      <c r="AR6" s="177">
        <v>0</v>
      </c>
      <c r="AS6" s="177">
        <v>0</v>
      </c>
      <c r="AT6" s="177">
        <v>0</v>
      </c>
      <c r="AU6" s="177">
        <v>0</v>
      </c>
      <c r="AV6" s="208">
        <f t="shared" si="1"/>
        <v>246.65905033442488</v>
      </c>
      <c r="AW6" s="346"/>
    </row>
    <row r="7" spans="1:49" s="192" customFormat="1" ht="15.75" customHeight="1" x14ac:dyDescent="0.3">
      <c r="A7" s="345">
        <v>2400413</v>
      </c>
      <c r="B7" s="176">
        <v>15.400178015419204</v>
      </c>
      <c r="C7" s="177">
        <v>513.96302479986616</v>
      </c>
      <c r="D7" s="202">
        <f t="shared" si="2"/>
        <v>0.90450000000000008</v>
      </c>
      <c r="E7" s="178"/>
      <c r="F7" s="178"/>
      <c r="G7" s="178"/>
      <c r="H7" s="178"/>
      <c r="I7" s="178"/>
      <c r="J7" s="178"/>
      <c r="K7" s="178"/>
      <c r="L7" s="177">
        <v>464.87955593147899</v>
      </c>
      <c r="M7" s="177">
        <v>464.87955593147899</v>
      </c>
      <c r="N7" s="177">
        <v>464.87955593147899</v>
      </c>
      <c r="O7" s="177">
        <v>464.87955593147899</v>
      </c>
      <c r="P7" s="177">
        <v>464.87955593147899</v>
      </c>
      <c r="Q7" s="177">
        <v>464.87955593147899</v>
      </c>
      <c r="R7" s="177">
        <v>464.87955593147899</v>
      </c>
      <c r="S7" s="177">
        <v>464.87955593147899</v>
      </c>
      <c r="T7" s="177">
        <v>464.87955593147899</v>
      </c>
      <c r="U7" s="177">
        <v>464.87955593147899</v>
      </c>
      <c r="V7" s="177">
        <v>464.87955593147899</v>
      </c>
      <c r="W7" s="177">
        <v>464.87955593147899</v>
      </c>
      <c r="X7" s="177">
        <v>464.87955593147899</v>
      </c>
      <c r="Y7" s="177">
        <v>464.87955593147899</v>
      </c>
      <c r="Z7" s="177">
        <v>464.87955593147899</v>
      </c>
      <c r="AA7" s="177">
        <v>186.03457810162013</v>
      </c>
      <c r="AB7" s="177">
        <v>0</v>
      </c>
      <c r="AC7" s="177">
        <v>0</v>
      </c>
      <c r="AD7" s="177">
        <v>0</v>
      </c>
      <c r="AE7" s="177">
        <v>0</v>
      </c>
      <c r="AF7" s="177">
        <v>0</v>
      </c>
      <c r="AG7" s="177">
        <v>0</v>
      </c>
      <c r="AH7" s="177">
        <v>0</v>
      </c>
      <c r="AI7" s="177">
        <v>0</v>
      </c>
      <c r="AJ7" s="177">
        <v>0</v>
      </c>
      <c r="AK7" s="177">
        <v>0</v>
      </c>
      <c r="AL7" s="177">
        <v>0</v>
      </c>
      <c r="AM7" s="177">
        <v>0</v>
      </c>
      <c r="AN7" s="177">
        <v>0</v>
      </c>
      <c r="AO7" s="177">
        <v>0</v>
      </c>
      <c r="AP7" s="177">
        <v>0</v>
      </c>
      <c r="AQ7" s="177">
        <v>0</v>
      </c>
      <c r="AR7" s="177">
        <v>0</v>
      </c>
      <c r="AS7" s="177">
        <v>0</v>
      </c>
      <c r="AT7" s="177">
        <v>0</v>
      </c>
      <c r="AU7" s="177">
        <v>0</v>
      </c>
      <c r="AV7" s="208">
        <f t="shared" si="1"/>
        <v>7159.227917073802</v>
      </c>
      <c r="AW7" s="346"/>
    </row>
    <row r="8" spans="1:49" s="192" customFormat="1" ht="15.75" customHeight="1" x14ac:dyDescent="0.3">
      <c r="A8" s="345">
        <v>2401681</v>
      </c>
      <c r="B8" s="176">
        <v>15.400178015419204</v>
      </c>
      <c r="C8" s="177">
        <v>59.708041858859794</v>
      </c>
      <c r="D8" s="202">
        <f t="shared" si="2"/>
        <v>0.90450000000000008</v>
      </c>
      <c r="E8" s="178"/>
      <c r="F8" s="178"/>
      <c r="G8" s="178"/>
      <c r="H8" s="178"/>
      <c r="I8" s="178"/>
      <c r="J8" s="178"/>
      <c r="K8" s="178"/>
      <c r="L8" s="177">
        <v>54.005923861338687</v>
      </c>
      <c r="M8" s="177">
        <v>54.005923861338687</v>
      </c>
      <c r="N8" s="177">
        <v>54.005923861338687</v>
      </c>
      <c r="O8" s="177">
        <v>54.005923861338687</v>
      </c>
      <c r="P8" s="177">
        <v>54.005923861338687</v>
      </c>
      <c r="Q8" s="177">
        <v>54.005923861338687</v>
      </c>
      <c r="R8" s="177">
        <v>54.005923861338687</v>
      </c>
      <c r="S8" s="177">
        <v>54.005923861338687</v>
      </c>
      <c r="T8" s="177">
        <v>54.005923861338687</v>
      </c>
      <c r="U8" s="177">
        <v>54.005923861338687</v>
      </c>
      <c r="V8" s="177">
        <v>54.005923861338687</v>
      </c>
      <c r="W8" s="177">
        <v>54.005923861338687</v>
      </c>
      <c r="X8" s="177">
        <v>54.005923861338687</v>
      </c>
      <c r="Y8" s="177">
        <v>54.005923861338687</v>
      </c>
      <c r="Z8" s="177">
        <v>54.005923861338687</v>
      </c>
      <c r="AA8" s="177">
        <v>21.611983431711153</v>
      </c>
      <c r="AB8" s="177">
        <v>0</v>
      </c>
      <c r="AC8" s="177">
        <v>0</v>
      </c>
      <c r="AD8" s="177">
        <v>0</v>
      </c>
      <c r="AE8" s="177">
        <v>0</v>
      </c>
      <c r="AF8" s="177">
        <v>0</v>
      </c>
      <c r="AG8" s="177">
        <v>0</v>
      </c>
      <c r="AH8" s="177">
        <v>0</v>
      </c>
      <c r="AI8" s="177">
        <v>0</v>
      </c>
      <c r="AJ8" s="177">
        <v>0</v>
      </c>
      <c r="AK8" s="177">
        <v>0</v>
      </c>
      <c r="AL8" s="177">
        <v>0</v>
      </c>
      <c r="AM8" s="177">
        <v>0</v>
      </c>
      <c r="AN8" s="177">
        <v>0</v>
      </c>
      <c r="AO8" s="177">
        <v>0</v>
      </c>
      <c r="AP8" s="177">
        <v>0</v>
      </c>
      <c r="AQ8" s="177">
        <v>0</v>
      </c>
      <c r="AR8" s="177">
        <v>0</v>
      </c>
      <c r="AS8" s="177">
        <v>0</v>
      </c>
      <c r="AT8" s="177">
        <v>0</v>
      </c>
      <c r="AU8" s="177">
        <v>0</v>
      </c>
      <c r="AV8" s="208">
        <f t="shared" si="1"/>
        <v>831.70084135179172</v>
      </c>
      <c r="AW8" s="346"/>
    </row>
    <row r="9" spans="1:49" s="192" customFormat="1" ht="15.75" customHeight="1" x14ac:dyDescent="0.3">
      <c r="A9" s="345">
        <v>2500085</v>
      </c>
      <c r="B9" s="176">
        <v>15.400178015419204</v>
      </c>
      <c r="C9" s="177">
        <v>4.575968236789512</v>
      </c>
      <c r="D9" s="202">
        <f t="shared" si="2"/>
        <v>0.90450000000000008</v>
      </c>
      <c r="E9" s="178"/>
      <c r="F9" s="178"/>
      <c r="G9" s="178"/>
      <c r="H9" s="178"/>
      <c r="I9" s="178"/>
      <c r="J9" s="178"/>
      <c r="K9" s="178"/>
      <c r="L9" s="177">
        <v>4.1389632701761139</v>
      </c>
      <c r="M9" s="177">
        <v>4.1389632701761139</v>
      </c>
      <c r="N9" s="177">
        <v>4.1389632701761139</v>
      </c>
      <c r="O9" s="177">
        <v>4.1389632701761139</v>
      </c>
      <c r="P9" s="177">
        <v>4.1389632701761139</v>
      </c>
      <c r="Q9" s="177">
        <v>4.1389632701761139</v>
      </c>
      <c r="R9" s="177">
        <v>4.1389632701761139</v>
      </c>
      <c r="S9" s="177">
        <v>4.1389632701761139</v>
      </c>
      <c r="T9" s="177">
        <v>4.1389632701761139</v>
      </c>
      <c r="U9" s="177">
        <v>4.1389632701761139</v>
      </c>
      <c r="V9" s="177">
        <v>4.1389632701761139</v>
      </c>
      <c r="W9" s="177">
        <v>4.1389632701761139</v>
      </c>
      <c r="X9" s="177">
        <v>4.1389632701761139</v>
      </c>
      <c r="Y9" s="177">
        <v>4.1389632701761139</v>
      </c>
      <c r="Z9" s="177">
        <v>4.1389632701761139</v>
      </c>
      <c r="AA9" s="177">
        <v>1.6563221073520562</v>
      </c>
      <c r="AB9" s="177">
        <v>0</v>
      </c>
      <c r="AC9" s="177">
        <v>0</v>
      </c>
      <c r="AD9" s="177">
        <v>0</v>
      </c>
      <c r="AE9" s="177">
        <v>0</v>
      </c>
      <c r="AF9" s="177">
        <v>0</v>
      </c>
      <c r="AG9" s="177">
        <v>0</v>
      </c>
      <c r="AH9" s="177">
        <v>0</v>
      </c>
      <c r="AI9" s="177">
        <v>0</v>
      </c>
      <c r="AJ9" s="177">
        <v>0</v>
      </c>
      <c r="AK9" s="177">
        <v>0</v>
      </c>
      <c r="AL9" s="177">
        <v>0</v>
      </c>
      <c r="AM9" s="177">
        <v>0</v>
      </c>
      <c r="AN9" s="177">
        <v>0</v>
      </c>
      <c r="AO9" s="177">
        <v>0</v>
      </c>
      <c r="AP9" s="177">
        <v>0</v>
      </c>
      <c r="AQ9" s="177">
        <v>0</v>
      </c>
      <c r="AR9" s="177">
        <v>0</v>
      </c>
      <c r="AS9" s="177">
        <v>0</v>
      </c>
      <c r="AT9" s="177">
        <v>0</v>
      </c>
      <c r="AU9" s="177">
        <v>0</v>
      </c>
      <c r="AV9" s="208">
        <f t="shared" si="1"/>
        <v>63.740771159993756</v>
      </c>
      <c r="AW9" s="346"/>
    </row>
    <row r="10" spans="1:49" s="192" customFormat="1" ht="15.75" customHeight="1" x14ac:dyDescent="0.3">
      <c r="A10" s="345">
        <v>2500118</v>
      </c>
      <c r="B10" s="176">
        <v>15.400178015419204</v>
      </c>
      <c r="C10" s="177">
        <v>2.4428922704183931</v>
      </c>
      <c r="D10" s="202">
        <f t="shared" si="2"/>
        <v>0.90449999999999986</v>
      </c>
      <c r="E10" s="178"/>
      <c r="F10" s="178"/>
      <c r="G10" s="178"/>
      <c r="H10" s="178"/>
      <c r="I10" s="178"/>
      <c r="J10" s="178"/>
      <c r="K10" s="178"/>
      <c r="L10" s="177">
        <v>2.2095960585934362</v>
      </c>
      <c r="M10" s="177">
        <v>2.2095960585934362</v>
      </c>
      <c r="N10" s="177">
        <v>2.2095960585934362</v>
      </c>
      <c r="O10" s="177">
        <v>2.2095960585934362</v>
      </c>
      <c r="P10" s="177">
        <v>2.2095960585934362</v>
      </c>
      <c r="Q10" s="177">
        <v>2.2095960585934362</v>
      </c>
      <c r="R10" s="177">
        <v>2.2095960585934362</v>
      </c>
      <c r="S10" s="177">
        <v>2.2095960585934362</v>
      </c>
      <c r="T10" s="177">
        <v>2.2095960585934362</v>
      </c>
      <c r="U10" s="177">
        <v>2.2095960585934362</v>
      </c>
      <c r="V10" s="177">
        <v>2.2095960585934362</v>
      </c>
      <c r="W10" s="177">
        <v>2.2095960585934362</v>
      </c>
      <c r="X10" s="177">
        <v>2.2095960585934362</v>
      </c>
      <c r="Y10" s="177">
        <v>2.2095960585934362</v>
      </c>
      <c r="Z10" s="177">
        <v>2.2095960585934362</v>
      </c>
      <c r="AA10" s="177">
        <v>0.88423176560601668</v>
      </c>
      <c r="AB10" s="177">
        <v>0</v>
      </c>
      <c r="AC10" s="177">
        <v>0</v>
      </c>
      <c r="AD10" s="177">
        <v>0</v>
      </c>
      <c r="AE10" s="177">
        <v>0</v>
      </c>
      <c r="AF10" s="177">
        <v>0</v>
      </c>
      <c r="AG10" s="177">
        <v>0</v>
      </c>
      <c r="AH10" s="177">
        <v>0</v>
      </c>
      <c r="AI10" s="177">
        <v>0</v>
      </c>
      <c r="AJ10" s="177">
        <v>0</v>
      </c>
      <c r="AK10" s="177">
        <v>0</v>
      </c>
      <c r="AL10" s="177">
        <v>0</v>
      </c>
      <c r="AM10" s="177">
        <v>0</v>
      </c>
      <c r="AN10" s="177">
        <v>0</v>
      </c>
      <c r="AO10" s="177">
        <v>0</v>
      </c>
      <c r="AP10" s="177">
        <v>0</v>
      </c>
      <c r="AQ10" s="177">
        <v>0</v>
      </c>
      <c r="AR10" s="177">
        <v>0</v>
      </c>
      <c r="AS10" s="177">
        <v>0</v>
      </c>
      <c r="AT10" s="177">
        <v>0</v>
      </c>
      <c r="AU10" s="177">
        <v>0</v>
      </c>
      <c r="AV10" s="208">
        <f t="shared" si="1"/>
        <v>34.028172644507571</v>
      </c>
      <c r="AW10" s="346"/>
    </row>
    <row r="11" spans="1:49" s="192" customFormat="1" ht="15.75" customHeight="1" x14ac:dyDescent="0.3">
      <c r="A11" s="345">
        <v>2500243</v>
      </c>
      <c r="B11" s="176">
        <v>15.400178015419204</v>
      </c>
      <c r="C11" s="177">
        <v>15.606827684115469</v>
      </c>
      <c r="D11" s="202">
        <f t="shared" si="2"/>
        <v>0.90449999999999997</v>
      </c>
      <c r="E11" s="178"/>
      <c r="F11" s="178"/>
      <c r="G11" s="178"/>
      <c r="H11" s="178"/>
      <c r="I11" s="178"/>
      <c r="J11" s="178"/>
      <c r="K11" s="178"/>
      <c r="L11" s="177">
        <v>14.116375640282442</v>
      </c>
      <c r="M11" s="177">
        <v>14.116375640282442</v>
      </c>
      <c r="N11" s="177">
        <v>14.116375640282442</v>
      </c>
      <c r="O11" s="177">
        <v>14.116375640282442</v>
      </c>
      <c r="P11" s="177">
        <v>14.116375640282442</v>
      </c>
      <c r="Q11" s="177">
        <v>14.116375640282442</v>
      </c>
      <c r="R11" s="177">
        <v>14.116375640282442</v>
      </c>
      <c r="S11" s="177">
        <v>14.116375640282442</v>
      </c>
      <c r="T11" s="177">
        <v>14.116375640282442</v>
      </c>
      <c r="U11" s="177">
        <v>14.116375640282442</v>
      </c>
      <c r="V11" s="177">
        <v>14.116375640282442</v>
      </c>
      <c r="W11" s="177">
        <v>14.116375640282442</v>
      </c>
      <c r="X11" s="177">
        <v>14.116375640282442</v>
      </c>
      <c r="Y11" s="177">
        <v>14.116375640282442</v>
      </c>
      <c r="Z11" s="177">
        <v>14.116375640282442</v>
      </c>
      <c r="AA11" s="177">
        <v>5.6490631886402234</v>
      </c>
      <c r="AB11" s="177">
        <v>0</v>
      </c>
      <c r="AC11" s="177">
        <v>0</v>
      </c>
      <c r="AD11" s="177">
        <v>0</v>
      </c>
      <c r="AE11" s="177">
        <v>0</v>
      </c>
      <c r="AF11" s="177">
        <v>0</v>
      </c>
      <c r="AG11" s="177">
        <v>0</v>
      </c>
      <c r="AH11" s="177">
        <v>0</v>
      </c>
      <c r="AI11" s="177">
        <v>0</v>
      </c>
      <c r="AJ11" s="177">
        <v>0</v>
      </c>
      <c r="AK11" s="177">
        <v>0</v>
      </c>
      <c r="AL11" s="177">
        <v>0</v>
      </c>
      <c r="AM11" s="177">
        <v>0</v>
      </c>
      <c r="AN11" s="177">
        <v>0</v>
      </c>
      <c r="AO11" s="177">
        <v>0</v>
      </c>
      <c r="AP11" s="177">
        <v>0</v>
      </c>
      <c r="AQ11" s="177">
        <v>0</v>
      </c>
      <c r="AR11" s="177">
        <v>0</v>
      </c>
      <c r="AS11" s="177">
        <v>0</v>
      </c>
      <c r="AT11" s="177">
        <v>0</v>
      </c>
      <c r="AU11" s="177">
        <v>0</v>
      </c>
      <c r="AV11" s="208">
        <f t="shared" si="1"/>
        <v>217.39469779287688</v>
      </c>
      <c r="AW11" s="346"/>
    </row>
    <row r="12" spans="1:49" s="192" customFormat="1" ht="15.75" customHeight="1" x14ac:dyDescent="0.3">
      <c r="A12" s="345">
        <v>2500340</v>
      </c>
      <c r="B12" s="176">
        <v>15.400178015419204</v>
      </c>
      <c r="C12" s="177">
        <v>113.90719073464406</v>
      </c>
      <c r="D12" s="202">
        <f t="shared" si="2"/>
        <v>0.90449999999999986</v>
      </c>
      <c r="E12" s="178"/>
      <c r="F12" s="178"/>
      <c r="G12" s="178"/>
      <c r="H12" s="178"/>
      <c r="I12" s="178"/>
      <c r="J12" s="178"/>
      <c r="K12" s="178"/>
      <c r="L12" s="177">
        <v>103.02905401948554</v>
      </c>
      <c r="M12" s="177">
        <v>103.02905401948554</v>
      </c>
      <c r="N12" s="177">
        <v>103.02905401948554</v>
      </c>
      <c r="O12" s="177">
        <v>103.02905401948554</v>
      </c>
      <c r="P12" s="177">
        <v>103.02905401948554</v>
      </c>
      <c r="Q12" s="177">
        <v>103.02905401948554</v>
      </c>
      <c r="R12" s="177">
        <v>103.02905401948554</v>
      </c>
      <c r="S12" s="177">
        <v>103.02905401948554</v>
      </c>
      <c r="T12" s="177">
        <v>103.02905401948554</v>
      </c>
      <c r="U12" s="177">
        <v>103.02905401948554</v>
      </c>
      <c r="V12" s="177">
        <v>103.02905401948554</v>
      </c>
      <c r="W12" s="177">
        <v>103.02905401948554</v>
      </c>
      <c r="X12" s="177">
        <v>103.02905401948554</v>
      </c>
      <c r="Y12" s="177">
        <v>103.02905401948554</v>
      </c>
      <c r="Z12" s="177">
        <v>103.02905401948554</v>
      </c>
      <c r="AA12" s="177">
        <v>41.229962368035693</v>
      </c>
      <c r="AB12" s="177">
        <v>0</v>
      </c>
      <c r="AC12" s="177">
        <v>0</v>
      </c>
      <c r="AD12" s="177">
        <v>0</v>
      </c>
      <c r="AE12" s="177">
        <v>0</v>
      </c>
      <c r="AF12" s="177">
        <v>0</v>
      </c>
      <c r="AG12" s="177">
        <v>0</v>
      </c>
      <c r="AH12" s="177">
        <v>0</v>
      </c>
      <c r="AI12" s="177">
        <v>0</v>
      </c>
      <c r="AJ12" s="177">
        <v>0</v>
      </c>
      <c r="AK12" s="177">
        <v>0</v>
      </c>
      <c r="AL12" s="177">
        <v>0</v>
      </c>
      <c r="AM12" s="177">
        <v>0</v>
      </c>
      <c r="AN12" s="177">
        <v>0</v>
      </c>
      <c r="AO12" s="177">
        <v>0</v>
      </c>
      <c r="AP12" s="177">
        <v>0</v>
      </c>
      <c r="AQ12" s="177">
        <v>0</v>
      </c>
      <c r="AR12" s="177">
        <v>0</v>
      </c>
      <c r="AS12" s="177">
        <v>0</v>
      </c>
      <c r="AT12" s="177">
        <v>0</v>
      </c>
      <c r="AU12" s="177">
        <v>0</v>
      </c>
      <c r="AV12" s="208">
        <f t="shared" si="1"/>
        <v>1586.6657726603189</v>
      </c>
      <c r="AW12" s="346"/>
    </row>
    <row r="13" spans="1:49" s="192" customFormat="1" ht="15.75" customHeight="1" x14ac:dyDescent="0.3">
      <c r="A13" s="345">
        <v>2500418</v>
      </c>
      <c r="B13" s="176">
        <v>15.400178015419204</v>
      </c>
      <c r="C13" s="177">
        <v>668.68346005575233</v>
      </c>
      <c r="D13" s="202">
        <f t="shared" si="2"/>
        <v>0.90449999999999986</v>
      </c>
      <c r="E13" s="178"/>
      <c r="F13" s="178"/>
      <c r="G13" s="178"/>
      <c r="H13" s="178"/>
      <c r="I13" s="178"/>
      <c r="J13" s="178"/>
      <c r="K13" s="178"/>
      <c r="L13" s="177">
        <v>604.82418962042789</v>
      </c>
      <c r="M13" s="177">
        <v>604.82418962042789</v>
      </c>
      <c r="N13" s="177">
        <v>604.82418962042789</v>
      </c>
      <c r="O13" s="177">
        <v>604.82418962042789</v>
      </c>
      <c r="P13" s="177">
        <v>604.82418962042789</v>
      </c>
      <c r="Q13" s="177">
        <v>604.82418962042789</v>
      </c>
      <c r="R13" s="177">
        <v>604.82418962042789</v>
      </c>
      <c r="S13" s="177">
        <v>604.82418962042789</v>
      </c>
      <c r="T13" s="177">
        <v>604.82418962042789</v>
      </c>
      <c r="U13" s="177">
        <v>604.82418962042789</v>
      </c>
      <c r="V13" s="177">
        <v>604.82418962042789</v>
      </c>
      <c r="W13" s="177">
        <v>604.82418962042789</v>
      </c>
      <c r="X13" s="177">
        <v>604.82418962042789</v>
      </c>
      <c r="Y13" s="177">
        <v>604.82418962042789</v>
      </c>
      <c r="Z13" s="177">
        <v>604.82418962042789</v>
      </c>
      <c r="AA13" s="177">
        <v>242.03734387983118</v>
      </c>
      <c r="AB13" s="177">
        <v>0</v>
      </c>
      <c r="AC13" s="177">
        <v>0</v>
      </c>
      <c r="AD13" s="177">
        <v>0</v>
      </c>
      <c r="AE13" s="177">
        <v>0</v>
      </c>
      <c r="AF13" s="177">
        <v>0</v>
      </c>
      <c r="AG13" s="177">
        <v>0</v>
      </c>
      <c r="AH13" s="177">
        <v>0</v>
      </c>
      <c r="AI13" s="177">
        <v>0</v>
      </c>
      <c r="AJ13" s="177">
        <v>0</v>
      </c>
      <c r="AK13" s="177">
        <v>0</v>
      </c>
      <c r="AL13" s="177">
        <v>0</v>
      </c>
      <c r="AM13" s="177">
        <v>0</v>
      </c>
      <c r="AN13" s="177">
        <v>0</v>
      </c>
      <c r="AO13" s="177">
        <v>0</v>
      </c>
      <c r="AP13" s="177">
        <v>0</v>
      </c>
      <c r="AQ13" s="177">
        <v>0</v>
      </c>
      <c r="AR13" s="177">
        <v>0</v>
      </c>
      <c r="AS13" s="177">
        <v>0</v>
      </c>
      <c r="AT13" s="177">
        <v>0</v>
      </c>
      <c r="AU13" s="177">
        <v>0</v>
      </c>
      <c r="AV13" s="208">
        <f t="shared" si="1"/>
        <v>9314.4001881862496</v>
      </c>
      <c r="AW13" s="346"/>
    </row>
    <row r="14" spans="1:49" s="192" customFormat="1" ht="15.75" customHeight="1" x14ac:dyDescent="0.3">
      <c r="A14" s="345">
        <v>2500420</v>
      </c>
      <c r="B14" s="176">
        <v>10.472121050485059</v>
      </c>
      <c r="C14" s="177">
        <v>36.637477310627091</v>
      </c>
      <c r="D14" s="202">
        <f t="shared" si="2"/>
        <v>0.90449999999999986</v>
      </c>
      <c r="E14" s="178"/>
      <c r="F14" s="178"/>
      <c r="G14" s="178"/>
      <c r="H14" s="178"/>
      <c r="I14" s="178"/>
      <c r="J14" s="178"/>
      <c r="K14" s="178"/>
      <c r="L14" s="177">
        <v>33.138598227462197</v>
      </c>
      <c r="M14" s="177">
        <v>33.138598227462197</v>
      </c>
      <c r="N14" s="177">
        <v>33.138598227462197</v>
      </c>
      <c r="O14" s="177">
        <v>33.138598227462197</v>
      </c>
      <c r="P14" s="177">
        <v>33.138598227462197</v>
      </c>
      <c r="Q14" s="177">
        <v>33.138598227462197</v>
      </c>
      <c r="R14" s="177">
        <v>33.138598227462197</v>
      </c>
      <c r="S14" s="177">
        <v>33.138598227462197</v>
      </c>
      <c r="T14" s="177">
        <v>33.138598227462197</v>
      </c>
      <c r="U14" s="177">
        <v>33.138598227462197</v>
      </c>
      <c r="V14" s="177">
        <v>15.645429806751775</v>
      </c>
      <c r="W14" s="177">
        <v>0</v>
      </c>
      <c r="X14" s="177">
        <v>0</v>
      </c>
      <c r="Y14" s="177">
        <v>0</v>
      </c>
      <c r="Z14" s="177">
        <v>0</v>
      </c>
      <c r="AA14" s="177">
        <v>0</v>
      </c>
      <c r="AB14" s="177">
        <v>0</v>
      </c>
      <c r="AC14" s="177">
        <v>0</v>
      </c>
      <c r="AD14" s="177">
        <v>0</v>
      </c>
      <c r="AE14" s="177">
        <v>0</v>
      </c>
      <c r="AF14" s="177">
        <v>0</v>
      </c>
      <c r="AG14" s="177">
        <v>0</v>
      </c>
      <c r="AH14" s="177">
        <v>0</v>
      </c>
      <c r="AI14" s="177">
        <v>0</v>
      </c>
      <c r="AJ14" s="177">
        <v>0</v>
      </c>
      <c r="AK14" s="177">
        <v>0</v>
      </c>
      <c r="AL14" s="177">
        <v>0</v>
      </c>
      <c r="AM14" s="177">
        <v>0</v>
      </c>
      <c r="AN14" s="177">
        <v>0</v>
      </c>
      <c r="AO14" s="177">
        <v>0</v>
      </c>
      <c r="AP14" s="177">
        <v>0</v>
      </c>
      <c r="AQ14" s="177">
        <v>0</v>
      </c>
      <c r="AR14" s="177">
        <v>0</v>
      </c>
      <c r="AS14" s="177">
        <v>0</v>
      </c>
      <c r="AT14" s="177">
        <v>0</v>
      </c>
      <c r="AU14" s="177">
        <v>0</v>
      </c>
      <c r="AV14" s="208">
        <f t="shared" si="1"/>
        <v>347.03141208137367</v>
      </c>
      <c r="AW14" s="346"/>
    </row>
    <row r="15" spans="1:49" s="192" customFormat="1" ht="15.75" customHeight="1" x14ac:dyDescent="0.3">
      <c r="A15" s="345">
        <v>2500520</v>
      </c>
      <c r="B15" s="176">
        <v>15.400178015419204</v>
      </c>
      <c r="C15" s="177">
        <v>19.917888480198997</v>
      </c>
      <c r="D15" s="202">
        <f t="shared" si="2"/>
        <v>0.90449999999999997</v>
      </c>
      <c r="E15" s="178"/>
      <c r="F15" s="178"/>
      <c r="G15" s="178"/>
      <c r="H15" s="178"/>
      <c r="I15" s="178"/>
      <c r="J15" s="178"/>
      <c r="K15" s="178"/>
      <c r="L15" s="177">
        <v>18.015730130339993</v>
      </c>
      <c r="M15" s="177">
        <v>18.015730130339993</v>
      </c>
      <c r="N15" s="177">
        <v>18.015730130339993</v>
      </c>
      <c r="O15" s="177">
        <v>18.015730130339993</v>
      </c>
      <c r="P15" s="177">
        <v>18.015730130339993</v>
      </c>
      <c r="Q15" s="177">
        <v>18.015730130339993</v>
      </c>
      <c r="R15" s="177">
        <v>18.015730130339993</v>
      </c>
      <c r="S15" s="177">
        <v>18.015730130339993</v>
      </c>
      <c r="T15" s="177">
        <v>18.015730130339993</v>
      </c>
      <c r="U15" s="177">
        <v>18.015730130339993</v>
      </c>
      <c r="V15" s="177">
        <v>18.015730130339993</v>
      </c>
      <c r="W15" s="177">
        <v>18.015730130339993</v>
      </c>
      <c r="X15" s="177">
        <v>18.015730130339993</v>
      </c>
      <c r="Y15" s="177">
        <v>18.015730130339993</v>
      </c>
      <c r="Z15" s="177">
        <v>18.015730130339993</v>
      </c>
      <c r="AA15" s="177">
        <v>7.2094991298874165</v>
      </c>
      <c r="AB15" s="177">
        <v>0</v>
      </c>
      <c r="AC15" s="177">
        <v>0</v>
      </c>
      <c r="AD15" s="177">
        <v>0</v>
      </c>
      <c r="AE15" s="177">
        <v>0</v>
      </c>
      <c r="AF15" s="177">
        <v>0</v>
      </c>
      <c r="AG15" s="177">
        <v>0</v>
      </c>
      <c r="AH15" s="177">
        <v>0</v>
      </c>
      <c r="AI15" s="177">
        <v>0</v>
      </c>
      <c r="AJ15" s="177">
        <v>0</v>
      </c>
      <c r="AK15" s="177">
        <v>0</v>
      </c>
      <c r="AL15" s="177">
        <v>0</v>
      </c>
      <c r="AM15" s="177">
        <v>0</v>
      </c>
      <c r="AN15" s="177">
        <v>0</v>
      </c>
      <c r="AO15" s="177">
        <v>0</v>
      </c>
      <c r="AP15" s="177">
        <v>0</v>
      </c>
      <c r="AQ15" s="177">
        <v>0</v>
      </c>
      <c r="AR15" s="177">
        <v>0</v>
      </c>
      <c r="AS15" s="177">
        <v>0</v>
      </c>
      <c r="AT15" s="177">
        <v>0</v>
      </c>
      <c r="AU15" s="177">
        <v>0</v>
      </c>
      <c r="AV15" s="208">
        <f t="shared" si="1"/>
        <v>277.44545108498733</v>
      </c>
      <c r="AW15" s="346"/>
    </row>
    <row r="16" spans="1:49" s="192" customFormat="1" ht="15.75" customHeight="1" x14ac:dyDescent="0.3">
      <c r="A16" s="345">
        <v>2500591</v>
      </c>
      <c r="B16" s="176">
        <v>15.400178015419204</v>
      </c>
      <c r="C16" s="177">
        <v>97.880819007341472</v>
      </c>
      <c r="D16" s="202">
        <f t="shared" si="2"/>
        <v>0.90449999999999997</v>
      </c>
      <c r="E16" s="178"/>
      <c r="F16" s="178"/>
      <c r="G16" s="178"/>
      <c r="H16" s="178"/>
      <c r="I16" s="178"/>
      <c r="J16" s="178"/>
      <c r="K16" s="178"/>
      <c r="L16" s="177">
        <v>88.533200792140363</v>
      </c>
      <c r="M16" s="177">
        <v>88.533200792140363</v>
      </c>
      <c r="N16" s="177">
        <v>88.533200792140363</v>
      </c>
      <c r="O16" s="177">
        <v>88.533200792140363</v>
      </c>
      <c r="P16" s="177">
        <v>88.533200792140363</v>
      </c>
      <c r="Q16" s="177">
        <v>88.533200792140363</v>
      </c>
      <c r="R16" s="177">
        <v>88.533200792140363</v>
      </c>
      <c r="S16" s="177">
        <v>88.533200792140363</v>
      </c>
      <c r="T16" s="177">
        <v>88.533200792140363</v>
      </c>
      <c r="U16" s="177">
        <v>88.533200792140363</v>
      </c>
      <c r="V16" s="177">
        <v>88.533200792140363</v>
      </c>
      <c r="W16" s="177">
        <v>88.533200792140363</v>
      </c>
      <c r="X16" s="177">
        <v>88.533200792140363</v>
      </c>
      <c r="Y16" s="177">
        <v>88.533200792140363</v>
      </c>
      <c r="Z16" s="177">
        <v>88.533200792140363</v>
      </c>
      <c r="AA16" s="177">
        <v>35.429040591708635</v>
      </c>
      <c r="AB16" s="177">
        <v>0</v>
      </c>
      <c r="AC16" s="177">
        <v>0</v>
      </c>
      <c r="AD16" s="177">
        <v>0</v>
      </c>
      <c r="AE16" s="177">
        <v>0</v>
      </c>
      <c r="AF16" s="177">
        <v>0</v>
      </c>
      <c r="AG16" s="177">
        <v>0</v>
      </c>
      <c r="AH16" s="177">
        <v>0</v>
      </c>
      <c r="AI16" s="177">
        <v>0</v>
      </c>
      <c r="AJ16" s="177">
        <v>0</v>
      </c>
      <c r="AK16" s="177">
        <v>0</v>
      </c>
      <c r="AL16" s="177">
        <v>0</v>
      </c>
      <c r="AM16" s="177">
        <v>0</v>
      </c>
      <c r="AN16" s="177">
        <v>0</v>
      </c>
      <c r="AO16" s="177">
        <v>0</v>
      </c>
      <c r="AP16" s="177">
        <v>0</v>
      </c>
      <c r="AQ16" s="177">
        <v>0</v>
      </c>
      <c r="AR16" s="177">
        <v>0</v>
      </c>
      <c r="AS16" s="177">
        <v>0</v>
      </c>
      <c r="AT16" s="177">
        <v>0</v>
      </c>
      <c r="AU16" s="177">
        <v>0</v>
      </c>
      <c r="AV16" s="208">
        <f t="shared" si="1"/>
        <v>1363.4270524738145</v>
      </c>
      <c r="AW16" s="346"/>
    </row>
    <row r="17" spans="1:49" s="192" customFormat="1" ht="15.75" customHeight="1" x14ac:dyDescent="0.3">
      <c r="A17" s="345">
        <v>2500679</v>
      </c>
      <c r="B17" s="176">
        <v>15.400178015419204</v>
      </c>
      <c r="C17" s="177">
        <v>12.359806615426358</v>
      </c>
      <c r="D17" s="202">
        <f t="shared" si="2"/>
        <v>0.90449999999999986</v>
      </c>
      <c r="E17" s="178"/>
      <c r="F17" s="178"/>
      <c r="G17" s="178"/>
      <c r="H17" s="178"/>
      <c r="I17" s="178"/>
      <c r="J17" s="178"/>
      <c r="K17" s="178"/>
      <c r="L17" s="177">
        <v>11.179445083653139</v>
      </c>
      <c r="M17" s="177">
        <v>11.179445083653139</v>
      </c>
      <c r="N17" s="177">
        <v>11.179445083653139</v>
      </c>
      <c r="O17" s="177">
        <v>11.179445083653139</v>
      </c>
      <c r="P17" s="177">
        <v>11.179445083653139</v>
      </c>
      <c r="Q17" s="177">
        <v>11.179445083653139</v>
      </c>
      <c r="R17" s="177">
        <v>11.179445083653139</v>
      </c>
      <c r="S17" s="177">
        <v>11.179445083653139</v>
      </c>
      <c r="T17" s="177">
        <v>11.179445083653139</v>
      </c>
      <c r="U17" s="177">
        <v>11.179445083653139</v>
      </c>
      <c r="V17" s="177">
        <v>11.179445083653139</v>
      </c>
      <c r="W17" s="177">
        <v>11.179445083653139</v>
      </c>
      <c r="X17" s="177">
        <v>11.179445083653139</v>
      </c>
      <c r="Y17" s="177">
        <v>11.179445083653139</v>
      </c>
      <c r="Z17" s="177">
        <v>11.179445083653139</v>
      </c>
      <c r="AA17" s="177">
        <v>4.4737681470642912</v>
      </c>
      <c r="AB17" s="177">
        <v>0</v>
      </c>
      <c r="AC17" s="177">
        <v>0</v>
      </c>
      <c r="AD17" s="177">
        <v>0</v>
      </c>
      <c r="AE17" s="177">
        <v>0</v>
      </c>
      <c r="AF17" s="177">
        <v>0</v>
      </c>
      <c r="AG17" s="177">
        <v>0</v>
      </c>
      <c r="AH17" s="177">
        <v>0</v>
      </c>
      <c r="AI17" s="177">
        <v>0</v>
      </c>
      <c r="AJ17" s="177">
        <v>0</v>
      </c>
      <c r="AK17" s="177">
        <v>0</v>
      </c>
      <c r="AL17" s="177">
        <v>0</v>
      </c>
      <c r="AM17" s="177">
        <v>0</v>
      </c>
      <c r="AN17" s="177">
        <v>0</v>
      </c>
      <c r="AO17" s="177">
        <v>0</v>
      </c>
      <c r="AP17" s="177">
        <v>0</v>
      </c>
      <c r="AQ17" s="177">
        <v>0</v>
      </c>
      <c r="AR17" s="177">
        <v>0</v>
      </c>
      <c r="AS17" s="177">
        <v>0</v>
      </c>
      <c r="AT17" s="177">
        <v>0</v>
      </c>
      <c r="AU17" s="177">
        <v>0</v>
      </c>
      <c r="AV17" s="208">
        <f t="shared" si="1"/>
        <v>172.16544440186141</v>
      </c>
      <c r="AW17" s="346"/>
    </row>
    <row r="18" spans="1:49" s="192" customFormat="1" ht="15.75" customHeight="1" x14ac:dyDescent="0.3">
      <c r="A18" s="345">
        <v>2500701</v>
      </c>
      <c r="B18" s="176">
        <v>15.400178015419204</v>
      </c>
      <c r="C18" s="177">
        <v>522.81358472917941</v>
      </c>
      <c r="D18" s="202">
        <f t="shared" si="2"/>
        <v>0.90449999999999997</v>
      </c>
      <c r="E18" s="178"/>
      <c r="F18" s="178"/>
      <c r="G18" s="178"/>
      <c r="H18" s="178"/>
      <c r="I18" s="178"/>
      <c r="J18" s="178"/>
      <c r="K18" s="178"/>
      <c r="L18" s="177">
        <v>472.88488738754273</v>
      </c>
      <c r="M18" s="177">
        <v>472.88488738754273</v>
      </c>
      <c r="N18" s="177">
        <v>472.88488738754273</v>
      </c>
      <c r="O18" s="177">
        <v>472.88488738754273</v>
      </c>
      <c r="P18" s="177">
        <v>472.88488738754273</v>
      </c>
      <c r="Q18" s="177">
        <v>472.88488738754273</v>
      </c>
      <c r="R18" s="177">
        <v>472.88488738754273</v>
      </c>
      <c r="S18" s="177">
        <v>472.88488738754273</v>
      </c>
      <c r="T18" s="177">
        <v>472.88488738754273</v>
      </c>
      <c r="U18" s="177">
        <v>472.88488738754273</v>
      </c>
      <c r="V18" s="177">
        <v>472.88488738754273</v>
      </c>
      <c r="W18" s="177">
        <v>472.88488738754273</v>
      </c>
      <c r="X18" s="177">
        <v>472.88488738754273</v>
      </c>
      <c r="Y18" s="177">
        <v>472.88488738754273</v>
      </c>
      <c r="Z18" s="177">
        <v>472.88488738754273</v>
      </c>
      <c r="AA18" s="177">
        <v>189.23813575648066</v>
      </c>
      <c r="AB18" s="177">
        <v>0</v>
      </c>
      <c r="AC18" s="177">
        <v>0</v>
      </c>
      <c r="AD18" s="177">
        <v>0</v>
      </c>
      <c r="AE18" s="177">
        <v>0</v>
      </c>
      <c r="AF18" s="177">
        <v>0</v>
      </c>
      <c r="AG18" s="177">
        <v>0</v>
      </c>
      <c r="AH18" s="177">
        <v>0</v>
      </c>
      <c r="AI18" s="177">
        <v>0</v>
      </c>
      <c r="AJ18" s="177">
        <v>0</v>
      </c>
      <c r="AK18" s="177">
        <v>0</v>
      </c>
      <c r="AL18" s="177">
        <v>0</v>
      </c>
      <c r="AM18" s="177">
        <v>0</v>
      </c>
      <c r="AN18" s="177">
        <v>0</v>
      </c>
      <c r="AO18" s="177">
        <v>0</v>
      </c>
      <c r="AP18" s="177">
        <v>0</v>
      </c>
      <c r="AQ18" s="177">
        <v>0</v>
      </c>
      <c r="AR18" s="177">
        <v>0</v>
      </c>
      <c r="AS18" s="177">
        <v>0</v>
      </c>
      <c r="AT18" s="177">
        <v>0</v>
      </c>
      <c r="AU18" s="177">
        <v>0</v>
      </c>
      <c r="AV18" s="208">
        <f t="shared" si="1"/>
        <v>7282.5114465696242</v>
      </c>
      <c r="AW18" s="346"/>
    </row>
    <row r="19" spans="1:49" s="292" customFormat="1" ht="15.75" customHeight="1" x14ac:dyDescent="0.3">
      <c r="A19" s="310" t="s">
        <v>422</v>
      </c>
      <c r="B19" s="181"/>
      <c r="C19" s="182">
        <f>SUM(C5:C18)</f>
        <v>2185.8218081641148</v>
      </c>
      <c r="D19" s="205">
        <f>L19/C19</f>
        <v>0.90449999999999997</v>
      </c>
      <c r="E19" s="184"/>
      <c r="F19" s="184"/>
      <c r="G19" s="184"/>
      <c r="H19" s="184"/>
      <c r="I19" s="184"/>
      <c r="J19" s="184"/>
      <c r="K19" s="184"/>
      <c r="L19" s="182">
        <f t="shared" ref="L19:AV19" si="3">SUM(L5:L18)</f>
        <v>1977.0758254844418</v>
      </c>
      <c r="M19" s="182">
        <f t="shared" si="3"/>
        <v>1977.0758254844418</v>
      </c>
      <c r="N19" s="182">
        <f t="shared" si="3"/>
        <v>1977.0758254844418</v>
      </c>
      <c r="O19" s="182">
        <f t="shared" si="3"/>
        <v>1977.0758254844418</v>
      </c>
      <c r="P19" s="182">
        <f t="shared" si="3"/>
        <v>1977.0758254844418</v>
      </c>
      <c r="Q19" s="182">
        <f t="shared" si="3"/>
        <v>1977.0758254844418</v>
      </c>
      <c r="R19" s="182">
        <f t="shared" si="3"/>
        <v>1977.0758254844418</v>
      </c>
      <c r="S19" s="182">
        <f t="shared" si="3"/>
        <v>1977.0758254844418</v>
      </c>
      <c r="T19" s="182">
        <f t="shared" si="3"/>
        <v>1977.0758254844418</v>
      </c>
      <c r="U19" s="182">
        <f t="shared" si="3"/>
        <v>1977.0758254844418</v>
      </c>
      <c r="V19" s="182">
        <f t="shared" si="3"/>
        <v>1959.5826570637314</v>
      </c>
      <c r="W19" s="182">
        <f t="shared" si="3"/>
        <v>1943.9372272569797</v>
      </c>
      <c r="X19" s="182">
        <f t="shared" si="3"/>
        <v>1943.9372272569797</v>
      </c>
      <c r="Y19" s="182">
        <f t="shared" si="3"/>
        <v>1943.9372272569797</v>
      </c>
      <c r="Z19" s="182">
        <f t="shared" si="3"/>
        <v>1943.9372272569797</v>
      </c>
      <c r="AA19" s="182">
        <f t="shared" si="3"/>
        <v>777.92094170320843</v>
      </c>
      <c r="AB19" s="182">
        <f t="shared" si="3"/>
        <v>0</v>
      </c>
      <c r="AC19" s="182">
        <f t="shared" si="3"/>
        <v>0</v>
      </c>
      <c r="AD19" s="182">
        <f t="shared" si="3"/>
        <v>0</v>
      </c>
      <c r="AE19" s="182">
        <f t="shared" si="3"/>
        <v>0</v>
      </c>
      <c r="AF19" s="182">
        <f t="shared" si="3"/>
        <v>0</v>
      </c>
      <c r="AG19" s="182">
        <f t="shared" si="3"/>
        <v>0</v>
      </c>
      <c r="AH19" s="182">
        <f t="shared" si="3"/>
        <v>0</v>
      </c>
      <c r="AI19" s="182">
        <f t="shared" si="3"/>
        <v>0</v>
      </c>
      <c r="AJ19" s="182">
        <f t="shared" si="3"/>
        <v>0</v>
      </c>
      <c r="AK19" s="182">
        <f t="shared" si="3"/>
        <v>0</v>
      </c>
      <c r="AL19" s="182">
        <f t="shared" si="3"/>
        <v>0</v>
      </c>
      <c r="AM19" s="182">
        <f t="shared" si="3"/>
        <v>0</v>
      </c>
      <c r="AN19" s="182">
        <f t="shared" si="3"/>
        <v>0</v>
      </c>
      <c r="AO19" s="182">
        <f t="shared" si="3"/>
        <v>0</v>
      </c>
      <c r="AP19" s="182">
        <f t="shared" si="3"/>
        <v>0</v>
      </c>
      <c r="AQ19" s="182">
        <f t="shared" si="3"/>
        <v>0</v>
      </c>
      <c r="AR19" s="182">
        <f t="shared" si="3"/>
        <v>0</v>
      </c>
      <c r="AS19" s="182">
        <f t="shared" si="3"/>
        <v>0</v>
      </c>
      <c r="AT19" s="182">
        <f t="shared" si="3"/>
        <v>0</v>
      </c>
      <c r="AU19" s="182">
        <f t="shared" si="3"/>
        <v>0</v>
      </c>
      <c r="AV19" s="174">
        <f t="shared" si="3"/>
        <v>30284.010762639278</v>
      </c>
      <c r="AW19" s="195"/>
    </row>
    <row r="20" spans="1:49" s="292" customFormat="1" ht="15.75" customHeight="1" x14ac:dyDescent="0.3">
      <c r="A20" s="310" t="s">
        <v>423</v>
      </c>
      <c r="B20" s="185"/>
      <c r="C20" s="186"/>
      <c r="D20" s="187"/>
      <c r="E20" s="184"/>
      <c r="F20" s="184"/>
      <c r="G20" s="184"/>
      <c r="H20" s="184"/>
      <c r="I20" s="184"/>
      <c r="J20" s="184"/>
      <c r="K20" s="184"/>
      <c r="L20" s="188">
        <f>L19-L19</f>
        <v>0</v>
      </c>
      <c r="M20" s="188">
        <f>L19-M19</f>
        <v>0</v>
      </c>
      <c r="N20" s="188">
        <f t="shared" ref="N20:AR20" si="4">M19-N19</f>
        <v>0</v>
      </c>
      <c r="O20" s="188">
        <f t="shared" si="4"/>
        <v>0</v>
      </c>
      <c r="P20" s="188">
        <f t="shared" si="4"/>
        <v>0</v>
      </c>
      <c r="Q20" s="188">
        <f t="shared" si="4"/>
        <v>0</v>
      </c>
      <c r="R20" s="188">
        <f t="shared" si="4"/>
        <v>0</v>
      </c>
      <c r="S20" s="188">
        <f t="shared" si="4"/>
        <v>0</v>
      </c>
      <c r="T20" s="188">
        <f t="shared" si="4"/>
        <v>0</v>
      </c>
      <c r="U20" s="188">
        <f t="shared" si="4"/>
        <v>0</v>
      </c>
      <c r="V20" s="188">
        <f t="shared" si="4"/>
        <v>17.49316842071039</v>
      </c>
      <c r="W20" s="188">
        <f t="shared" si="4"/>
        <v>15.645429806751736</v>
      </c>
      <c r="X20" s="188">
        <f t="shared" si="4"/>
        <v>0</v>
      </c>
      <c r="Y20" s="188">
        <f t="shared" si="4"/>
        <v>0</v>
      </c>
      <c r="Z20" s="188">
        <f t="shared" si="4"/>
        <v>0</v>
      </c>
      <c r="AA20" s="188">
        <f t="shared" si="4"/>
        <v>1166.0162855537712</v>
      </c>
      <c r="AB20" s="188">
        <f t="shared" si="4"/>
        <v>777.92094170320843</v>
      </c>
      <c r="AC20" s="188">
        <f t="shared" si="4"/>
        <v>0</v>
      </c>
      <c r="AD20" s="188">
        <f t="shared" si="4"/>
        <v>0</v>
      </c>
      <c r="AE20" s="188">
        <f t="shared" si="4"/>
        <v>0</v>
      </c>
      <c r="AF20" s="188">
        <f t="shared" si="4"/>
        <v>0</v>
      </c>
      <c r="AG20" s="188">
        <f t="shared" si="4"/>
        <v>0</v>
      </c>
      <c r="AH20" s="188">
        <f t="shared" si="4"/>
        <v>0</v>
      </c>
      <c r="AI20" s="188">
        <f t="shared" si="4"/>
        <v>0</v>
      </c>
      <c r="AJ20" s="188">
        <f t="shared" si="4"/>
        <v>0</v>
      </c>
      <c r="AK20" s="188">
        <f t="shared" si="4"/>
        <v>0</v>
      </c>
      <c r="AL20" s="188">
        <f t="shared" si="4"/>
        <v>0</v>
      </c>
      <c r="AM20" s="188">
        <f t="shared" si="4"/>
        <v>0</v>
      </c>
      <c r="AN20" s="188">
        <f t="shared" si="4"/>
        <v>0</v>
      </c>
      <c r="AO20" s="188">
        <f t="shared" si="4"/>
        <v>0</v>
      </c>
      <c r="AP20" s="188">
        <f t="shared" si="4"/>
        <v>0</v>
      </c>
      <c r="AQ20" s="188">
        <f t="shared" si="4"/>
        <v>0</v>
      </c>
      <c r="AR20" s="188">
        <f t="shared" si="4"/>
        <v>0</v>
      </c>
      <c r="AS20" s="188">
        <f t="shared" ref="AS20" si="5">AR19-AS19</f>
        <v>0</v>
      </c>
      <c r="AT20" s="188">
        <f t="shared" ref="AT20" si="6">AS19-AT19</f>
        <v>0</v>
      </c>
      <c r="AU20" s="188">
        <f t="shared" ref="AU20" si="7">AT19-AU19</f>
        <v>0</v>
      </c>
      <c r="AV20" s="347"/>
      <c r="AW20" s="195"/>
    </row>
    <row r="21" spans="1:49" s="292" customFormat="1" ht="15.75" customHeight="1" x14ac:dyDescent="0.3">
      <c r="A21" s="310" t="s">
        <v>424</v>
      </c>
      <c r="B21" s="185"/>
      <c r="C21" s="186"/>
      <c r="D21" s="187"/>
      <c r="E21" s="184"/>
      <c r="F21" s="184"/>
      <c r="G21" s="184"/>
      <c r="H21" s="184"/>
      <c r="I21" s="184"/>
      <c r="J21" s="184"/>
      <c r="K21" s="184"/>
      <c r="L21" s="190">
        <f>$L$19-L19</f>
        <v>0</v>
      </c>
      <c r="M21" s="190">
        <f t="shared" ref="M21" si="8">$L$19-M19</f>
        <v>0</v>
      </c>
      <c r="N21" s="190">
        <f t="shared" ref="N21:AR21" si="9">$L$19-N19</f>
        <v>0</v>
      </c>
      <c r="O21" s="190">
        <f t="shared" si="9"/>
        <v>0</v>
      </c>
      <c r="P21" s="190">
        <f t="shared" si="9"/>
        <v>0</v>
      </c>
      <c r="Q21" s="190">
        <f t="shared" si="9"/>
        <v>0</v>
      </c>
      <c r="R21" s="190">
        <f t="shared" si="9"/>
        <v>0</v>
      </c>
      <c r="S21" s="190">
        <f t="shared" si="9"/>
        <v>0</v>
      </c>
      <c r="T21" s="190">
        <f t="shared" si="9"/>
        <v>0</v>
      </c>
      <c r="U21" s="190">
        <f t="shared" si="9"/>
        <v>0</v>
      </c>
      <c r="V21" s="190">
        <f t="shared" si="9"/>
        <v>17.49316842071039</v>
      </c>
      <c r="W21" s="190">
        <f t="shared" si="9"/>
        <v>33.138598227462126</v>
      </c>
      <c r="X21" s="190">
        <f t="shared" si="9"/>
        <v>33.138598227462126</v>
      </c>
      <c r="Y21" s="190">
        <f t="shared" si="9"/>
        <v>33.138598227462126</v>
      </c>
      <c r="Z21" s="190">
        <f t="shared" si="9"/>
        <v>33.138598227462126</v>
      </c>
      <c r="AA21" s="190">
        <f t="shared" si="9"/>
        <v>1199.1548837812334</v>
      </c>
      <c r="AB21" s="190">
        <f t="shared" si="9"/>
        <v>1977.0758254844418</v>
      </c>
      <c r="AC21" s="190">
        <f t="shared" si="9"/>
        <v>1977.0758254844418</v>
      </c>
      <c r="AD21" s="190">
        <f t="shared" si="9"/>
        <v>1977.0758254844418</v>
      </c>
      <c r="AE21" s="190">
        <f t="shared" si="9"/>
        <v>1977.0758254844418</v>
      </c>
      <c r="AF21" s="190">
        <f t="shared" si="9"/>
        <v>1977.0758254844418</v>
      </c>
      <c r="AG21" s="190">
        <f t="shared" si="9"/>
        <v>1977.0758254844418</v>
      </c>
      <c r="AH21" s="190">
        <f t="shared" si="9"/>
        <v>1977.0758254844418</v>
      </c>
      <c r="AI21" s="190">
        <f t="shared" si="9"/>
        <v>1977.0758254844418</v>
      </c>
      <c r="AJ21" s="190">
        <f t="shared" si="9"/>
        <v>1977.0758254844418</v>
      </c>
      <c r="AK21" s="190">
        <f t="shared" si="9"/>
        <v>1977.0758254844418</v>
      </c>
      <c r="AL21" s="190">
        <f t="shared" si="9"/>
        <v>1977.0758254844418</v>
      </c>
      <c r="AM21" s="190">
        <f t="shared" si="9"/>
        <v>1977.0758254844418</v>
      </c>
      <c r="AN21" s="190">
        <f t="shared" si="9"/>
        <v>1977.0758254844418</v>
      </c>
      <c r="AO21" s="190">
        <f t="shared" si="9"/>
        <v>1977.0758254844418</v>
      </c>
      <c r="AP21" s="190">
        <f t="shared" si="9"/>
        <v>1977.0758254844418</v>
      </c>
      <c r="AQ21" s="190">
        <f t="shared" si="9"/>
        <v>1977.0758254844418</v>
      </c>
      <c r="AR21" s="190">
        <f t="shared" si="9"/>
        <v>1977.0758254844418</v>
      </c>
      <c r="AS21" s="190">
        <f t="shared" ref="AS21:AU21" si="10">$L$19-AS19</f>
        <v>1977.0758254844418</v>
      </c>
      <c r="AT21" s="190">
        <f t="shared" si="10"/>
        <v>1977.0758254844418</v>
      </c>
      <c r="AU21" s="190">
        <f t="shared" si="10"/>
        <v>1977.0758254844418</v>
      </c>
      <c r="AV21" s="257"/>
      <c r="AW21" s="195"/>
    </row>
    <row r="22" spans="1:49" s="292" customFormat="1" ht="15.75" customHeight="1" x14ac:dyDescent="0.3">
      <c r="A22" s="193" t="s">
        <v>66</v>
      </c>
      <c r="B22" s="194">
        <f>SUMPRODUCT(B5:B18,C5:C18)/C19</f>
        <v>15.317576782983933</v>
      </c>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row>
    <row r="23" spans="1:49" x14ac:dyDescent="0.3">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row>
    <row r="24" spans="1:49" x14ac:dyDescent="0.3">
      <c r="A24" s="528" t="s">
        <v>2</v>
      </c>
      <c r="B24" s="529"/>
      <c r="C24" s="529"/>
      <c r="D24" s="529"/>
      <c r="E24" s="529"/>
      <c r="F24" s="529"/>
      <c r="G24" s="529"/>
      <c r="H24" s="529"/>
      <c r="I24" s="529"/>
      <c r="J24" s="529"/>
      <c r="K24" s="529"/>
      <c r="L24" s="529"/>
      <c r="M24" s="530"/>
    </row>
    <row r="25" spans="1:49" ht="45" customHeight="1" x14ac:dyDescent="0.3">
      <c r="A25" s="503" t="s">
        <v>619</v>
      </c>
      <c r="B25" s="504"/>
      <c r="C25" s="504"/>
      <c r="D25" s="504"/>
      <c r="E25" s="504"/>
      <c r="F25" s="504"/>
      <c r="G25" s="504"/>
      <c r="H25" s="504"/>
      <c r="I25" s="504"/>
      <c r="J25" s="504"/>
      <c r="K25" s="504"/>
      <c r="L25" s="504"/>
      <c r="M25" s="505"/>
    </row>
  </sheetData>
  <mergeCells count="7">
    <mergeCell ref="AV3:AV4"/>
    <mergeCell ref="A24:M24"/>
    <mergeCell ref="A25:M25"/>
    <mergeCell ref="A3:A4"/>
    <mergeCell ref="B3:B4"/>
    <mergeCell ref="C3:C4"/>
    <mergeCell ref="D3:D4"/>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CA802-88A1-4E75-B5A3-04E97FEFCF2D}">
  <dimension ref="A1:L138"/>
  <sheetViews>
    <sheetView workbookViewId="0">
      <selection sqref="A1:L1"/>
    </sheetView>
  </sheetViews>
  <sheetFormatPr defaultColWidth="8.88671875" defaultRowHeight="15.75" x14ac:dyDescent="0.3"/>
  <cols>
    <col min="1" max="16384" width="8.88671875" style="30"/>
  </cols>
  <sheetData>
    <row r="1" spans="1:12" ht="42.75" customHeight="1" x14ac:dyDescent="0.3">
      <c r="A1" s="449" t="s">
        <v>361</v>
      </c>
      <c r="B1" s="449"/>
      <c r="C1" s="449"/>
      <c r="D1" s="449"/>
      <c r="E1" s="449"/>
      <c r="F1" s="449"/>
      <c r="G1" s="449"/>
      <c r="H1" s="449"/>
      <c r="I1" s="449"/>
      <c r="J1" s="449"/>
      <c r="K1" s="449"/>
      <c r="L1" s="449"/>
    </row>
    <row r="2" spans="1:12" ht="15.75" customHeight="1" x14ac:dyDescent="0.3">
      <c r="A2" s="369" t="s">
        <v>56</v>
      </c>
    </row>
    <row r="3" spans="1:12" ht="15.75" customHeight="1" x14ac:dyDescent="0.3"/>
    <row r="4" spans="1:12" ht="15.75" customHeight="1" x14ac:dyDescent="0.3"/>
    <row r="5" spans="1:12" ht="15.75" customHeight="1" x14ac:dyDescent="0.3"/>
    <row r="6" spans="1:12" ht="15.75" customHeight="1" x14ac:dyDescent="0.3"/>
    <row r="7" spans="1:12" ht="15.75" customHeight="1" x14ac:dyDescent="0.3"/>
    <row r="8" spans="1:12" ht="15.75" customHeight="1" x14ac:dyDescent="0.3"/>
    <row r="9" spans="1:12" ht="15.75" customHeight="1" x14ac:dyDescent="0.3"/>
    <row r="10" spans="1:12" ht="15.75" customHeight="1" x14ac:dyDescent="0.3"/>
    <row r="11" spans="1:12" ht="15.75" customHeight="1" x14ac:dyDescent="0.3"/>
    <row r="12" spans="1:12" ht="15.75" customHeight="1" x14ac:dyDescent="0.3"/>
    <row r="13" spans="1:12" ht="15.75" customHeight="1" x14ac:dyDescent="0.3"/>
    <row r="14" spans="1:12" ht="15.75" customHeight="1" x14ac:dyDescent="0.3"/>
    <row r="15" spans="1:12" ht="15.75" customHeight="1" x14ac:dyDescent="0.3"/>
    <row r="16" spans="1:12"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sheetData>
  <mergeCells count="1">
    <mergeCell ref="A1:L1"/>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E443D-6A07-424E-827E-84E995987310}">
  <dimension ref="A1:AV12"/>
  <sheetViews>
    <sheetView workbookViewId="0">
      <selection activeCell="AG5" sqref="AG5"/>
    </sheetView>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88671875" customWidth="1"/>
  </cols>
  <sheetData>
    <row r="1" spans="1:48" ht="15.75" customHeight="1" x14ac:dyDescent="0.3">
      <c r="A1" s="292" t="s">
        <v>443</v>
      </c>
    </row>
    <row r="2" spans="1:48" x14ac:dyDescent="0.3">
      <c r="A2" s="108"/>
      <c r="B2" s="30"/>
      <c r="C2" s="30"/>
      <c r="D2" s="30"/>
      <c r="E2" s="30"/>
      <c r="F2" s="30"/>
      <c r="G2" s="30"/>
      <c r="H2" s="30"/>
      <c r="I2" s="30"/>
      <c r="J2" s="30"/>
      <c r="K2" s="30"/>
      <c r="L2" s="30"/>
      <c r="M2" s="30"/>
      <c r="N2" s="30"/>
      <c r="O2" s="30"/>
      <c r="P2" s="30"/>
      <c r="Q2" s="30"/>
      <c r="R2" s="30"/>
      <c r="S2" s="30"/>
      <c r="T2" s="30"/>
      <c r="U2" s="30"/>
      <c r="V2" s="30"/>
    </row>
    <row r="3" spans="1:48" ht="15.75" customHeight="1" x14ac:dyDescent="0.3">
      <c r="A3" s="491" t="s">
        <v>230</v>
      </c>
      <c r="B3" s="493" t="s">
        <v>0</v>
      </c>
      <c r="C3" s="493" t="s">
        <v>264</v>
      </c>
      <c r="D3" s="493" t="s">
        <v>57</v>
      </c>
      <c r="E3" s="105"/>
      <c r="F3" s="29"/>
      <c r="G3" s="29"/>
      <c r="H3" s="29"/>
      <c r="I3" s="29"/>
      <c r="J3" s="29"/>
      <c r="K3" s="107"/>
      <c r="L3" s="120" t="s">
        <v>265</v>
      </c>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8" x14ac:dyDescent="0.3">
      <c r="A4" s="496"/>
      <c r="B4" s="495"/>
      <c r="C4" s="495"/>
      <c r="D4" s="495"/>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row>
    <row r="5" spans="1:48" s="192" customFormat="1" x14ac:dyDescent="0.3">
      <c r="A5" s="345" t="s">
        <v>381</v>
      </c>
      <c r="B5" s="349">
        <v>7.3</v>
      </c>
      <c r="C5" s="173">
        <v>4482.8658809201488</v>
      </c>
      <c r="D5" s="351">
        <f>L5/C5</f>
        <v>0.93948474506767432</v>
      </c>
      <c r="E5" s="203"/>
      <c r="F5" s="178"/>
      <c r="G5" s="178"/>
      <c r="H5" s="178"/>
      <c r="I5" s="178"/>
      <c r="J5" s="178"/>
      <c r="K5" s="178"/>
      <c r="L5" s="173">
        <v>4211.5841093088411</v>
      </c>
      <c r="M5" s="173">
        <v>4211.5841093088411</v>
      </c>
      <c r="N5" s="173">
        <v>4211.5841093088411</v>
      </c>
      <c r="O5" s="173">
        <v>4211.5841093088411</v>
      </c>
      <c r="P5" s="173">
        <v>4211.5841093088411</v>
      </c>
      <c r="Q5" s="173">
        <v>4211.5841093088411</v>
      </c>
      <c r="R5" s="173">
        <v>4211.5841093088411</v>
      </c>
      <c r="S5" s="173">
        <v>1263.4752327926524</v>
      </c>
      <c r="T5" s="173">
        <v>0</v>
      </c>
      <c r="U5" s="173">
        <v>0</v>
      </c>
      <c r="V5" s="173">
        <v>0</v>
      </c>
      <c r="W5" s="173">
        <v>0</v>
      </c>
      <c r="X5" s="173">
        <v>0</v>
      </c>
      <c r="Y5" s="173">
        <v>0</v>
      </c>
      <c r="Z5" s="173">
        <v>0</v>
      </c>
      <c r="AA5" s="173">
        <v>0</v>
      </c>
      <c r="AB5" s="173">
        <v>0</v>
      </c>
      <c r="AC5" s="173">
        <v>0</v>
      </c>
      <c r="AD5" s="173">
        <v>0</v>
      </c>
      <c r="AE5" s="173">
        <v>0</v>
      </c>
      <c r="AF5" s="173">
        <v>0</v>
      </c>
      <c r="AG5" s="173">
        <v>0</v>
      </c>
      <c r="AH5" s="173">
        <v>0</v>
      </c>
      <c r="AI5" s="173">
        <v>0</v>
      </c>
      <c r="AJ5" s="173">
        <v>0</v>
      </c>
      <c r="AK5" s="173">
        <v>0</v>
      </c>
      <c r="AL5" s="173">
        <v>0</v>
      </c>
      <c r="AM5" s="173">
        <v>0</v>
      </c>
      <c r="AN5" s="173">
        <v>0</v>
      </c>
      <c r="AO5" s="173">
        <v>0</v>
      </c>
      <c r="AP5" s="173">
        <v>0</v>
      </c>
      <c r="AQ5" s="173">
        <v>0</v>
      </c>
      <c r="AR5" s="173">
        <v>0</v>
      </c>
      <c r="AS5" s="173">
        <v>0</v>
      </c>
      <c r="AT5" s="173">
        <v>0</v>
      </c>
      <c r="AU5" s="173">
        <v>0</v>
      </c>
      <c r="AV5" s="208">
        <f>SUM(E5:AU5)</f>
        <v>30744.563997954541</v>
      </c>
    </row>
    <row r="6" spans="1:48" s="292" customFormat="1" x14ac:dyDescent="0.3">
      <c r="A6" s="310" t="s">
        <v>422</v>
      </c>
      <c r="B6" s="196"/>
      <c r="C6" s="174">
        <f>SUM(C5:C5)</f>
        <v>4482.8658809201488</v>
      </c>
      <c r="D6" s="350">
        <f>M6/C6</f>
        <v>0.93948474506767432</v>
      </c>
      <c r="E6" s="184"/>
      <c r="F6" s="184"/>
      <c r="G6" s="184"/>
      <c r="H6" s="184"/>
      <c r="I6" s="184"/>
      <c r="J6" s="184"/>
      <c r="K6" s="184"/>
      <c r="L6" s="174">
        <f>SUM(L5:L5)</f>
        <v>4211.5841093088411</v>
      </c>
      <c r="M6" s="174">
        <f t="shared" ref="M6:AV6" si="1">SUM(M5:M5)</f>
        <v>4211.5841093088411</v>
      </c>
      <c r="N6" s="174">
        <f t="shared" ref="N6:AS6" si="2">SUM(N5:N5)</f>
        <v>4211.5841093088411</v>
      </c>
      <c r="O6" s="174">
        <f t="shared" si="2"/>
        <v>4211.5841093088411</v>
      </c>
      <c r="P6" s="174">
        <f t="shared" si="2"/>
        <v>4211.5841093088411</v>
      </c>
      <c r="Q6" s="174">
        <f t="shared" si="2"/>
        <v>4211.5841093088411</v>
      </c>
      <c r="R6" s="174">
        <f t="shared" si="2"/>
        <v>4211.5841093088411</v>
      </c>
      <c r="S6" s="174">
        <f t="shared" si="2"/>
        <v>1263.4752327926524</v>
      </c>
      <c r="T6" s="174">
        <f t="shared" si="2"/>
        <v>0</v>
      </c>
      <c r="U6" s="174">
        <f t="shared" si="2"/>
        <v>0</v>
      </c>
      <c r="V6" s="174">
        <f t="shared" si="2"/>
        <v>0</v>
      </c>
      <c r="W6" s="174">
        <f t="shared" si="2"/>
        <v>0</v>
      </c>
      <c r="X6" s="174">
        <f t="shared" si="2"/>
        <v>0</v>
      </c>
      <c r="Y6" s="174">
        <f t="shared" si="2"/>
        <v>0</v>
      </c>
      <c r="Z6" s="174">
        <f t="shared" si="2"/>
        <v>0</v>
      </c>
      <c r="AA6" s="174">
        <f t="shared" si="2"/>
        <v>0</v>
      </c>
      <c r="AB6" s="174">
        <f t="shared" si="2"/>
        <v>0</v>
      </c>
      <c r="AC6" s="174">
        <f t="shared" si="2"/>
        <v>0</v>
      </c>
      <c r="AD6" s="174">
        <f t="shared" si="2"/>
        <v>0</v>
      </c>
      <c r="AE6" s="174">
        <f t="shared" si="2"/>
        <v>0</v>
      </c>
      <c r="AF6" s="174">
        <f t="shared" si="2"/>
        <v>0</v>
      </c>
      <c r="AG6" s="174">
        <f t="shared" si="2"/>
        <v>0</v>
      </c>
      <c r="AH6" s="174">
        <f t="shared" si="2"/>
        <v>0</v>
      </c>
      <c r="AI6" s="174">
        <f t="shared" si="2"/>
        <v>0</v>
      </c>
      <c r="AJ6" s="174">
        <f t="shared" si="2"/>
        <v>0</v>
      </c>
      <c r="AK6" s="174">
        <f t="shared" si="2"/>
        <v>0</v>
      </c>
      <c r="AL6" s="174">
        <f t="shared" si="2"/>
        <v>0</v>
      </c>
      <c r="AM6" s="174">
        <f t="shared" si="2"/>
        <v>0</v>
      </c>
      <c r="AN6" s="174">
        <f t="shared" si="2"/>
        <v>0</v>
      </c>
      <c r="AO6" s="174">
        <f t="shared" si="2"/>
        <v>0</v>
      </c>
      <c r="AP6" s="174">
        <f t="shared" si="2"/>
        <v>0</v>
      </c>
      <c r="AQ6" s="174">
        <f t="shared" si="2"/>
        <v>0</v>
      </c>
      <c r="AR6" s="174">
        <f t="shared" si="2"/>
        <v>0</v>
      </c>
      <c r="AS6" s="174">
        <f t="shared" si="2"/>
        <v>0</v>
      </c>
      <c r="AT6" s="174">
        <f t="shared" ref="AT6:AU6" si="3">SUM(AT5:AT5)</f>
        <v>0</v>
      </c>
      <c r="AU6" s="174">
        <f t="shared" si="3"/>
        <v>0</v>
      </c>
      <c r="AV6" s="174">
        <f t="shared" si="1"/>
        <v>30744.563997954541</v>
      </c>
    </row>
    <row r="7" spans="1:48" s="292" customFormat="1" x14ac:dyDescent="0.3">
      <c r="A7" s="310" t="s">
        <v>423</v>
      </c>
      <c r="B7" s="185"/>
      <c r="C7" s="186"/>
      <c r="D7" s="187"/>
      <c r="E7" s="184"/>
      <c r="F7" s="184"/>
      <c r="G7" s="184"/>
      <c r="H7" s="184"/>
      <c r="I7" s="184"/>
      <c r="J7" s="184"/>
      <c r="K7" s="184"/>
      <c r="L7" s="174">
        <f>L6-L6</f>
        <v>0</v>
      </c>
      <c r="M7" s="174">
        <f>M6-M6</f>
        <v>0</v>
      </c>
      <c r="N7" s="174">
        <f t="shared" ref="N7:AS7" si="4">N6-N6</f>
        <v>0</v>
      </c>
      <c r="O7" s="174">
        <f t="shared" si="4"/>
        <v>0</v>
      </c>
      <c r="P7" s="174">
        <f t="shared" si="4"/>
        <v>0</v>
      </c>
      <c r="Q7" s="174">
        <f t="shared" si="4"/>
        <v>0</v>
      </c>
      <c r="R7" s="174">
        <f t="shared" si="4"/>
        <v>0</v>
      </c>
      <c r="S7" s="174">
        <f t="shared" si="4"/>
        <v>0</v>
      </c>
      <c r="T7" s="174">
        <f t="shared" si="4"/>
        <v>0</v>
      </c>
      <c r="U7" s="174">
        <f t="shared" si="4"/>
        <v>0</v>
      </c>
      <c r="V7" s="174">
        <f t="shared" si="4"/>
        <v>0</v>
      </c>
      <c r="W7" s="174">
        <f t="shared" si="4"/>
        <v>0</v>
      </c>
      <c r="X7" s="174">
        <f t="shared" si="4"/>
        <v>0</v>
      </c>
      <c r="Y7" s="174">
        <f t="shared" si="4"/>
        <v>0</v>
      </c>
      <c r="Z7" s="174">
        <f t="shared" si="4"/>
        <v>0</v>
      </c>
      <c r="AA7" s="174">
        <f t="shared" si="4"/>
        <v>0</v>
      </c>
      <c r="AB7" s="174">
        <f t="shared" si="4"/>
        <v>0</v>
      </c>
      <c r="AC7" s="174">
        <f t="shared" si="4"/>
        <v>0</v>
      </c>
      <c r="AD7" s="174">
        <f t="shared" si="4"/>
        <v>0</v>
      </c>
      <c r="AE7" s="174">
        <f t="shared" si="4"/>
        <v>0</v>
      </c>
      <c r="AF7" s="174">
        <f t="shared" si="4"/>
        <v>0</v>
      </c>
      <c r="AG7" s="174">
        <f t="shared" si="4"/>
        <v>0</v>
      </c>
      <c r="AH7" s="174">
        <f t="shared" si="4"/>
        <v>0</v>
      </c>
      <c r="AI7" s="174">
        <f t="shared" si="4"/>
        <v>0</v>
      </c>
      <c r="AJ7" s="174">
        <f t="shared" si="4"/>
        <v>0</v>
      </c>
      <c r="AK7" s="174">
        <f t="shared" si="4"/>
        <v>0</v>
      </c>
      <c r="AL7" s="174">
        <f t="shared" si="4"/>
        <v>0</v>
      </c>
      <c r="AM7" s="174">
        <f t="shared" si="4"/>
        <v>0</v>
      </c>
      <c r="AN7" s="174">
        <f t="shared" si="4"/>
        <v>0</v>
      </c>
      <c r="AO7" s="174">
        <f t="shared" si="4"/>
        <v>0</v>
      </c>
      <c r="AP7" s="174">
        <f t="shared" si="4"/>
        <v>0</v>
      </c>
      <c r="AQ7" s="174">
        <f t="shared" si="4"/>
        <v>0</v>
      </c>
      <c r="AR7" s="174">
        <f t="shared" si="4"/>
        <v>0</v>
      </c>
      <c r="AS7" s="174">
        <f t="shared" si="4"/>
        <v>0</v>
      </c>
      <c r="AT7" s="174">
        <f t="shared" ref="AT7:AU7" si="5">AT6-AT6</f>
        <v>0</v>
      </c>
      <c r="AU7" s="174">
        <f t="shared" si="5"/>
        <v>0</v>
      </c>
      <c r="AV7" s="189"/>
    </row>
    <row r="8" spans="1:48" s="292" customFormat="1" x14ac:dyDescent="0.3">
      <c r="A8" s="310" t="s">
        <v>424</v>
      </c>
      <c r="B8" s="185"/>
      <c r="C8" s="186"/>
      <c r="D8" s="187"/>
      <c r="E8" s="184"/>
      <c r="F8" s="184"/>
      <c r="G8" s="184"/>
      <c r="H8" s="184"/>
      <c r="I8" s="184"/>
      <c r="J8" s="184"/>
      <c r="K8" s="184"/>
      <c r="L8" s="174">
        <f>$L$6-L6</f>
        <v>0</v>
      </c>
      <c r="M8" s="174">
        <f>$M$6-M6</f>
        <v>0</v>
      </c>
      <c r="N8" s="174">
        <f t="shared" ref="N8:AS8" si="6">$M$6-N6</f>
        <v>0</v>
      </c>
      <c r="O8" s="174">
        <f t="shared" si="6"/>
        <v>0</v>
      </c>
      <c r="P8" s="174">
        <f t="shared" si="6"/>
        <v>0</v>
      </c>
      <c r="Q8" s="174">
        <f t="shared" si="6"/>
        <v>0</v>
      </c>
      <c r="R8" s="174">
        <f t="shared" si="6"/>
        <v>0</v>
      </c>
      <c r="S8" s="174">
        <f t="shared" si="6"/>
        <v>2948.1088765161885</v>
      </c>
      <c r="T8" s="174">
        <f t="shared" si="6"/>
        <v>4211.5841093088411</v>
      </c>
      <c r="U8" s="174">
        <f t="shared" si="6"/>
        <v>4211.5841093088411</v>
      </c>
      <c r="V8" s="174">
        <f t="shared" si="6"/>
        <v>4211.5841093088411</v>
      </c>
      <c r="W8" s="174">
        <f t="shared" si="6"/>
        <v>4211.5841093088411</v>
      </c>
      <c r="X8" s="174">
        <f t="shared" si="6"/>
        <v>4211.5841093088411</v>
      </c>
      <c r="Y8" s="174">
        <f t="shared" si="6"/>
        <v>4211.5841093088411</v>
      </c>
      <c r="Z8" s="174">
        <f t="shared" si="6"/>
        <v>4211.5841093088411</v>
      </c>
      <c r="AA8" s="174">
        <f t="shared" si="6"/>
        <v>4211.5841093088411</v>
      </c>
      <c r="AB8" s="174">
        <f t="shared" si="6"/>
        <v>4211.5841093088411</v>
      </c>
      <c r="AC8" s="174">
        <f t="shared" si="6"/>
        <v>4211.5841093088411</v>
      </c>
      <c r="AD8" s="174">
        <f t="shared" si="6"/>
        <v>4211.5841093088411</v>
      </c>
      <c r="AE8" s="174">
        <f t="shared" si="6"/>
        <v>4211.5841093088411</v>
      </c>
      <c r="AF8" s="174">
        <f t="shared" si="6"/>
        <v>4211.5841093088411</v>
      </c>
      <c r="AG8" s="174">
        <f t="shared" si="6"/>
        <v>4211.5841093088411</v>
      </c>
      <c r="AH8" s="174">
        <f t="shared" si="6"/>
        <v>4211.5841093088411</v>
      </c>
      <c r="AI8" s="174">
        <f t="shared" si="6"/>
        <v>4211.5841093088411</v>
      </c>
      <c r="AJ8" s="174">
        <f t="shared" si="6"/>
        <v>4211.5841093088411</v>
      </c>
      <c r="AK8" s="174">
        <f t="shared" si="6"/>
        <v>4211.5841093088411</v>
      </c>
      <c r="AL8" s="174">
        <f t="shared" si="6"/>
        <v>4211.5841093088411</v>
      </c>
      <c r="AM8" s="174">
        <f t="shared" si="6"/>
        <v>4211.5841093088411</v>
      </c>
      <c r="AN8" s="174">
        <f t="shared" si="6"/>
        <v>4211.5841093088411</v>
      </c>
      <c r="AO8" s="174">
        <f t="shared" si="6"/>
        <v>4211.5841093088411</v>
      </c>
      <c r="AP8" s="174">
        <f t="shared" si="6"/>
        <v>4211.5841093088411</v>
      </c>
      <c r="AQ8" s="174">
        <f t="shared" si="6"/>
        <v>4211.5841093088411</v>
      </c>
      <c r="AR8" s="174">
        <f t="shared" si="6"/>
        <v>4211.5841093088411</v>
      </c>
      <c r="AS8" s="174">
        <f t="shared" si="6"/>
        <v>4211.5841093088411</v>
      </c>
      <c r="AT8" s="174">
        <f t="shared" ref="AT8:AU8" si="7">$M$6-AT6</f>
        <v>4211.5841093088411</v>
      </c>
      <c r="AU8" s="174">
        <f t="shared" si="7"/>
        <v>4211.5841093088411</v>
      </c>
      <c r="AV8" s="191"/>
    </row>
    <row r="9" spans="1:48" s="292" customFormat="1" x14ac:dyDescent="0.3">
      <c r="A9" s="193" t="s">
        <v>66</v>
      </c>
      <c r="B9" s="344">
        <f>SUMPRODUCT(B5:B5,C5:C5)/C6</f>
        <v>7.3</v>
      </c>
      <c r="C9" s="195"/>
      <c r="D9" s="195"/>
      <c r="E9" s="195"/>
      <c r="F9" s="195"/>
      <c r="G9" s="195"/>
      <c r="H9" s="195"/>
      <c r="I9" s="195"/>
      <c r="J9" s="195"/>
      <c r="K9" s="195"/>
      <c r="L9" s="195"/>
      <c r="M9" s="195"/>
      <c r="N9" s="195"/>
      <c r="O9" s="195"/>
      <c r="P9" s="195"/>
      <c r="Q9" s="195"/>
      <c r="R9" s="195"/>
      <c r="S9" s="195"/>
      <c r="T9" s="195"/>
      <c r="U9" s="195"/>
      <c r="V9" s="195"/>
    </row>
    <row r="10" spans="1:48" x14ac:dyDescent="0.3">
      <c r="A10" s="30"/>
      <c r="B10" s="99"/>
      <c r="C10" s="30"/>
      <c r="D10" s="30"/>
      <c r="E10" s="30"/>
      <c r="F10" s="30"/>
      <c r="G10" s="30"/>
      <c r="H10" s="30"/>
      <c r="I10" s="30"/>
      <c r="J10" s="30"/>
      <c r="K10" s="30"/>
      <c r="L10" s="30"/>
      <c r="M10" s="30"/>
      <c r="N10" s="30"/>
      <c r="O10" s="30"/>
      <c r="P10" s="30"/>
      <c r="Q10" s="30"/>
      <c r="R10" s="30"/>
      <c r="S10" s="30"/>
      <c r="T10" s="30"/>
      <c r="U10" s="30"/>
      <c r="V10" s="30"/>
    </row>
    <row r="11" spans="1:48" x14ac:dyDescent="0.3">
      <c r="A11" s="528" t="s">
        <v>2</v>
      </c>
      <c r="B11" s="529"/>
      <c r="C11" s="529"/>
      <c r="D11" s="529"/>
      <c r="E11" s="529"/>
      <c r="F11" s="529"/>
      <c r="G11" s="529"/>
      <c r="H11" s="529"/>
      <c r="I11" s="529"/>
      <c r="J11" s="529"/>
      <c r="K11" s="529"/>
      <c r="L11" s="529"/>
      <c r="M11" s="530"/>
    </row>
    <row r="12" spans="1:48" x14ac:dyDescent="0.3">
      <c r="A12" s="503" t="s">
        <v>341</v>
      </c>
      <c r="B12" s="504"/>
      <c r="C12" s="504"/>
      <c r="D12" s="504"/>
      <c r="E12" s="504"/>
      <c r="F12" s="504"/>
      <c r="G12" s="504"/>
      <c r="H12" s="504"/>
      <c r="I12" s="504"/>
      <c r="J12" s="504"/>
      <c r="K12" s="504"/>
      <c r="L12" s="504"/>
      <c r="M12" s="505"/>
    </row>
  </sheetData>
  <mergeCells count="7">
    <mergeCell ref="A11:M11"/>
    <mergeCell ref="A12:M12"/>
    <mergeCell ref="AV3:AV4"/>
    <mergeCell ref="A3:A4"/>
    <mergeCell ref="B3:B4"/>
    <mergeCell ref="C3:C4"/>
    <mergeCell ref="D3:D4"/>
  </mergeCells>
  <pageMargins left="0.7" right="0.7" top="0.75" bottom="0.75" header="0.3" footer="0.3"/>
  <pageSetup orientation="portrait" horizontalDpi="1200" verticalDpi="12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9E3C4-86DF-4AD5-911F-2388AC76C5B7}">
  <dimension ref="A1:AV12"/>
  <sheetViews>
    <sheetView workbookViewId="0">
      <selection activeCell="L5" sqref="L5:R5"/>
    </sheetView>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444</v>
      </c>
    </row>
    <row r="2" spans="1:48" x14ac:dyDescent="0.3">
      <c r="A2" s="108"/>
      <c r="B2" s="30"/>
      <c r="C2" s="30"/>
      <c r="D2" s="30"/>
      <c r="E2" s="30"/>
      <c r="F2" s="30"/>
      <c r="G2" s="30"/>
      <c r="H2" s="30"/>
      <c r="I2" s="30"/>
      <c r="J2" s="30"/>
      <c r="K2" s="30"/>
      <c r="L2" s="30"/>
      <c r="M2" s="30"/>
      <c r="N2" s="30"/>
      <c r="O2" s="30"/>
      <c r="P2" s="30"/>
      <c r="Q2" s="30"/>
      <c r="R2" s="30"/>
      <c r="S2" s="30"/>
      <c r="T2" s="30"/>
      <c r="U2" s="30"/>
    </row>
    <row r="3" spans="1:48" ht="15.75" customHeight="1" x14ac:dyDescent="0.3">
      <c r="A3" s="491" t="s">
        <v>230</v>
      </c>
      <c r="B3" s="493" t="s">
        <v>0</v>
      </c>
      <c r="C3" s="493" t="s">
        <v>264</v>
      </c>
      <c r="D3" s="493" t="s">
        <v>57</v>
      </c>
      <c r="E3" s="105"/>
      <c r="F3" s="29"/>
      <c r="G3" s="29"/>
      <c r="H3" s="29"/>
      <c r="I3" s="29"/>
      <c r="J3" s="29"/>
      <c r="K3" s="107"/>
      <c r="L3" s="120" t="s">
        <v>265</v>
      </c>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8" x14ac:dyDescent="0.3">
      <c r="A4" s="496"/>
      <c r="B4" s="495"/>
      <c r="C4" s="495"/>
      <c r="D4" s="495"/>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row>
    <row r="5" spans="1:48" s="192" customFormat="1" x14ac:dyDescent="0.3">
      <c r="A5" s="345" t="s">
        <v>445</v>
      </c>
      <c r="B5" s="349">
        <v>7</v>
      </c>
      <c r="C5" s="173">
        <v>1467.5004488291174</v>
      </c>
      <c r="D5" s="351">
        <f>L5/C5</f>
        <v>1</v>
      </c>
      <c r="E5" s="203"/>
      <c r="F5" s="178"/>
      <c r="G5" s="178"/>
      <c r="H5" s="178"/>
      <c r="I5" s="178"/>
      <c r="J5" s="178"/>
      <c r="K5" s="178"/>
      <c r="L5" s="173">
        <v>1467.5004488291174</v>
      </c>
      <c r="M5" s="173">
        <v>1467.5004488291174</v>
      </c>
      <c r="N5" s="173">
        <v>1467.5004488291174</v>
      </c>
      <c r="O5" s="173">
        <v>1467.5004488291174</v>
      </c>
      <c r="P5" s="173">
        <v>1467.5004488291174</v>
      </c>
      <c r="Q5" s="173">
        <v>1467.5004488291174</v>
      </c>
      <c r="R5" s="173">
        <v>1467.5004488291174</v>
      </c>
      <c r="S5" s="173">
        <v>0</v>
      </c>
      <c r="T5" s="173">
        <v>0</v>
      </c>
      <c r="U5" s="173">
        <v>0</v>
      </c>
      <c r="V5" s="173">
        <v>0</v>
      </c>
      <c r="W5" s="173">
        <v>0</v>
      </c>
      <c r="X5" s="173">
        <v>0</v>
      </c>
      <c r="Y5" s="173">
        <v>0</v>
      </c>
      <c r="Z5" s="173">
        <v>0</v>
      </c>
      <c r="AA5" s="173">
        <v>0</v>
      </c>
      <c r="AB5" s="173">
        <v>0</v>
      </c>
      <c r="AC5" s="173">
        <v>0</v>
      </c>
      <c r="AD5" s="173">
        <v>0</v>
      </c>
      <c r="AE5" s="173">
        <v>0</v>
      </c>
      <c r="AF5" s="173">
        <v>0</v>
      </c>
      <c r="AG5" s="173">
        <v>0</v>
      </c>
      <c r="AH5" s="173">
        <v>0</v>
      </c>
      <c r="AI5" s="173">
        <v>0</v>
      </c>
      <c r="AJ5" s="173">
        <v>0</v>
      </c>
      <c r="AK5" s="173">
        <v>0</v>
      </c>
      <c r="AL5" s="173">
        <v>0</v>
      </c>
      <c r="AM5" s="173">
        <v>0</v>
      </c>
      <c r="AN5" s="173">
        <v>0</v>
      </c>
      <c r="AO5" s="173">
        <v>0</v>
      </c>
      <c r="AP5" s="173">
        <v>0</v>
      </c>
      <c r="AQ5" s="173">
        <v>0</v>
      </c>
      <c r="AR5" s="173">
        <v>0</v>
      </c>
      <c r="AS5" s="173">
        <v>0</v>
      </c>
      <c r="AT5" s="173">
        <v>0</v>
      </c>
      <c r="AU5" s="173">
        <v>0</v>
      </c>
      <c r="AV5" s="208">
        <f>SUM(E5:AU5)</f>
        <v>10272.503141803823</v>
      </c>
    </row>
    <row r="6" spans="1:48" s="292" customFormat="1" x14ac:dyDescent="0.3">
      <c r="A6" s="310" t="s">
        <v>422</v>
      </c>
      <c r="B6" s="196"/>
      <c r="C6" s="174">
        <f>SUM(C5:C5)</f>
        <v>1467.5004488291174</v>
      </c>
      <c r="D6" s="350">
        <f>L6/C6</f>
        <v>1</v>
      </c>
      <c r="E6" s="184"/>
      <c r="F6" s="184"/>
      <c r="G6" s="184"/>
      <c r="H6" s="184"/>
      <c r="I6" s="184"/>
      <c r="J6" s="184"/>
      <c r="K6" s="184"/>
      <c r="L6" s="174">
        <f t="shared" ref="L6:AV6" si="1">SUM(L5:L5)</f>
        <v>1467.5004488291174</v>
      </c>
      <c r="M6" s="174">
        <f t="shared" si="1"/>
        <v>1467.5004488291174</v>
      </c>
      <c r="N6" s="174">
        <f t="shared" ref="N6:AP6" si="2">SUM(N5:N5)</f>
        <v>1467.5004488291174</v>
      </c>
      <c r="O6" s="174">
        <f t="shared" si="2"/>
        <v>1467.5004488291174</v>
      </c>
      <c r="P6" s="174">
        <f t="shared" si="2"/>
        <v>1467.5004488291174</v>
      </c>
      <c r="Q6" s="174">
        <f t="shared" si="2"/>
        <v>1467.5004488291174</v>
      </c>
      <c r="R6" s="174">
        <f t="shared" si="2"/>
        <v>1467.5004488291174</v>
      </c>
      <c r="S6" s="174">
        <f t="shared" si="2"/>
        <v>0</v>
      </c>
      <c r="T6" s="174">
        <f t="shared" si="2"/>
        <v>0</v>
      </c>
      <c r="U6" s="174">
        <f t="shared" si="2"/>
        <v>0</v>
      </c>
      <c r="V6" s="174">
        <f t="shared" si="2"/>
        <v>0</v>
      </c>
      <c r="W6" s="174">
        <f t="shared" si="2"/>
        <v>0</v>
      </c>
      <c r="X6" s="174">
        <f t="shared" si="2"/>
        <v>0</v>
      </c>
      <c r="Y6" s="174">
        <f t="shared" si="2"/>
        <v>0</v>
      </c>
      <c r="Z6" s="174">
        <f t="shared" si="2"/>
        <v>0</v>
      </c>
      <c r="AA6" s="174">
        <f t="shared" si="2"/>
        <v>0</v>
      </c>
      <c r="AB6" s="174">
        <f t="shared" si="2"/>
        <v>0</v>
      </c>
      <c r="AC6" s="174">
        <f t="shared" si="2"/>
        <v>0</v>
      </c>
      <c r="AD6" s="174">
        <f t="shared" si="2"/>
        <v>0</v>
      </c>
      <c r="AE6" s="174">
        <f t="shared" si="2"/>
        <v>0</v>
      </c>
      <c r="AF6" s="174">
        <f t="shared" si="2"/>
        <v>0</v>
      </c>
      <c r="AG6" s="174">
        <f t="shared" si="2"/>
        <v>0</v>
      </c>
      <c r="AH6" s="174">
        <f t="shared" si="2"/>
        <v>0</v>
      </c>
      <c r="AI6" s="174">
        <f t="shared" si="2"/>
        <v>0</v>
      </c>
      <c r="AJ6" s="174">
        <f t="shared" si="2"/>
        <v>0</v>
      </c>
      <c r="AK6" s="174">
        <f t="shared" si="2"/>
        <v>0</v>
      </c>
      <c r="AL6" s="174">
        <f t="shared" si="2"/>
        <v>0</v>
      </c>
      <c r="AM6" s="174">
        <f t="shared" si="2"/>
        <v>0</v>
      </c>
      <c r="AN6" s="174">
        <f t="shared" si="2"/>
        <v>0</v>
      </c>
      <c r="AO6" s="174">
        <f t="shared" si="2"/>
        <v>0</v>
      </c>
      <c r="AP6" s="174">
        <f t="shared" si="2"/>
        <v>0</v>
      </c>
      <c r="AQ6" s="174">
        <f t="shared" ref="AQ6:AU6" si="3">SUM(AQ5:AQ5)</f>
        <v>0</v>
      </c>
      <c r="AR6" s="174">
        <f t="shared" si="3"/>
        <v>0</v>
      </c>
      <c r="AS6" s="174">
        <f t="shared" si="3"/>
        <v>0</v>
      </c>
      <c r="AT6" s="174">
        <f t="shared" si="3"/>
        <v>0</v>
      </c>
      <c r="AU6" s="174">
        <f t="shared" si="3"/>
        <v>0</v>
      </c>
      <c r="AV6" s="174">
        <f t="shared" si="1"/>
        <v>10272.503141803823</v>
      </c>
    </row>
    <row r="7" spans="1:48" s="292" customFormat="1" x14ac:dyDescent="0.3">
      <c r="A7" s="310" t="s">
        <v>423</v>
      </c>
      <c r="B7" s="185"/>
      <c r="C7" s="186"/>
      <c r="D7" s="187"/>
      <c r="E7" s="184"/>
      <c r="F7" s="184"/>
      <c r="G7" s="184"/>
      <c r="H7" s="184"/>
      <c r="I7" s="184"/>
      <c r="J7" s="184"/>
      <c r="K7" s="184"/>
      <c r="L7" s="174">
        <v>0</v>
      </c>
      <c r="M7" s="174">
        <f>L6-M6</f>
        <v>0</v>
      </c>
      <c r="N7" s="174">
        <f t="shared" ref="N7:AP7" si="4">M6-N6</f>
        <v>0</v>
      </c>
      <c r="O7" s="174">
        <f t="shared" si="4"/>
        <v>0</v>
      </c>
      <c r="P7" s="174">
        <f t="shared" si="4"/>
        <v>0</v>
      </c>
      <c r="Q7" s="174">
        <f t="shared" si="4"/>
        <v>0</v>
      </c>
      <c r="R7" s="174">
        <f t="shared" si="4"/>
        <v>0</v>
      </c>
      <c r="S7" s="174">
        <f t="shared" si="4"/>
        <v>1467.5004488291174</v>
      </c>
      <c r="T7" s="174">
        <f t="shared" si="4"/>
        <v>0</v>
      </c>
      <c r="U7" s="174">
        <f t="shared" si="4"/>
        <v>0</v>
      </c>
      <c r="V7" s="174">
        <f t="shared" si="4"/>
        <v>0</v>
      </c>
      <c r="W7" s="174">
        <f t="shared" si="4"/>
        <v>0</v>
      </c>
      <c r="X7" s="174">
        <f t="shared" si="4"/>
        <v>0</v>
      </c>
      <c r="Y7" s="174">
        <f t="shared" si="4"/>
        <v>0</v>
      </c>
      <c r="Z7" s="174">
        <f t="shared" si="4"/>
        <v>0</v>
      </c>
      <c r="AA7" s="174">
        <f t="shared" si="4"/>
        <v>0</v>
      </c>
      <c r="AB7" s="174">
        <f t="shared" si="4"/>
        <v>0</v>
      </c>
      <c r="AC7" s="174">
        <f t="shared" si="4"/>
        <v>0</v>
      </c>
      <c r="AD7" s="174">
        <f t="shared" si="4"/>
        <v>0</v>
      </c>
      <c r="AE7" s="174">
        <f t="shared" si="4"/>
        <v>0</v>
      </c>
      <c r="AF7" s="174">
        <f t="shared" si="4"/>
        <v>0</v>
      </c>
      <c r="AG7" s="174">
        <f t="shared" si="4"/>
        <v>0</v>
      </c>
      <c r="AH7" s="174">
        <f t="shared" si="4"/>
        <v>0</v>
      </c>
      <c r="AI7" s="174">
        <f t="shared" si="4"/>
        <v>0</v>
      </c>
      <c r="AJ7" s="174">
        <f t="shared" si="4"/>
        <v>0</v>
      </c>
      <c r="AK7" s="174">
        <f t="shared" si="4"/>
        <v>0</v>
      </c>
      <c r="AL7" s="174">
        <f t="shared" si="4"/>
        <v>0</v>
      </c>
      <c r="AM7" s="174">
        <f t="shared" si="4"/>
        <v>0</v>
      </c>
      <c r="AN7" s="174">
        <f t="shared" si="4"/>
        <v>0</v>
      </c>
      <c r="AO7" s="174">
        <f t="shared" si="4"/>
        <v>0</v>
      </c>
      <c r="AP7" s="174">
        <f t="shared" si="4"/>
        <v>0</v>
      </c>
      <c r="AQ7" s="174">
        <f t="shared" ref="AQ7" si="5">AP6-AQ6</f>
        <v>0</v>
      </c>
      <c r="AR7" s="174">
        <f t="shared" ref="AR7" si="6">AQ6-AR6</f>
        <v>0</v>
      </c>
      <c r="AS7" s="174">
        <f t="shared" ref="AS7" si="7">AR6-AS6</f>
        <v>0</v>
      </c>
      <c r="AT7" s="174">
        <f t="shared" ref="AT7" si="8">AS6-AT6</f>
        <v>0</v>
      </c>
      <c r="AU7" s="174">
        <f t="shared" ref="AU7" si="9">AT6-AU6</f>
        <v>0</v>
      </c>
      <c r="AV7" s="189"/>
    </row>
    <row r="8" spans="1:48" s="292" customFormat="1" x14ac:dyDescent="0.3">
      <c r="A8" s="310" t="s">
        <v>424</v>
      </c>
      <c r="B8" s="185"/>
      <c r="C8" s="186"/>
      <c r="D8" s="187"/>
      <c r="E8" s="184"/>
      <c r="F8" s="184"/>
      <c r="G8" s="184"/>
      <c r="H8" s="184"/>
      <c r="I8" s="184"/>
      <c r="J8" s="184"/>
      <c r="K8" s="184"/>
      <c r="L8" s="174">
        <f>$L$6-L6</f>
        <v>0</v>
      </c>
      <c r="M8" s="174">
        <f t="shared" ref="M8:AP8" si="10">$L$6-M6</f>
        <v>0</v>
      </c>
      <c r="N8" s="174">
        <f t="shared" si="10"/>
        <v>0</v>
      </c>
      <c r="O8" s="174">
        <f t="shared" si="10"/>
        <v>0</v>
      </c>
      <c r="P8" s="174">
        <f t="shared" si="10"/>
        <v>0</v>
      </c>
      <c r="Q8" s="174">
        <f t="shared" si="10"/>
        <v>0</v>
      </c>
      <c r="R8" s="174">
        <f t="shared" si="10"/>
        <v>0</v>
      </c>
      <c r="S8" s="174">
        <f t="shared" si="10"/>
        <v>1467.5004488291174</v>
      </c>
      <c r="T8" s="174">
        <f t="shared" si="10"/>
        <v>1467.5004488291174</v>
      </c>
      <c r="U8" s="174">
        <f t="shared" si="10"/>
        <v>1467.5004488291174</v>
      </c>
      <c r="V8" s="174">
        <f t="shared" si="10"/>
        <v>1467.5004488291174</v>
      </c>
      <c r="W8" s="174">
        <f t="shared" si="10"/>
        <v>1467.5004488291174</v>
      </c>
      <c r="X8" s="174">
        <f t="shared" si="10"/>
        <v>1467.5004488291174</v>
      </c>
      <c r="Y8" s="174">
        <f t="shared" si="10"/>
        <v>1467.5004488291174</v>
      </c>
      <c r="Z8" s="174">
        <f t="shared" si="10"/>
        <v>1467.5004488291174</v>
      </c>
      <c r="AA8" s="174">
        <f t="shared" si="10"/>
        <v>1467.5004488291174</v>
      </c>
      <c r="AB8" s="174">
        <f t="shared" si="10"/>
        <v>1467.5004488291174</v>
      </c>
      <c r="AC8" s="174">
        <f t="shared" si="10"/>
        <v>1467.5004488291174</v>
      </c>
      <c r="AD8" s="174">
        <f t="shared" si="10"/>
        <v>1467.5004488291174</v>
      </c>
      <c r="AE8" s="174">
        <f t="shared" si="10"/>
        <v>1467.5004488291174</v>
      </c>
      <c r="AF8" s="174">
        <f t="shared" si="10"/>
        <v>1467.5004488291174</v>
      </c>
      <c r="AG8" s="174">
        <f t="shared" si="10"/>
        <v>1467.5004488291174</v>
      </c>
      <c r="AH8" s="174">
        <f t="shared" si="10"/>
        <v>1467.5004488291174</v>
      </c>
      <c r="AI8" s="174">
        <f t="shared" si="10"/>
        <v>1467.5004488291174</v>
      </c>
      <c r="AJ8" s="174">
        <f t="shared" si="10"/>
        <v>1467.5004488291174</v>
      </c>
      <c r="AK8" s="174">
        <f t="shared" si="10"/>
        <v>1467.5004488291174</v>
      </c>
      <c r="AL8" s="174">
        <f t="shared" si="10"/>
        <v>1467.5004488291174</v>
      </c>
      <c r="AM8" s="174">
        <f t="shared" si="10"/>
        <v>1467.5004488291174</v>
      </c>
      <c r="AN8" s="174">
        <f t="shared" si="10"/>
        <v>1467.5004488291174</v>
      </c>
      <c r="AO8" s="174">
        <f t="shared" si="10"/>
        <v>1467.5004488291174</v>
      </c>
      <c r="AP8" s="174">
        <f t="shared" si="10"/>
        <v>1467.5004488291174</v>
      </c>
      <c r="AQ8" s="174">
        <f t="shared" ref="AQ8:AU8" si="11">$L$6-AQ6</f>
        <v>1467.5004488291174</v>
      </c>
      <c r="AR8" s="174">
        <f t="shared" si="11"/>
        <v>1467.5004488291174</v>
      </c>
      <c r="AS8" s="174">
        <f t="shared" si="11"/>
        <v>1467.5004488291174</v>
      </c>
      <c r="AT8" s="174">
        <f t="shared" si="11"/>
        <v>1467.5004488291174</v>
      </c>
      <c r="AU8" s="174">
        <f t="shared" si="11"/>
        <v>1467.5004488291174</v>
      </c>
      <c r="AV8" s="191"/>
    </row>
    <row r="9" spans="1:48" s="292" customFormat="1" x14ac:dyDescent="0.3">
      <c r="A9" s="193" t="s">
        <v>66</v>
      </c>
      <c r="B9" s="344">
        <f>SUMPRODUCT(B5:B5,C5:C5)/C6</f>
        <v>7</v>
      </c>
      <c r="C9" s="195"/>
      <c r="D9" s="195"/>
      <c r="E9" s="195"/>
      <c r="F9" s="195"/>
      <c r="G9" s="195"/>
      <c r="H9" s="195"/>
      <c r="I9" s="195"/>
      <c r="J9" s="195"/>
      <c r="K9" s="195"/>
      <c r="L9" s="195"/>
      <c r="M9" s="195"/>
      <c r="N9" s="195"/>
      <c r="O9" s="195"/>
      <c r="P9" s="195"/>
      <c r="Q9" s="195"/>
      <c r="R9" s="195"/>
      <c r="S9" s="195"/>
      <c r="T9" s="195"/>
      <c r="U9" s="195"/>
      <c r="V9" s="195"/>
    </row>
    <row r="10" spans="1:48" x14ac:dyDescent="0.3">
      <c r="A10" s="30"/>
      <c r="B10" s="99"/>
      <c r="C10" s="30"/>
      <c r="D10" s="30"/>
      <c r="E10" s="30"/>
      <c r="F10" s="30"/>
      <c r="G10" s="30"/>
      <c r="H10" s="30"/>
      <c r="I10" s="30"/>
      <c r="J10" s="30"/>
      <c r="K10" s="30"/>
      <c r="L10" s="30"/>
      <c r="M10" s="30"/>
      <c r="N10" s="30"/>
      <c r="O10" s="30"/>
      <c r="P10" s="30"/>
      <c r="Q10" s="30"/>
      <c r="R10" s="30"/>
      <c r="S10" s="30"/>
      <c r="T10" s="30"/>
      <c r="U10" s="30"/>
    </row>
    <row r="11" spans="1:48" x14ac:dyDescent="0.3">
      <c r="A11" s="528" t="s">
        <v>2</v>
      </c>
      <c r="B11" s="529"/>
      <c r="C11" s="529"/>
      <c r="D11" s="529"/>
      <c r="E11" s="529"/>
      <c r="F11" s="529"/>
      <c r="G11" s="529"/>
      <c r="H11" s="529"/>
      <c r="I11" s="529"/>
      <c r="J11" s="529"/>
      <c r="K11" s="529"/>
      <c r="L11" s="529"/>
      <c r="M11" s="530"/>
    </row>
    <row r="12" spans="1:48" x14ac:dyDescent="0.3">
      <c r="A12" s="503" t="s">
        <v>341</v>
      </c>
      <c r="B12" s="504"/>
      <c r="C12" s="504"/>
      <c r="D12" s="504"/>
      <c r="E12" s="504"/>
      <c r="F12" s="504"/>
      <c r="G12" s="504"/>
      <c r="H12" s="504"/>
      <c r="I12" s="504"/>
      <c r="J12" s="504"/>
      <c r="K12" s="504"/>
      <c r="L12" s="504"/>
      <c r="M12" s="505"/>
    </row>
  </sheetData>
  <mergeCells count="7">
    <mergeCell ref="A11:M11"/>
    <mergeCell ref="A12:M12"/>
    <mergeCell ref="AV3:AV4"/>
    <mergeCell ref="A3:A4"/>
    <mergeCell ref="B3:B4"/>
    <mergeCell ref="C3:C4"/>
    <mergeCell ref="D3:D4"/>
  </mergeCells>
  <pageMargins left="0.7" right="0.7" top="0.75" bottom="0.75" header="0.3" footer="0.3"/>
  <pageSetup orientation="portrait" horizontalDpi="1200" verticalDpi="12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3D71F-C9E1-45D5-9E6C-98AC47DA7816}">
  <dimension ref="A1:AV12"/>
  <sheetViews>
    <sheetView workbookViewId="0">
      <selection activeCell="AG5" sqref="AG5"/>
    </sheetView>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446</v>
      </c>
    </row>
    <row r="2" spans="1:48" x14ac:dyDescent="0.3">
      <c r="A2" s="37"/>
    </row>
    <row r="3" spans="1:48" ht="15.75" customHeight="1" x14ac:dyDescent="0.3">
      <c r="A3" s="491" t="s">
        <v>230</v>
      </c>
      <c r="B3" s="493" t="s">
        <v>0</v>
      </c>
      <c r="C3" s="493" t="s">
        <v>264</v>
      </c>
      <c r="D3" s="493" t="s">
        <v>57</v>
      </c>
      <c r="E3" s="120"/>
      <c r="F3" s="109"/>
      <c r="G3" s="109"/>
      <c r="H3" s="109"/>
      <c r="I3" s="109"/>
      <c r="J3" s="109"/>
      <c r="K3" s="109"/>
      <c r="L3" s="120" t="s">
        <v>265</v>
      </c>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474" t="s">
        <v>1</v>
      </c>
    </row>
    <row r="4" spans="1:48" x14ac:dyDescent="0.3">
      <c r="A4" s="496"/>
      <c r="B4" s="495"/>
      <c r="C4" s="495"/>
      <c r="D4" s="494"/>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row>
    <row r="5" spans="1:48" s="192" customFormat="1" x14ac:dyDescent="0.3">
      <c r="A5" s="199" t="s">
        <v>127</v>
      </c>
      <c r="B5" s="220">
        <v>20</v>
      </c>
      <c r="C5" s="201">
        <v>79.019861700000007</v>
      </c>
      <c r="D5" s="202">
        <f>L5/C5</f>
        <v>1</v>
      </c>
      <c r="E5" s="178"/>
      <c r="F5" s="178"/>
      <c r="G5" s="178"/>
      <c r="H5" s="178"/>
      <c r="I5" s="178"/>
      <c r="J5" s="178"/>
      <c r="K5" s="178"/>
      <c r="L5" s="201">
        <v>79.019861700000007</v>
      </c>
      <c r="M5" s="201">
        <v>79.019861700000007</v>
      </c>
      <c r="N5" s="201">
        <v>79.019861700000007</v>
      </c>
      <c r="O5" s="201">
        <v>79.019861700000007</v>
      </c>
      <c r="P5" s="201">
        <v>79.019861700000007</v>
      </c>
      <c r="Q5" s="201">
        <v>79.019861700000007</v>
      </c>
      <c r="R5" s="201">
        <v>79.019861700000007</v>
      </c>
      <c r="S5" s="201">
        <v>79.019861700000007</v>
      </c>
      <c r="T5" s="201">
        <v>79.019861700000007</v>
      </c>
      <c r="U5" s="201">
        <v>79.019861700000007</v>
      </c>
      <c r="V5" s="201">
        <v>79.019861700000007</v>
      </c>
      <c r="W5" s="201">
        <v>79.019861700000007</v>
      </c>
      <c r="X5" s="201">
        <v>79.019861700000007</v>
      </c>
      <c r="Y5" s="201">
        <v>79.019861700000007</v>
      </c>
      <c r="Z5" s="201">
        <v>79.019861700000007</v>
      </c>
      <c r="AA5" s="201">
        <v>79.019861700000007</v>
      </c>
      <c r="AB5" s="201">
        <v>79.019861700000007</v>
      </c>
      <c r="AC5" s="201">
        <v>79.019861700000007</v>
      </c>
      <c r="AD5" s="201">
        <v>79.019861700000007</v>
      </c>
      <c r="AE5" s="201">
        <v>79.019861700000007</v>
      </c>
      <c r="AF5" s="201">
        <v>0</v>
      </c>
      <c r="AG5" s="201">
        <v>0</v>
      </c>
      <c r="AH5" s="201">
        <v>0</v>
      </c>
      <c r="AI5" s="201">
        <v>0</v>
      </c>
      <c r="AJ5" s="201">
        <v>0</v>
      </c>
      <c r="AK5" s="201">
        <v>0</v>
      </c>
      <c r="AL5" s="201">
        <v>0</v>
      </c>
      <c r="AM5" s="201">
        <v>0</v>
      </c>
      <c r="AN5" s="201">
        <v>0</v>
      </c>
      <c r="AO5" s="201">
        <v>0</v>
      </c>
      <c r="AP5" s="201">
        <v>0</v>
      </c>
      <c r="AQ5" s="201">
        <v>0</v>
      </c>
      <c r="AR5" s="201">
        <v>0</v>
      </c>
      <c r="AS5" s="201">
        <v>0</v>
      </c>
      <c r="AT5" s="201">
        <v>0</v>
      </c>
      <c r="AU5" s="201">
        <v>0</v>
      </c>
      <c r="AV5" s="201">
        <f>SUM(E5:AU5)</f>
        <v>1580.3972340000005</v>
      </c>
    </row>
    <row r="6" spans="1:48" s="292" customFormat="1" x14ac:dyDescent="0.3">
      <c r="A6" s="310" t="s">
        <v>422</v>
      </c>
      <c r="B6" s="196"/>
      <c r="C6" s="182">
        <f>SUM(C5:C5)</f>
        <v>79.019861700000007</v>
      </c>
      <c r="D6" s="205">
        <f>M6/C6</f>
        <v>1</v>
      </c>
      <c r="E6" s="184"/>
      <c r="F6" s="184"/>
      <c r="G6" s="184"/>
      <c r="H6" s="184"/>
      <c r="I6" s="184"/>
      <c r="J6" s="184"/>
      <c r="K6" s="184"/>
      <c r="L6" s="174">
        <f t="shared" ref="L6:AV6" si="1">SUM(L5:L5)</f>
        <v>79.019861700000007</v>
      </c>
      <c r="M6" s="174">
        <f t="shared" si="1"/>
        <v>79.019861700000007</v>
      </c>
      <c r="N6" s="174">
        <f t="shared" ref="N6:AS6" si="2">SUM(N5:N5)</f>
        <v>79.019861700000007</v>
      </c>
      <c r="O6" s="174">
        <f t="shared" si="2"/>
        <v>79.019861700000007</v>
      </c>
      <c r="P6" s="174">
        <f t="shared" si="2"/>
        <v>79.019861700000007</v>
      </c>
      <c r="Q6" s="174">
        <f t="shared" si="2"/>
        <v>79.019861700000007</v>
      </c>
      <c r="R6" s="174">
        <f t="shared" si="2"/>
        <v>79.019861700000007</v>
      </c>
      <c r="S6" s="174">
        <f t="shared" si="2"/>
        <v>79.019861700000007</v>
      </c>
      <c r="T6" s="174">
        <f t="shared" si="2"/>
        <v>79.019861700000007</v>
      </c>
      <c r="U6" s="174">
        <f t="shared" si="2"/>
        <v>79.019861700000007</v>
      </c>
      <c r="V6" s="174">
        <f t="shared" si="2"/>
        <v>79.019861700000007</v>
      </c>
      <c r="W6" s="174">
        <f t="shared" si="2"/>
        <v>79.019861700000007</v>
      </c>
      <c r="X6" s="174">
        <f t="shared" si="2"/>
        <v>79.019861700000007</v>
      </c>
      <c r="Y6" s="174">
        <f t="shared" si="2"/>
        <v>79.019861700000007</v>
      </c>
      <c r="Z6" s="174">
        <f t="shared" si="2"/>
        <v>79.019861700000007</v>
      </c>
      <c r="AA6" s="174">
        <f t="shared" si="2"/>
        <v>79.019861700000007</v>
      </c>
      <c r="AB6" s="174">
        <f t="shared" si="2"/>
        <v>79.019861700000007</v>
      </c>
      <c r="AC6" s="174">
        <f t="shared" si="2"/>
        <v>79.019861700000007</v>
      </c>
      <c r="AD6" s="174">
        <f t="shared" si="2"/>
        <v>79.019861700000007</v>
      </c>
      <c r="AE6" s="174">
        <f t="shared" si="2"/>
        <v>79.019861700000007</v>
      </c>
      <c r="AF6" s="174">
        <f t="shared" si="2"/>
        <v>0</v>
      </c>
      <c r="AG6" s="174">
        <f t="shared" si="2"/>
        <v>0</v>
      </c>
      <c r="AH6" s="174">
        <f t="shared" si="2"/>
        <v>0</v>
      </c>
      <c r="AI6" s="174">
        <f t="shared" si="2"/>
        <v>0</v>
      </c>
      <c r="AJ6" s="174">
        <f t="shared" si="2"/>
        <v>0</v>
      </c>
      <c r="AK6" s="174">
        <f t="shared" si="2"/>
        <v>0</v>
      </c>
      <c r="AL6" s="174">
        <f t="shared" si="2"/>
        <v>0</v>
      </c>
      <c r="AM6" s="174">
        <f t="shared" si="2"/>
        <v>0</v>
      </c>
      <c r="AN6" s="174">
        <f t="shared" si="2"/>
        <v>0</v>
      </c>
      <c r="AO6" s="174">
        <f t="shared" si="2"/>
        <v>0</v>
      </c>
      <c r="AP6" s="174">
        <f t="shared" si="2"/>
        <v>0</v>
      </c>
      <c r="AQ6" s="174">
        <f t="shared" si="2"/>
        <v>0</v>
      </c>
      <c r="AR6" s="174">
        <f t="shared" si="2"/>
        <v>0</v>
      </c>
      <c r="AS6" s="174">
        <f t="shared" si="2"/>
        <v>0</v>
      </c>
      <c r="AT6" s="174">
        <f t="shared" ref="AT6:AU6" si="3">SUM(AT5:AT5)</f>
        <v>0</v>
      </c>
      <c r="AU6" s="174">
        <f t="shared" si="3"/>
        <v>0</v>
      </c>
      <c r="AV6" s="174">
        <f t="shared" si="1"/>
        <v>1580.3972340000005</v>
      </c>
    </row>
    <row r="7" spans="1:48" s="292" customFormat="1" x14ac:dyDescent="0.3">
      <c r="A7" s="310" t="s">
        <v>423</v>
      </c>
      <c r="B7" s="185"/>
      <c r="C7" s="186"/>
      <c r="D7" s="197"/>
      <c r="E7" s="184"/>
      <c r="F7" s="184"/>
      <c r="G7" s="184"/>
      <c r="H7" s="184"/>
      <c r="I7" s="184"/>
      <c r="J7" s="184"/>
      <c r="K7" s="184"/>
      <c r="L7" s="174">
        <f>L6-L6</f>
        <v>0</v>
      </c>
      <c r="M7" s="174">
        <f>M6-M6</f>
        <v>0</v>
      </c>
      <c r="N7" s="174">
        <f t="shared" ref="N7:AS7" si="4">N6-N6</f>
        <v>0</v>
      </c>
      <c r="O7" s="174">
        <f t="shared" si="4"/>
        <v>0</v>
      </c>
      <c r="P7" s="174">
        <f t="shared" si="4"/>
        <v>0</v>
      </c>
      <c r="Q7" s="174">
        <f t="shared" si="4"/>
        <v>0</v>
      </c>
      <c r="R7" s="174">
        <f t="shared" si="4"/>
        <v>0</v>
      </c>
      <c r="S7" s="174">
        <f t="shared" si="4"/>
        <v>0</v>
      </c>
      <c r="T7" s="174">
        <f t="shared" si="4"/>
        <v>0</v>
      </c>
      <c r="U7" s="174">
        <f t="shared" si="4"/>
        <v>0</v>
      </c>
      <c r="V7" s="174">
        <f t="shared" si="4"/>
        <v>0</v>
      </c>
      <c r="W7" s="174">
        <f t="shared" si="4"/>
        <v>0</v>
      </c>
      <c r="X7" s="174">
        <f t="shared" si="4"/>
        <v>0</v>
      </c>
      <c r="Y7" s="174">
        <f t="shared" si="4"/>
        <v>0</v>
      </c>
      <c r="Z7" s="174">
        <f t="shared" si="4"/>
        <v>0</v>
      </c>
      <c r="AA7" s="174">
        <f t="shared" si="4"/>
        <v>0</v>
      </c>
      <c r="AB7" s="174">
        <f t="shared" si="4"/>
        <v>0</v>
      </c>
      <c r="AC7" s="174">
        <f t="shared" si="4"/>
        <v>0</v>
      </c>
      <c r="AD7" s="174">
        <f t="shared" si="4"/>
        <v>0</v>
      </c>
      <c r="AE7" s="174">
        <f t="shared" si="4"/>
        <v>0</v>
      </c>
      <c r="AF7" s="174">
        <f t="shared" si="4"/>
        <v>0</v>
      </c>
      <c r="AG7" s="174">
        <f t="shared" si="4"/>
        <v>0</v>
      </c>
      <c r="AH7" s="174">
        <f t="shared" si="4"/>
        <v>0</v>
      </c>
      <c r="AI7" s="174">
        <f t="shared" si="4"/>
        <v>0</v>
      </c>
      <c r="AJ7" s="174">
        <f t="shared" si="4"/>
        <v>0</v>
      </c>
      <c r="AK7" s="174">
        <f t="shared" si="4"/>
        <v>0</v>
      </c>
      <c r="AL7" s="174">
        <f t="shared" si="4"/>
        <v>0</v>
      </c>
      <c r="AM7" s="174">
        <f t="shared" si="4"/>
        <v>0</v>
      </c>
      <c r="AN7" s="174">
        <f t="shared" si="4"/>
        <v>0</v>
      </c>
      <c r="AO7" s="174">
        <f t="shared" si="4"/>
        <v>0</v>
      </c>
      <c r="AP7" s="174">
        <f t="shared" si="4"/>
        <v>0</v>
      </c>
      <c r="AQ7" s="174">
        <f t="shared" si="4"/>
        <v>0</v>
      </c>
      <c r="AR7" s="174">
        <f t="shared" si="4"/>
        <v>0</v>
      </c>
      <c r="AS7" s="174">
        <f t="shared" si="4"/>
        <v>0</v>
      </c>
      <c r="AT7" s="174">
        <f t="shared" ref="AT7:AU7" si="5">AT6-AT6</f>
        <v>0</v>
      </c>
      <c r="AU7" s="174">
        <f t="shared" si="5"/>
        <v>0</v>
      </c>
    </row>
    <row r="8" spans="1:48" s="292" customFormat="1" x14ac:dyDescent="0.3">
      <c r="A8" s="310" t="s">
        <v>424</v>
      </c>
      <c r="B8" s="185"/>
      <c r="C8" s="186"/>
      <c r="D8" s="186"/>
      <c r="E8" s="184"/>
      <c r="F8" s="184"/>
      <c r="G8" s="184"/>
      <c r="H8" s="184"/>
      <c r="I8" s="184"/>
      <c r="J8" s="184"/>
      <c r="K8" s="184"/>
      <c r="L8" s="174">
        <f>$L$6-L6</f>
        <v>0</v>
      </c>
      <c r="M8" s="174">
        <f>$M$6-M6</f>
        <v>0</v>
      </c>
      <c r="N8" s="174">
        <f t="shared" ref="N8:AS8" si="6">$M$6-N6</f>
        <v>0</v>
      </c>
      <c r="O8" s="174">
        <f t="shared" si="6"/>
        <v>0</v>
      </c>
      <c r="P8" s="174">
        <f t="shared" si="6"/>
        <v>0</v>
      </c>
      <c r="Q8" s="174">
        <f t="shared" si="6"/>
        <v>0</v>
      </c>
      <c r="R8" s="174">
        <f t="shared" si="6"/>
        <v>0</v>
      </c>
      <c r="S8" s="174">
        <f t="shared" si="6"/>
        <v>0</v>
      </c>
      <c r="T8" s="174">
        <f t="shared" si="6"/>
        <v>0</v>
      </c>
      <c r="U8" s="174">
        <f t="shared" si="6"/>
        <v>0</v>
      </c>
      <c r="V8" s="174">
        <f t="shared" si="6"/>
        <v>0</v>
      </c>
      <c r="W8" s="174">
        <f t="shared" si="6"/>
        <v>0</v>
      </c>
      <c r="X8" s="174">
        <f t="shared" si="6"/>
        <v>0</v>
      </c>
      <c r="Y8" s="174">
        <f t="shared" si="6"/>
        <v>0</v>
      </c>
      <c r="Z8" s="174">
        <f t="shared" si="6"/>
        <v>0</v>
      </c>
      <c r="AA8" s="174">
        <f t="shared" si="6"/>
        <v>0</v>
      </c>
      <c r="AB8" s="174">
        <f t="shared" si="6"/>
        <v>0</v>
      </c>
      <c r="AC8" s="174">
        <f t="shared" si="6"/>
        <v>0</v>
      </c>
      <c r="AD8" s="174">
        <f t="shared" si="6"/>
        <v>0</v>
      </c>
      <c r="AE8" s="174">
        <f t="shared" si="6"/>
        <v>0</v>
      </c>
      <c r="AF8" s="174">
        <f t="shared" si="6"/>
        <v>79.019861700000007</v>
      </c>
      <c r="AG8" s="174">
        <f t="shared" si="6"/>
        <v>79.019861700000007</v>
      </c>
      <c r="AH8" s="174">
        <f t="shared" si="6"/>
        <v>79.019861700000007</v>
      </c>
      <c r="AI8" s="174">
        <f t="shared" si="6"/>
        <v>79.019861700000007</v>
      </c>
      <c r="AJ8" s="174">
        <f t="shared" si="6"/>
        <v>79.019861700000007</v>
      </c>
      <c r="AK8" s="174">
        <f t="shared" si="6"/>
        <v>79.019861700000007</v>
      </c>
      <c r="AL8" s="174">
        <f t="shared" si="6"/>
        <v>79.019861700000007</v>
      </c>
      <c r="AM8" s="174">
        <f t="shared" si="6"/>
        <v>79.019861700000007</v>
      </c>
      <c r="AN8" s="174">
        <f t="shared" si="6"/>
        <v>79.019861700000007</v>
      </c>
      <c r="AO8" s="174">
        <f t="shared" si="6"/>
        <v>79.019861700000007</v>
      </c>
      <c r="AP8" s="174">
        <f t="shared" si="6"/>
        <v>79.019861700000007</v>
      </c>
      <c r="AQ8" s="174">
        <f t="shared" si="6"/>
        <v>79.019861700000007</v>
      </c>
      <c r="AR8" s="174">
        <f t="shared" si="6"/>
        <v>79.019861700000007</v>
      </c>
      <c r="AS8" s="174">
        <f t="shared" si="6"/>
        <v>79.019861700000007</v>
      </c>
      <c r="AT8" s="174">
        <f t="shared" ref="AT8:AU8" si="7">$M$6-AT6</f>
        <v>79.019861700000007</v>
      </c>
      <c r="AU8" s="174">
        <f t="shared" si="7"/>
        <v>79.019861700000007</v>
      </c>
      <c r="AV8" s="352"/>
    </row>
    <row r="9" spans="1:48" s="292" customFormat="1" x14ac:dyDescent="0.3">
      <c r="A9" s="193" t="s">
        <v>66</v>
      </c>
      <c r="B9" s="206">
        <f>SUMPRODUCT(B5:B5,C5:C5)/C6</f>
        <v>20</v>
      </c>
    </row>
    <row r="10" spans="1:48" x14ac:dyDescent="0.3">
      <c r="B10" s="75"/>
    </row>
    <row r="11" spans="1:48" x14ac:dyDescent="0.3">
      <c r="A11" s="528" t="s">
        <v>2</v>
      </c>
      <c r="B11" s="529"/>
      <c r="C11" s="529"/>
      <c r="D11" s="529"/>
      <c r="E11" s="529"/>
      <c r="F11" s="529"/>
      <c r="G11" s="529"/>
      <c r="H11" s="529"/>
      <c r="I11" s="529"/>
      <c r="J11" s="529"/>
      <c r="K11" s="529"/>
      <c r="L11" s="529"/>
      <c r="M11" s="530"/>
    </row>
    <row r="12" spans="1:48" x14ac:dyDescent="0.3">
      <c r="A12" s="503" t="s">
        <v>341</v>
      </c>
      <c r="B12" s="504"/>
      <c r="C12" s="504"/>
      <c r="D12" s="504"/>
      <c r="E12" s="504"/>
      <c r="F12" s="504"/>
      <c r="G12" s="504"/>
      <c r="H12" s="504"/>
      <c r="I12" s="504"/>
      <c r="J12" s="504"/>
      <c r="K12" s="504"/>
      <c r="L12" s="504"/>
      <c r="M12" s="505"/>
    </row>
  </sheetData>
  <mergeCells count="7">
    <mergeCell ref="A11:M11"/>
    <mergeCell ref="A12:M12"/>
    <mergeCell ref="AV3:AV4"/>
    <mergeCell ref="A3:A4"/>
    <mergeCell ref="B3:B4"/>
    <mergeCell ref="C3:C4"/>
    <mergeCell ref="D3:D4"/>
  </mergeCells>
  <pageMargins left="0.7" right="0.7" top="0.75" bottom="0.75" header="0.3" footer="0.3"/>
  <pageSetup orientation="portrait" horizontalDpi="1200" verticalDpi="12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8BA79-8DC7-4629-83E3-B664174DF350}">
  <dimension ref="A1:AW17"/>
  <sheetViews>
    <sheetView workbookViewId="0">
      <selection activeCell="L5" sqref="L5:L8"/>
    </sheetView>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447</v>
      </c>
    </row>
    <row r="2" spans="1:48" x14ac:dyDescent="0.3">
      <c r="A2" s="37"/>
    </row>
    <row r="3" spans="1:48" ht="15.75" customHeight="1" x14ac:dyDescent="0.3">
      <c r="A3" s="491" t="s">
        <v>230</v>
      </c>
      <c r="B3" s="493" t="s">
        <v>0</v>
      </c>
      <c r="C3" s="493" t="s">
        <v>264</v>
      </c>
      <c r="D3" s="493" t="s">
        <v>57</v>
      </c>
      <c r="E3" s="110"/>
      <c r="F3" s="107"/>
      <c r="G3" s="107"/>
      <c r="H3" s="107"/>
      <c r="I3" s="107"/>
      <c r="J3" s="107"/>
      <c r="K3" s="305"/>
      <c r="L3" s="120" t="s">
        <v>265</v>
      </c>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499" t="s">
        <v>1</v>
      </c>
    </row>
    <row r="4" spans="1:48" x14ac:dyDescent="0.3">
      <c r="A4" s="496"/>
      <c r="B4" s="495"/>
      <c r="C4" s="495"/>
      <c r="D4" s="495"/>
      <c r="E4" s="1">
        <v>2018</v>
      </c>
      <c r="F4" s="1">
        <f>E4+1</f>
        <v>2019</v>
      </c>
      <c r="G4" s="1">
        <f t="shared" ref="G4" si="0">F4+1</f>
        <v>2020</v>
      </c>
      <c r="H4" s="1">
        <f t="shared" ref="H4" si="1">G4+1</f>
        <v>2021</v>
      </c>
      <c r="I4" s="1">
        <f t="shared" ref="I4" si="2">H4+1</f>
        <v>2022</v>
      </c>
      <c r="J4" s="1">
        <f t="shared" ref="J4" si="3">I4+1</f>
        <v>2023</v>
      </c>
      <c r="K4" s="1">
        <f t="shared" ref="K4" si="4">J4+1</f>
        <v>2024</v>
      </c>
      <c r="L4" s="1">
        <f t="shared" ref="L4" si="5">K4+1</f>
        <v>2025</v>
      </c>
      <c r="M4" s="1">
        <f t="shared" ref="M4" si="6">L4+1</f>
        <v>2026</v>
      </c>
      <c r="N4" s="1">
        <f t="shared" ref="N4" si="7">M4+1</f>
        <v>2027</v>
      </c>
      <c r="O4" s="1">
        <f t="shared" ref="O4" si="8">N4+1</f>
        <v>2028</v>
      </c>
      <c r="P4" s="1">
        <f t="shared" ref="P4" si="9">O4+1</f>
        <v>2029</v>
      </c>
      <c r="Q4" s="1">
        <f t="shared" ref="Q4" si="10">P4+1</f>
        <v>2030</v>
      </c>
      <c r="R4" s="1">
        <f t="shared" ref="R4" si="11">Q4+1</f>
        <v>2031</v>
      </c>
      <c r="S4" s="1">
        <f t="shared" ref="S4" si="12">R4+1</f>
        <v>2032</v>
      </c>
      <c r="T4" s="1">
        <f t="shared" ref="T4" si="13">S4+1</f>
        <v>2033</v>
      </c>
      <c r="U4" s="1">
        <f t="shared" ref="U4" si="14">T4+1</f>
        <v>2034</v>
      </c>
      <c r="V4" s="1">
        <f t="shared" ref="V4" si="15">U4+1</f>
        <v>2035</v>
      </c>
      <c r="W4" s="1">
        <f t="shared" ref="W4" si="16">V4+1</f>
        <v>2036</v>
      </c>
      <c r="X4" s="1">
        <f t="shared" ref="X4" si="17">W4+1</f>
        <v>2037</v>
      </c>
      <c r="Y4" s="1">
        <f t="shared" ref="Y4" si="18">X4+1</f>
        <v>2038</v>
      </c>
      <c r="Z4" s="1">
        <f t="shared" ref="Z4" si="19">Y4+1</f>
        <v>2039</v>
      </c>
      <c r="AA4" s="1">
        <f t="shared" ref="AA4" si="20">Z4+1</f>
        <v>2040</v>
      </c>
      <c r="AB4" s="1">
        <f t="shared" ref="AB4" si="21">AA4+1</f>
        <v>2041</v>
      </c>
      <c r="AC4" s="1">
        <f t="shared" ref="AC4" si="22">AB4+1</f>
        <v>2042</v>
      </c>
      <c r="AD4" s="1">
        <f t="shared" ref="AD4" si="23">AC4+1</f>
        <v>2043</v>
      </c>
      <c r="AE4" s="1">
        <f t="shared" ref="AE4" si="24">AD4+1</f>
        <v>2044</v>
      </c>
      <c r="AF4" s="1">
        <f t="shared" ref="AF4" si="25">AE4+1</f>
        <v>2045</v>
      </c>
      <c r="AG4" s="1">
        <f t="shared" ref="AG4" si="26">AF4+1</f>
        <v>2046</v>
      </c>
      <c r="AH4" s="1">
        <f t="shared" ref="AH4" si="27">AG4+1</f>
        <v>2047</v>
      </c>
      <c r="AI4" s="1">
        <f t="shared" ref="AI4" si="28">AH4+1</f>
        <v>2048</v>
      </c>
      <c r="AJ4" s="1">
        <f t="shared" ref="AJ4" si="29">AI4+1</f>
        <v>2049</v>
      </c>
      <c r="AK4" s="1">
        <f t="shared" ref="AK4" si="30">AJ4+1</f>
        <v>2050</v>
      </c>
      <c r="AL4" s="1">
        <f t="shared" ref="AL4" si="31">AK4+1</f>
        <v>2051</v>
      </c>
      <c r="AM4" s="1">
        <f t="shared" ref="AM4" si="32">AL4+1</f>
        <v>2052</v>
      </c>
      <c r="AN4" s="1">
        <f t="shared" ref="AN4" si="33">AM4+1</f>
        <v>2053</v>
      </c>
      <c r="AO4" s="1">
        <f t="shared" ref="AO4" si="34">AN4+1</f>
        <v>2054</v>
      </c>
      <c r="AP4" s="1">
        <f t="shared" ref="AP4" si="35">AO4+1</f>
        <v>2055</v>
      </c>
      <c r="AQ4" s="1">
        <f t="shared" ref="AQ4" si="36">AP4+1</f>
        <v>2056</v>
      </c>
      <c r="AR4" s="1">
        <f t="shared" ref="AR4" si="37">AQ4+1</f>
        <v>2057</v>
      </c>
      <c r="AS4" s="1">
        <f t="shared" ref="AS4" si="38">AR4+1</f>
        <v>2058</v>
      </c>
      <c r="AT4" s="1">
        <f t="shared" ref="AT4" si="39">AS4+1</f>
        <v>2059</v>
      </c>
      <c r="AU4" s="1">
        <f t="shared" ref="AU4" si="40">AT4+1</f>
        <v>2060</v>
      </c>
      <c r="AV4" s="500"/>
    </row>
    <row r="5" spans="1:48" s="192" customFormat="1" x14ac:dyDescent="0.3">
      <c r="A5" s="199" t="s">
        <v>128</v>
      </c>
      <c r="B5" s="220">
        <v>20</v>
      </c>
      <c r="C5" s="353">
        <v>6191.9436829041997</v>
      </c>
      <c r="D5" s="351">
        <f t="shared" ref="D5:D7" si="41">L5/C5</f>
        <v>1</v>
      </c>
      <c r="E5" s="178"/>
      <c r="F5" s="178"/>
      <c r="G5" s="178"/>
      <c r="H5" s="178"/>
      <c r="I5" s="178"/>
      <c r="J5" s="178"/>
      <c r="K5" s="178"/>
      <c r="L5" s="177">
        <v>6191.9436829041997</v>
      </c>
      <c r="M5" s="177">
        <v>6191.9436829041997</v>
      </c>
      <c r="N5" s="177">
        <v>6191.9436829041997</v>
      </c>
      <c r="O5" s="177">
        <v>6191.9436829041997</v>
      </c>
      <c r="P5" s="177">
        <v>6191.9436829041997</v>
      </c>
      <c r="Q5" s="177">
        <v>6191.9436829041997</v>
      </c>
      <c r="R5" s="177">
        <v>6191.9436829041997</v>
      </c>
      <c r="S5" s="177">
        <v>6191.9436829041997</v>
      </c>
      <c r="T5" s="177">
        <v>6191.9436829041997</v>
      </c>
      <c r="U5" s="177">
        <v>6191.9436829041997</v>
      </c>
      <c r="V5" s="177">
        <v>6191.9436829041997</v>
      </c>
      <c r="W5" s="177">
        <v>6191.9436829041997</v>
      </c>
      <c r="X5" s="177">
        <v>6191.9436829041997</v>
      </c>
      <c r="Y5" s="177">
        <v>6191.9436829041997</v>
      </c>
      <c r="Z5" s="177">
        <v>6191.9436829041997</v>
      </c>
      <c r="AA5" s="177">
        <v>6191.9436829041997</v>
      </c>
      <c r="AB5" s="177">
        <v>6191.9436829041997</v>
      </c>
      <c r="AC5" s="177">
        <v>6191.9436829041997</v>
      </c>
      <c r="AD5" s="177">
        <v>6191.9436829041997</v>
      </c>
      <c r="AE5" s="177">
        <v>6191.9436829041997</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177">
        <f>SUM(E5:AU5)</f>
        <v>123838.87365808396</v>
      </c>
    </row>
    <row r="6" spans="1:48" s="192" customFormat="1" x14ac:dyDescent="0.3">
      <c r="A6" s="199" t="s">
        <v>124</v>
      </c>
      <c r="B6" s="220">
        <v>20</v>
      </c>
      <c r="C6" s="353">
        <v>803.46476599999971</v>
      </c>
      <c r="D6" s="351">
        <f t="shared" si="41"/>
        <v>1</v>
      </c>
      <c r="E6" s="178"/>
      <c r="F6" s="178"/>
      <c r="G6" s="178"/>
      <c r="H6" s="178"/>
      <c r="I6" s="178"/>
      <c r="J6" s="178"/>
      <c r="K6" s="178"/>
      <c r="L6" s="177">
        <v>803.46476599999971</v>
      </c>
      <c r="M6" s="177">
        <v>803.46476599999971</v>
      </c>
      <c r="N6" s="177">
        <v>803.46476599999971</v>
      </c>
      <c r="O6" s="177">
        <v>803.46476599999971</v>
      </c>
      <c r="P6" s="177">
        <v>803.46476599999971</v>
      </c>
      <c r="Q6" s="177">
        <v>803.46476599999971</v>
      </c>
      <c r="R6" s="177">
        <v>803.46476599999971</v>
      </c>
      <c r="S6" s="177">
        <v>803.46476599999971</v>
      </c>
      <c r="T6" s="177">
        <v>803.46476599999971</v>
      </c>
      <c r="U6" s="177">
        <v>803.46476599999971</v>
      </c>
      <c r="V6" s="177">
        <v>803.46476599999971</v>
      </c>
      <c r="W6" s="177">
        <v>803.46476599999971</v>
      </c>
      <c r="X6" s="177">
        <v>803.46476599999971</v>
      </c>
      <c r="Y6" s="177">
        <v>803.46476599999971</v>
      </c>
      <c r="Z6" s="177">
        <v>803.46476599999971</v>
      </c>
      <c r="AA6" s="177">
        <v>803.46476599999971</v>
      </c>
      <c r="AB6" s="177">
        <v>803.46476599999971</v>
      </c>
      <c r="AC6" s="177">
        <v>803.46476599999971</v>
      </c>
      <c r="AD6" s="177">
        <v>803.46476599999971</v>
      </c>
      <c r="AE6" s="177">
        <v>803.46476599999971</v>
      </c>
      <c r="AF6" s="177">
        <v>0</v>
      </c>
      <c r="AG6" s="177">
        <v>0</v>
      </c>
      <c r="AH6" s="177">
        <v>0</v>
      </c>
      <c r="AI6" s="177">
        <v>0</v>
      </c>
      <c r="AJ6" s="177">
        <v>0</v>
      </c>
      <c r="AK6" s="177">
        <v>0</v>
      </c>
      <c r="AL6" s="177">
        <v>0</v>
      </c>
      <c r="AM6" s="177">
        <v>0</v>
      </c>
      <c r="AN6" s="177">
        <v>0</v>
      </c>
      <c r="AO6" s="177">
        <v>0</v>
      </c>
      <c r="AP6" s="177">
        <v>0</v>
      </c>
      <c r="AQ6" s="177">
        <v>0</v>
      </c>
      <c r="AR6" s="177">
        <v>0</v>
      </c>
      <c r="AS6" s="177">
        <v>0</v>
      </c>
      <c r="AT6" s="177">
        <v>0</v>
      </c>
      <c r="AU6" s="177">
        <v>0</v>
      </c>
      <c r="AV6" s="177">
        <f>SUM(E6:AU6)</f>
        <v>16069.29531999999</v>
      </c>
    </row>
    <row r="7" spans="1:48" s="192" customFormat="1" x14ac:dyDescent="0.3">
      <c r="A7" s="199" t="s">
        <v>125</v>
      </c>
      <c r="B7" s="220">
        <v>20</v>
      </c>
      <c r="C7" s="353">
        <v>504.20832799999994</v>
      </c>
      <c r="D7" s="351">
        <f t="shared" si="41"/>
        <v>1</v>
      </c>
      <c r="E7" s="178"/>
      <c r="F7" s="178"/>
      <c r="G7" s="178"/>
      <c r="H7" s="178"/>
      <c r="I7" s="178"/>
      <c r="J7" s="178"/>
      <c r="K7" s="178"/>
      <c r="L7" s="177">
        <v>504.20832799999994</v>
      </c>
      <c r="M7" s="177">
        <v>504.20832799999994</v>
      </c>
      <c r="N7" s="177">
        <v>504.20832799999994</v>
      </c>
      <c r="O7" s="177">
        <v>242.2115670000002</v>
      </c>
      <c r="P7" s="177">
        <v>242.2115670000002</v>
      </c>
      <c r="Q7" s="177">
        <v>242.2115670000002</v>
      </c>
      <c r="R7" s="177">
        <v>242.2115670000002</v>
      </c>
      <c r="S7" s="177">
        <v>242.2115670000002</v>
      </c>
      <c r="T7" s="177">
        <v>242.2115670000002</v>
      </c>
      <c r="U7" s="177">
        <v>242.2115670000002</v>
      </c>
      <c r="V7" s="177">
        <v>242.2115670000002</v>
      </c>
      <c r="W7" s="177">
        <v>242.2115670000002</v>
      </c>
      <c r="X7" s="177">
        <v>242.2115670000002</v>
      </c>
      <c r="Y7" s="177">
        <v>242.2115670000002</v>
      </c>
      <c r="Z7" s="177">
        <v>242.2115670000002</v>
      </c>
      <c r="AA7" s="177">
        <v>242.2115670000002</v>
      </c>
      <c r="AB7" s="177">
        <v>242.2115670000002</v>
      </c>
      <c r="AC7" s="177">
        <v>242.2115670000002</v>
      </c>
      <c r="AD7" s="177">
        <v>242.2115670000002</v>
      </c>
      <c r="AE7" s="177">
        <v>242.2115670000002</v>
      </c>
      <c r="AF7" s="177">
        <v>0</v>
      </c>
      <c r="AG7" s="177">
        <v>0</v>
      </c>
      <c r="AH7" s="177">
        <v>0</v>
      </c>
      <c r="AI7" s="177">
        <v>0</v>
      </c>
      <c r="AJ7" s="177">
        <v>0</v>
      </c>
      <c r="AK7" s="177">
        <v>0</v>
      </c>
      <c r="AL7" s="177">
        <v>0</v>
      </c>
      <c r="AM7" s="177">
        <v>0</v>
      </c>
      <c r="AN7" s="177">
        <v>0</v>
      </c>
      <c r="AO7" s="177">
        <v>0</v>
      </c>
      <c r="AP7" s="177">
        <v>0</v>
      </c>
      <c r="AQ7" s="177">
        <v>0</v>
      </c>
      <c r="AR7" s="177">
        <v>0</v>
      </c>
      <c r="AS7" s="177">
        <v>0</v>
      </c>
      <c r="AT7" s="177">
        <v>0</v>
      </c>
      <c r="AU7" s="177">
        <v>0</v>
      </c>
      <c r="AV7" s="177">
        <f>SUM(E7:AU7)</f>
        <v>5630.221623000004</v>
      </c>
    </row>
    <row r="8" spans="1:48" s="292" customFormat="1" x14ac:dyDescent="0.3">
      <c r="A8" s="310" t="s">
        <v>422</v>
      </c>
      <c r="B8" s="196"/>
      <c r="C8" s="198">
        <f>SUM(C5:C7)</f>
        <v>7499.6167769041995</v>
      </c>
      <c r="D8" s="205">
        <f>L8/C8</f>
        <v>1</v>
      </c>
      <c r="E8" s="184"/>
      <c r="F8" s="184"/>
      <c r="G8" s="184"/>
      <c r="H8" s="184"/>
      <c r="I8" s="184"/>
      <c r="J8" s="184"/>
      <c r="K8" s="184"/>
      <c r="L8" s="182">
        <f t="shared" ref="L8:AV8" si="42">SUM(L5:L7)</f>
        <v>7499.6167769041995</v>
      </c>
      <c r="M8" s="182">
        <f t="shared" si="42"/>
        <v>7499.6167769041995</v>
      </c>
      <c r="N8" s="182">
        <f t="shared" ref="N8:AS8" si="43">SUM(N5:N7)</f>
        <v>7499.6167769041995</v>
      </c>
      <c r="O8" s="182">
        <f t="shared" si="43"/>
        <v>7237.6200159042</v>
      </c>
      <c r="P8" s="182">
        <f t="shared" si="43"/>
        <v>7237.6200159042</v>
      </c>
      <c r="Q8" s="182">
        <f t="shared" si="43"/>
        <v>7237.6200159042</v>
      </c>
      <c r="R8" s="182">
        <f t="shared" si="43"/>
        <v>7237.6200159042</v>
      </c>
      <c r="S8" s="182">
        <f t="shared" si="43"/>
        <v>7237.6200159042</v>
      </c>
      <c r="T8" s="182">
        <f t="shared" si="43"/>
        <v>7237.6200159042</v>
      </c>
      <c r="U8" s="182">
        <f t="shared" si="43"/>
        <v>7237.6200159042</v>
      </c>
      <c r="V8" s="182">
        <f t="shared" si="43"/>
        <v>7237.6200159042</v>
      </c>
      <c r="W8" s="182">
        <f t="shared" si="43"/>
        <v>7237.6200159042</v>
      </c>
      <c r="X8" s="182">
        <f t="shared" si="43"/>
        <v>7237.6200159042</v>
      </c>
      <c r="Y8" s="182">
        <f t="shared" si="43"/>
        <v>7237.6200159042</v>
      </c>
      <c r="Z8" s="182">
        <f t="shared" si="43"/>
        <v>7237.6200159042</v>
      </c>
      <c r="AA8" s="182">
        <f t="shared" si="43"/>
        <v>7237.6200159042</v>
      </c>
      <c r="AB8" s="182">
        <f t="shared" si="43"/>
        <v>7237.6200159042</v>
      </c>
      <c r="AC8" s="182">
        <f t="shared" si="43"/>
        <v>7237.6200159042</v>
      </c>
      <c r="AD8" s="182">
        <f t="shared" si="43"/>
        <v>7237.6200159042</v>
      </c>
      <c r="AE8" s="182">
        <f t="shared" si="43"/>
        <v>7237.6200159042</v>
      </c>
      <c r="AF8" s="182">
        <f t="shared" si="43"/>
        <v>0</v>
      </c>
      <c r="AG8" s="182">
        <f t="shared" si="43"/>
        <v>0</v>
      </c>
      <c r="AH8" s="182">
        <f t="shared" si="43"/>
        <v>0</v>
      </c>
      <c r="AI8" s="182">
        <f t="shared" si="43"/>
        <v>0</v>
      </c>
      <c r="AJ8" s="182">
        <f t="shared" si="43"/>
        <v>0</v>
      </c>
      <c r="AK8" s="182">
        <f t="shared" si="43"/>
        <v>0</v>
      </c>
      <c r="AL8" s="182">
        <f t="shared" si="43"/>
        <v>0</v>
      </c>
      <c r="AM8" s="182">
        <f t="shared" si="43"/>
        <v>0</v>
      </c>
      <c r="AN8" s="182">
        <f t="shared" si="43"/>
        <v>0</v>
      </c>
      <c r="AO8" s="182">
        <f t="shared" si="43"/>
        <v>0</v>
      </c>
      <c r="AP8" s="182">
        <f t="shared" si="43"/>
        <v>0</v>
      </c>
      <c r="AQ8" s="182">
        <f t="shared" si="43"/>
        <v>0</v>
      </c>
      <c r="AR8" s="182">
        <f t="shared" si="43"/>
        <v>0</v>
      </c>
      <c r="AS8" s="182">
        <f t="shared" si="43"/>
        <v>0</v>
      </c>
      <c r="AT8" s="182">
        <f t="shared" ref="AT8:AU8" si="44">SUM(AT5:AT7)</f>
        <v>0</v>
      </c>
      <c r="AU8" s="182">
        <f t="shared" si="44"/>
        <v>0</v>
      </c>
      <c r="AV8" s="174">
        <f t="shared" si="42"/>
        <v>145538.39060108393</v>
      </c>
    </row>
    <row r="9" spans="1:48" s="292" customFormat="1" x14ac:dyDescent="0.3">
      <c r="A9" s="310" t="s">
        <v>423</v>
      </c>
      <c r="B9" s="185"/>
      <c r="C9" s="186"/>
      <c r="D9" s="197"/>
      <c r="E9" s="77"/>
      <c r="F9" s="77"/>
      <c r="G9" s="77"/>
      <c r="H9" s="77"/>
      <c r="I9" s="77"/>
      <c r="J9" s="77"/>
      <c r="K9" s="77"/>
      <c r="L9" s="174">
        <f>L8-L8</f>
        <v>0</v>
      </c>
      <c r="M9" s="174">
        <f>L8-M8</f>
        <v>0</v>
      </c>
      <c r="N9" s="174">
        <f t="shared" ref="N9:AS9" si="45">M8-N8</f>
        <v>0</v>
      </c>
      <c r="O9" s="174">
        <f t="shared" si="45"/>
        <v>261.99676099999942</v>
      </c>
      <c r="P9" s="174">
        <f t="shared" si="45"/>
        <v>0</v>
      </c>
      <c r="Q9" s="174">
        <f t="shared" si="45"/>
        <v>0</v>
      </c>
      <c r="R9" s="174">
        <f t="shared" si="45"/>
        <v>0</v>
      </c>
      <c r="S9" s="174">
        <f t="shared" si="45"/>
        <v>0</v>
      </c>
      <c r="T9" s="174">
        <f t="shared" si="45"/>
        <v>0</v>
      </c>
      <c r="U9" s="174">
        <f t="shared" si="45"/>
        <v>0</v>
      </c>
      <c r="V9" s="174">
        <f t="shared" si="45"/>
        <v>0</v>
      </c>
      <c r="W9" s="174">
        <f t="shared" si="45"/>
        <v>0</v>
      </c>
      <c r="X9" s="174">
        <f t="shared" si="45"/>
        <v>0</v>
      </c>
      <c r="Y9" s="174">
        <f t="shared" si="45"/>
        <v>0</v>
      </c>
      <c r="Z9" s="174">
        <f t="shared" si="45"/>
        <v>0</v>
      </c>
      <c r="AA9" s="174">
        <f t="shared" si="45"/>
        <v>0</v>
      </c>
      <c r="AB9" s="174">
        <f t="shared" si="45"/>
        <v>0</v>
      </c>
      <c r="AC9" s="174">
        <f t="shared" si="45"/>
        <v>0</v>
      </c>
      <c r="AD9" s="174">
        <f t="shared" si="45"/>
        <v>0</v>
      </c>
      <c r="AE9" s="174">
        <f t="shared" si="45"/>
        <v>0</v>
      </c>
      <c r="AF9" s="174">
        <f t="shared" si="45"/>
        <v>7237.6200159042</v>
      </c>
      <c r="AG9" s="174">
        <f t="shared" si="45"/>
        <v>0</v>
      </c>
      <c r="AH9" s="174">
        <f t="shared" si="45"/>
        <v>0</v>
      </c>
      <c r="AI9" s="174">
        <f t="shared" si="45"/>
        <v>0</v>
      </c>
      <c r="AJ9" s="174">
        <f t="shared" si="45"/>
        <v>0</v>
      </c>
      <c r="AK9" s="174">
        <f t="shared" si="45"/>
        <v>0</v>
      </c>
      <c r="AL9" s="174">
        <f t="shared" si="45"/>
        <v>0</v>
      </c>
      <c r="AM9" s="174">
        <f t="shared" si="45"/>
        <v>0</v>
      </c>
      <c r="AN9" s="174">
        <f t="shared" si="45"/>
        <v>0</v>
      </c>
      <c r="AO9" s="174">
        <f t="shared" si="45"/>
        <v>0</v>
      </c>
      <c r="AP9" s="174">
        <f t="shared" si="45"/>
        <v>0</v>
      </c>
      <c r="AQ9" s="174">
        <f t="shared" si="45"/>
        <v>0</v>
      </c>
      <c r="AR9" s="174">
        <f t="shared" si="45"/>
        <v>0</v>
      </c>
      <c r="AS9" s="174">
        <f t="shared" si="45"/>
        <v>0</v>
      </c>
      <c r="AT9" s="174">
        <f t="shared" ref="AT9" si="46">AS8-AT8</f>
        <v>0</v>
      </c>
      <c r="AU9" s="174">
        <f t="shared" ref="AU9" si="47">AT8-AU8</f>
        <v>0</v>
      </c>
    </row>
    <row r="10" spans="1:48" s="292" customFormat="1" x14ac:dyDescent="0.3">
      <c r="A10" s="310" t="s">
        <v>424</v>
      </c>
      <c r="B10" s="185"/>
      <c r="C10" s="186"/>
      <c r="D10" s="186"/>
      <c r="E10" s="74"/>
      <c r="F10" s="74"/>
      <c r="G10" s="74"/>
      <c r="H10" s="74"/>
      <c r="I10" s="74"/>
      <c r="J10" s="74"/>
      <c r="K10" s="74"/>
      <c r="L10" s="174">
        <f>$L$8-L8</f>
        <v>0</v>
      </c>
      <c r="M10" s="174">
        <f t="shared" ref="M10" si="48">$L$8-M8</f>
        <v>0</v>
      </c>
      <c r="N10" s="174">
        <f t="shared" ref="N10:AS10" si="49">$L$8-N8</f>
        <v>0</v>
      </c>
      <c r="O10" s="174">
        <f t="shared" si="49"/>
        <v>261.99676099999942</v>
      </c>
      <c r="P10" s="174">
        <f t="shared" si="49"/>
        <v>261.99676099999942</v>
      </c>
      <c r="Q10" s="174">
        <f t="shared" si="49"/>
        <v>261.99676099999942</v>
      </c>
      <c r="R10" s="174">
        <f t="shared" si="49"/>
        <v>261.99676099999942</v>
      </c>
      <c r="S10" s="174">
        <f t="shared" si="49"/>
        <v>261.99676099999942</v>
      </c>
      <c r="T10" s="174">
        <f t="shared" si="49"/>
        <v>261.99676099999942</v>
      </c>
      <c r="U10" s="174">
        <f t="shared" si="49"/>
        <v>261.99676099999942</v>
      </c>
      <c r="V10" s="174">
        <f t="shared" si="49"/>
        <v>261.99676099999942</v>
      </c>
      <c r="W10" s="174">
        <f t="shared" si="49"/>
        <v>261.99676099999942</v>
      </c>
      <c r="X10" s="174">
        <f t="shared" si="49"/>
        <v>261.99676099999942</v>
      </c>
      <c r="Y10" s="174">
        <f t="shared" si="49"/>
        <v>261.99676099999942</v>
      </c>
      <c r="Z10" s="174">
        <f t="shared" si="49"/>
        <v>261.99676099999942</v>
      </c>
      <c r="AA10" s="174">
        <f t="shared" si="49"/>
        <v>261.99676099999942</v>
      </c>
      <c r="AB10" s="174">
        <f t="shared" si="49"/>
        <v>261.99676099999942</v>
      </c>
      <c r="AC10" s="174">
        <f t="shared" si="49"/>
        <v>261.99676099999942</v>
      </c>
      <c r="AD10" s="174">
        <f t="shared" si="49"/>
        <v>261.99676099999942</v>
      </c>
      <c r="AE10" s="174">
        <f t="shared" si="49"/>
        <v>261.99676099999942</v>
      </c>
      <c r="AF10" s="174">
        <f t="shared" si="49"/>
        <v>7499.6167769041995</v>
      </c>
      <c r="AG10" s="174">
        <f t="shared" si="49"/>
        <v>7499.6167769041995</v>
      </c>
      <c r="AH10" s="174">
        <f t="shared" si="49"/>
        <v>7499.6167769041995</v>
      </c>
      <c r="AI10" s="174">
        <f t="shared" si="49"/>
        <v>7499.6167769041995</v>
      </c>
      <c r="AJ10" s="174">
        <f t="shared" si="49"/>
        <v>7499.6167769041995</v>
      </c>
      <c r="AK10" s="174">
        <f t="shared" si="49"/>
        <v>7499.6167769041995</v>
      </c>
      <c r="AL10" s="174">
        <f t="shared" si="49"/>
        <v>7499.6167769041995</v>
      </c>
      <c r="AM10" s="174">
        <f t="shared" si="49"/>
        <v>7499.6167769041995</v>
      </c>
      <c r="AN10" s="174">
        <f t="shared" si="49"/>
        <v>7499.6167769041995</v>
      </c>
      <c r="AO10" s="174">
        <f t="shared" si="49"/>
        <v>7499.6167769041995</v>
      </c>
      <c r="AP10" s="174">
        <f t="shared" si="49"/>
        <v>7499.6167769041995</v>
      </c>
      <c r="AQ10" s="174">
        <f t="shared" si="49"/>
        <v>7499.6167769041995</v>
      </c>
      <c r="AR10" s="174">
        <f t="shared" si="49"/>
        <v>7499.6167769041995</v>
      </c>
      <c r="AS10" s="174">
        <f t="shared" si="49"/>
        <v>7499.6167769041995</v>
      </c>
      <c r="AT10" s="174">
        <f t="shared" ref="AT10:AU10" si="50">$L$8-AT8</f>
        <v>7499.6167769041995</v>
      </c>
      <c r="AU10" s="174">
        <f t="shared" si="50"/>
        <v>7499.6167769041995</v>
      </c>
      <c r="AV10" s="352"/>
    </row>
    <row r="11" spans="1:48" s="292" customFormat="1" x14ac:dyDescent="0.3">
      <c r="A11" s="193" t="s">
        <v>66</v>
      </c>
      <c r="B11" s="206">
        <f>SUMPRODUCT(B5:B7,C5:C7)/C8</f>
        <v>20</v>
      </c>
    </row>
    <row r="12" spans="1:48" x14ac:dyDescent="0.3">
      <c r="B12" s="75"/>
    </row>
    <row r="13" spans="1:48" x14ac:dyDescent="0.3">
      <c r="A13" s="531" t="s">
        <v>2</v>
      </c>
      <c r="B13" s="532"/>
      <c r="C13" s="532"/>
      <c r="D13" s="532"/>
      <c r="E13" s="532"/>
      <c r="F13" s="532"/>
      <c r="G13" s="532"/>
      <c r="H13" s="532"/>
      <c r="I13" s="532"/>
      <c r="J13" s="532"/>
      <c r="K13" s="532"/>
      <c r="L13" s="532"/>
      <c r="M13" s="532"/>
      <c r="N13" s="532"/>
    </row>
    <row r="14" spans="1:48" ht="21.75" customHeight="1" x14ac:dyDescent="0.3">
      <c r="A14" s="533" t="s">
        <v>448</v>
      </c>
      <c r="B14" s="534"/>
      <c r="C14" s="534"/>
      <c r="D14" s="534"/>
      <c r="E14" s="534"/>
      <c r="F14" s="534"/>
      <c r="G14" s="534"/>
      <c r="H14" s="534"/>
      <c r="I14" s="534"/>
      <c r="J14" s="534"/>
      <c r="K14" s="534"/>
      <c r="L14" s="534"/>
      <c r="M14" s="534"/>
      <c r="N14" s="535"/>
    </row>
    <row r="17" spans="49:49" x14ac:dyDescent="0.3">
      <c r="AW17" t="s">
        <v>174</v>
      </c>
    </row>
  </sheetData>
  <mergeCells count="7">
    <mergeCell ref="AV3:AV4"/>
    <mergeCell ref="A13:N13"/>
    <mergeCell ref="A14:N14"/>
    <mergeCell ref="A3:A4"/>
    <mergeCell ref="B3:B4"/>
    <mergeCell ref="C3:C4"/>
    <mergeCell ref="D3:D4"/>
  </mergeCells>
  <pageMargins left="0.7" right="0.7" top="0.75" bottom="0.75" header="0.3" footer="0.3"/>
  <pageSetup orientation="portrait" horizontalDpi="1200" verticalDpi="120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C7EAB-BB71-41B7-AE83-D968F0230D87}">
  <dimension ref="A1:AV19"/>
  <sheetViews>
    <sheetView workbookViewId="0">
      <selection activeCell="L5" sqref="L5:L8"/>
    </sheetView>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88671875" customWidth="1"/>
  </cols>
  <sheetData>
    <row r="1" spans="1:48" ht="15.75" customHeight="1" x14ac:dyDescent="0.3">
      <c r="A1" s="292" t="s">
        <v>449</v>
      </c>
    </row>
    <row r="2" spans="1:48" x14ac:dyDescent="0.3">
      <c r="A2" s="37"/>
    </row>
    <row r="3" spans="1:48" ht="15.75" customHeight="1" x14ac:dyDescent="0.3">
      <c r="A3" s="491" t="s">
        <v>230</v>
      </c>
      <c r="B3" s="493" t="s">
        <v>0</v>
      </c>
      <c r="C3" s="493" t="s">
        <v>264</v>
      </c>
      <c r="D3" s="493" t="s">
        <v>57</v>
      </c>
      <c r="E3" s="120"/>
      <c r="F3" s="109"/>
      <c r="G3" s="109"/>
      <c r="H3" s="109"/>
      <c r="I3" s="109"/>
      <c r="J3" s="109"/>
      <c r="K3" s="120"/>
      <c r="L3" s="120" t="s">
        <v>265</v>
      </c>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474" t="s">
        <v>1</v>
      </c>
    </row>
    <row r="4" spans="1:48" x14ac:dyDescent="0.3">
      <c r="A4" s="496"/>
      <c r="B4" s="495"/>
      <c r="C4" s="495"/>
      <c r="D4" s="494"/>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row>
    <row r="5" spans="1:48" s="192" customFormat="1" x14ac:dyDescent="0.3">
      <c r="A5" s="199" t="s">
        <v>168</v>
      </c>
      <c r="B5" s="220">
        <v>13.249944032181638</v>
      </c>
      <c r="C5" s="338">
        <v>34261.768983629838</v>
      </c>
      <c r="D5" s="340">
        <f>L5/C5</f>
        <v>1.1410000000000013</v>
      </c>
      <c r="E5" s="203"/>
      <c r="F5" s="203"/>
      <c r="G5" s="203"/>
      <c r="H5" s="203"/>
      <c r="I5" s="203"/>
      <c r="J5" s="203"/>
      <c r="K5" s="203"/>
      <c r="L5" s="177">
        <v>39092.678410321692</v>
      </c>
      <c r="M5" s="177">
        <v>39092.678410321692</v>
      </c>
      <c r="N5" s="177">
        <v>38902.773521270865</v>
      </c>
      <c r="O5" s="177">
        <v>37834.92465841207</v>
      </c>
      <c r="P5" s="177">
        <v>36980.165967878784</v>
      </c>
      <c r="Q5" s="177">
        <v>36576.795835550089</v>
      </c>
      <c r="R5" s="177">
        <v>34232.920049536777</v>
      </c>
      <c r="S5" s="177">
        <v>32630.870565497589</v>
      </c>
      <c r="T5" s="177">
        <v>32414.057546105389</v>
      </c>
      <c r="U5" s="177">
        <v>31643.230731471343</v>
      </c>
      <c r="V5" s="177">
        <v>31212.002621500858</v>
      </c>
      <c r="W5" s="177">
        <v>29784.021109585115</v>
      </c>
      <c r="X5" s="177">
        <v>23380.859898873379</v>
      </c>
      <c r="Y5" s="177">
        <v>20943.038463671917</v>
      </c>
      <c r="Z5" s="177">
        <v>20586.476214581173</v>
      </c>
      <c r="AA5" s="177">
        <v>5137.8003032838242</v>
      </c>
      <c r="AB5" s="177">
        <v>0</v>
      </c>
      <c r="AC5" s="177">
        <v>0</v>
      </c>
      <c r="AD5" s="177">
        <v>0</v>
      </c>
      <c r="AE5" s="177">
        <v>0</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208">
        <f t="shared" ref="AV5:AV12" si="1">SUM(E5:AU5)</f>
        <v>490445.29430786258</v>
      </c>
    </row>
    <row r="6" spans="1:48" s="192" customFormat="1" x14ac:dyDescent="0.3">
      <c r="A6" s="199" t="s">
        <v>122</v>
      </c>
      <c r="B6" s="220">
        <v>14.932831598432465</v>
      </c>
      <c r="C6" s="338">
        <v>6662.1311889786066</v>
      </c>
      <c r="D6" s="340">
        <f t="shared" ref="D6:D12" si="2">L6/C6</f>
        <v>1.1410000000000005</v>
      </c>
      <c r="E6" s="203"/>
      <c r="F6" s="203"/>
      <c r="G6" s="203"/>
      <c r="H6" s="203"/>
      <c r="I6" s="203"/>
      <c r="J6" s="203"/>
      <c r="K6" s="203"/>
      <c r="L6" s="177">
        <v>7601.4916866245931</v>
      </c>
      <c r="M6" s="177">
        <v>7601.4916866245931</v>
      </c>
      <c r="N6" s="177">
        <v>7601.4916866245931</v>
      </c>
      <c r="O6" s="177">
        <v>7601.4916866245931</v>
      </c>
      <c r="P6" s="177">
        <v>7601.4916866245931</v>
      </c>
      <c r="Q6" s="177">
        <v>7601.4916866245931</v>
      </c>
      <c r="R6" s="177">
        <v>7601.4916866245931</v>
      </c>
      <c r="S6" s="177">
        <v>7601.4916866245931</v>
      </c>
      <c r="T6" s="177">
        <v>7601.4916866245931</v>
      </c>
      <c r="U6" s="177">
        <v>7601.4916866245931</v>
      </c>
      <c r="V6" s="177">
        <v>7499.3750809029925</v>
      </c>
      <c r="W6" s="177">
        <v>7499.3750809029925</v>
      </c>
      <c r="X6" s="177">
        <v>7499.3750809029925</v>
      </c>
      <c r="Y6" s="177">
        <v>7499.3750809029925</v>
      </c>
      <c r="Z6" s="177">
        <v>7499.3750809029925</v>
      </c>
      <c r="AA6" s="177">
        <v>0</v>
      </c>
      <c r="AB6" s="177">
        <v>0</v>
      </c>
      <c r="AC6" s="177">
        <v>0</v>
      </c>
      <c r="AD6" s="177">
        <v>0</v>
      </c>
      <c r="AE6" s="177">
        <v>0</v>
      </c>
      <c r="AF6" s="177">
        <v>0</v>
      </c>
      <c r="AG6" s="177">
        <v>0</v>
      </c>
      <c r="AH6" s="177">
        <v>0</v>
      </c>
      <c r="AI6" s="177">
        <v>0</v>
      </c>
      <c r="AJ6" s="177">
        <v>0</v>
      </c>
      <c r="AK6" s="177">
        <v>0</v>
      </c>
      <c r="AL6" s="177">
        <v>0</v>
      </c>
      <c r="AM6" s="177">
        <v>0</v>
      </c>
      <c r="AN6" s="177">
        <v>0</v>
      </c>
      <c r="AO6" s="177">
        <v>0</v>
      </c>
      <c r="AP6" s="177">
        <v>0</v>
      </c>
      <c r="AQ6" s="177">
        <v>0</v>
      </c>
      <c r="AR6" s="177">
        <v>0</v>
      </c>
      <c r="AS6" s="177">
        <v>0</v>
      </c>
      <c r="AT6" s="177">
        <v>0</v>
      </c>
      <c r="AU6" s="177">
        <v>0</v>
      </c>
      <c r="AV6" s="179">
        <f t="shared" si="1"/>
        <v>113511.79227076087</v>
      </c>
    </row>
    <row r="7" spans="1:48" s="192" customFormat="1" x14ac:dyDescent="0.3">
      <c r="A7" s="199" t="s">
        <v>451</v>
      </c>
      <c r="B7" s="220">
        <v>15</v>
      </c>
      <c r="C7" s="338">
        <v>1118.1369999999999</v>
      </c>
      <c r="D7" s="340">
        <f t="shared" si="2"/>
        <v>1.1410000000000002</v>
      </c>
      <c r="E7" s="203"/>
      <c r="F7" s="203"/>
      <c r="G7" s="203"/>
      <c r="H7" s="203"/>
      <c r="I7" s="203"/>
      <c r="J7" s="203"/>
      <c r="K7" s="203"/>
      <c r="L7" s="177">
        <v>1275.7943170000001</v>
      </c>
      <c r="M7" s="177">
        <v>1275.7943170000001</v>
      </c>
      <c r="N7" s="177">
        <v>1275.7943170000001</v>
      </c>
      <c r="O7" s="177">
        <v>1275.7943170000001</v>
      </c>
      <c r="P7" s="177">
        <v>1275.7943170000001</v>
      </c>
      <c r="Q7" s="177">
        <v>1275.7943170000001</v>
      </c>
      <c r="R7" s="177">
        <v>1275.7943170000001</v>
      </c>
      <c r="S7" s="177">
        <v>1275.7943170000001</v>
      </c>
      <c r="T7" s="177">
        <v>1275.7943170000001</v>
      </c>
      <c r="U7" s="177">
        <v>1275.7943170000001</v>
      </c>
      <c r="V7" s="177">
        <v>1275.7943170000001</v>
      </c>
      <c r="W7" s="177">
        <v>1275.7943170000001</v>
      </c>
      <c r="X7" s="177">
        <v>1275.7943170000001</v>
      </c>
      <c r="Y7" s="177">
        <v>1275.7943170000001</v>
      </c>
      <c r="Z7" s="177">
        <v>1275.7943170000001</v>
      </c>
      <c r="AA7" s="177">
        <v>0</v>
      </c>
      <c r="AB7" s="177">
        <v>0</v>
      </c>
      <c r="AC7" s="177">
        <v>0</v>
      </c>
      <c r="AD7" s="177">
        <v>0</v>
      </c>
      <c r="AE7" s="177">
        <v>0</v>
      </c>
      <c r="AF7" s="177">
        <v>0</v>
      </c>
      <c r="AG7" s="177">
        <v>0</v>
      </c>
      <c r="AH7" s="177">
        <v>0</v>
      </c>
      <c r="AI7" s="177">
        <v>0</v>
      </c>
      <c r="AJ7" s="177">
        <v>0</v>
      </c>
      <c r="AK7" s="177">
        <v>0</v>
      </c>
      <c r="AL7" s="177">
        <v>0</v>
      </c>
      <c r="AM7" s="177">
        <v>0</v>
      </c>
      <c r="AN7" s="177">
        <v>0</v>
      </c>
      <c r="AO7" s="177">
        <v>0</v>
      </c>
      <c r="AP7" s="177">
        <v>0</v>
      </c>
      <c r="AQ7" s="177">
        <v>0</v>
      </c>
      <c r="AR7" s="177">
        <v>0</v>
      </c>
      <c r="AS7" s="177">
        <v>0</v>
      </c>
      <c r="AT7" s="177">
        <v>0</v>
      </c>
      <c r="AU7" s="177">
        <v>0</v>
      </c>
      <c r="AV7" s="179">
        <f t="shared" si="1"/>
        <v>19136.914755000002</v>
      </c>
    </row>
    <row r="8" spans="1:48" s="192" customFormat="1" x14ac:dyDescent="0.3">
      <c r="A8" s="199" t="s">
        <v>102</v>
      </c>
      <c r="B8" s="220">
        <v>11</v>
      </c>
      <c r="C8" s="338">
        <v>143.53208957599998</v>
      </c>
      <c r="D8" s="340">
        <f t="shared" si="2"/>
        <v>1.141</v>
      </c>
      <c r="E8" s="203"/>
      <c r="F8" s="203"/>
      <c r="G8" s="203"/>
      <c r="H8" s="203"/>
      <c r="I8" s="203"/>
      <c r="J8" s="203"/>
      <c r="K8" s="203"/>
      <c r="L8" s="177">
        <v>163.77011420621596</v>
      </c>
      <c r="M8" s="177">
        <v>163.77011420621596</v>
      </c>
      <c r="N8" s="177">
        <v>163.77011420621596</v>
      </c>
      <c r="O8" s="177">
        <v>163.77011420621596</v>
      </c>
      <c r="P8" s="177">
        <v>163.77011420621596</v>
      </c>
      <c r="Q8" s="177">
        <v>163.77011420621596</v>
      </c>
      <c r="R8" s="177">
        <v>163.77011420621596</v>
      </c>
      <c r="S8" s="177">
        <v>163.77011420621596</v>
      </c>
      <c r="T8" s="177">
        <v>163.77011420621596</v>
      </c>
      <c r="U8" s="177">
        <v>163.77011420621596</v>
      </c>
      <c r="V8" s="177">
        <v>163.77011420621596</v>
      </c>
      <c r="W8" s="177">
        <v>0</v>
      </c>
      <c r="X8" s="177">
        <v>0</v>
      </c>
      <c r="Y8" s="177">
        <v>0</v>
      </c>
      <c r="Z8" s="177">
        <v>0</v>
      </c>
      <c r="AA8" s="177">
        <v>0</v>
      </c>
      <c r="AB8" s="177">
        <v>0</v>
      </c>
      <c r="AC8" s="177">
        <v>0</v>
      </c>
      <c r="AD8" s="177">
        <v>0</v>
      </c>
      <c r="AE8" s="177">
        <v>0</v>
      </c>
      <c r="AF8" s="177">
        <v>0</v>
      </c>
      <c r="AG8" s="177">
        <v>0</v>
      </c>
      <c r="AH8" s="177">
        <v>0</v>
      </c>
      <c r="AI8" s="177">
        <v>0</v>
      </c>
      <c r="AJ8" s="177">
        <v>0</v>
      </c>
      <c r="AK8" s="177">
        <v>0</v>
      </c>
      <c r="AL8" s="177">
        <v>0</v>
      </c>
      <c r="AM8" s="177">
        <v>0</v>
      </c>
      <c r="AN8" s="177">
        <v>0</v>
      </c>
      <c r="AO8" s="177">
        <v>0</v>
      </c>
      <c r="AP8" s="177">
        <v>0</v>
      </c>
      <c r="AQ8" s="177">
        <v>0</v>
      </c>
      <c r="AR8" s="177">
        <v>0</v>
      </c>
      <c r="AS8" s="177">
        <v>0</v>
      </c>
      <c r="AT8" s="177">
        <v>0</v>
      </c>
      <c r="AU8" s="177">
        <v>0</v>
      </c>
      <c r="AV8" s="179">
        <f t="shared" si="1"/>
        <v>1801.471256268376</v>
      </c>
    </row>
    <row r="9" spans="1:48" s="192" customFormat="1" x14ac:dyDescent="0.3">
      <c r="A9" s="199" t="s">
        <v>452</v>
      </c>
      <c r="B9" s="220">
        <v>10</v>
      </c>
      <c r="C9" s="338">
        <v>108.49976244000003</v>
      </c>
      <c r="D9" s="340">
        <f t="shared" si="2"/>
        <v>1.141</v>
      </c>
      <c r="E9" s="341"/>
      <c r="F9" s="341"/>
      <c r="G9" s="341"/>
      <c r="H9" s="341"/>
      <c r="I9" s="341"/>
      <c r="J9" s="341"/>
      <c r="K9" s="341"/>
      <c r="L9" s="177">
        <v>123.79822894404002</v>
      </c>
      <c r="M9" s="177">
        <v>123.79822894404002</v>
      </c>
      <c r="N9" s="177">
        <v>123.79822894404002</v>
      </c>
      <c r="O9" s="177">
        <v>123.79822894404002</v>
      </c>
      <c r="P9" s="177">
        <v>123.79822894404002</v>
      </c>
      <c r="Q9" s="177">
        <v>123.79822894404002</v>
      </c>
      <c r="R9" s="177">
        <v>123.79822894404002</v>
      </c>
      <c r="S9" s="177">
        <v>123.79822894404002</v>
      </c>
      <c r="T9" s="177">
        <v>123.79822894404002</v>
      </c>
      <c r="U9" s="177">
        <v>123.79822894404002</v>
      </c>
      <c r="V9" s="177">
        <v>0</v>
      </c>
      <c r="W9" s="177">
        <v>0</v>
      </c>
      <c r="X9" s="177">
        <v>0</v>
      </c>
      <c r="Y9" s="177">
        <v>0</v>
      </c>
      <c r="Z9" s="177">
        <v>0</v>
      </c>
      <c r="AA9" s="177">
        <v>0</v>
      </c>
      <c r="AB9" s="177">
        <v>0</v>
      </c>
      <c r="AC9" s="177">
        <v>0</v>
      </c>
      <c r="AD9" s="177">
        <v>0</v>
      </c>
      <c r="AE9" s="177">
        <v>0</v>
      </c>
      <c r="AF9" s="177">
        <v>0</v>
      </c>
      <c r="AG9" s="177">
        <v>0</v>
      </c>
      <c r="AH9" s="177">
        <v>0</v>
      </c>
      <c r="AI9" s="177">
        <v>0</v>
      </c>
      <c r="AJ9" s="177">
        <v>0</v>
      </c>
      <c r="AK9" s="177">
        <v>0</v>
      </c>
      <c r="AL9" s="177">
        <v>0</v>
      </c>
      <c r="AM9" s="177">
        <v>0</v>
      </c>
      <c r="AN9" s="177">
        <v>0</v>
      </c>
      <c r="AO9" s="177">
        <v>0</v>
      </c>
      <c r="AP9" s="177">
        <v>0</v>
      </c>
      <c r="AQ9" s="177">
        <v>0</v>
      </c>
      <c r="AR9" s="177">
        <v>0</v>
      </c>
      <c r="AS9" s="177">
        <v>0</v>
      </c>
      <c r="AT9" s="177">
        <v>0</v>
      </c>
      <c r="AU9" s="177">
        <v>0</v>
      </c>
      <c r="AV9" s="179">
        <f t="shared" si="1"/>
        <v>1237.9822894404001</v>
      </c>
    </row>
    <row r="10" spans="1:48" s="192" customFormat="1" x14ac:dyDescent="0.3">
      <c r="A10" s="199" t="s">
        <v>438</v>
      </c>
      <c r="B10" s="220">
        <v>5</v>
      </c>
      <c r="C10" s="338">
        <v>89.018467020000003</v>
      </c>
      <c r="D10" s="340">
        <f t="shared" si="2"/>
        <v>1.1409999999999996</v>
      </c>
      <c r="E10" s="341"/>
      <c r="F10" s="341"/>
      <c r="G10" s="341"/>
      <c r="H10" s="341"/>
      <c r="I10" s="341"/>
      <c r="J10" s="341"/>
      <c r="K10" s="341"/>
      <c r="L10" s="177">
        <v>101.57007086981997</v>
      </c>
      <c r="M10" s="177">
        <v>101.57007086981997</v>
      </c>
      <c r="N10" s="177">
        <v>101.57007086981997</v>
      </c>
      <c r="O10" s="177">
        <v>101.57007086981997</v>
      </c>
      <c r="P10" s="177">
        <v>101.57007086981997</v>
      </c>
      <c r="Q10" s="177">
        <v>0</v>
      </c>
      <c r="R10" s="177">
        <v>0</v>
      </c>
      <c r="S10" s="177">
        <v>0</v>
      </c>
      <c r="T10" s="177">
        <v>0</v>
      </c>
      <c r="U10" s="177">
        <v>0</v>
      </c>
      <c r="V10" s="177">
        <v>0</v>
      </c>
      <c r="W10" s="177">
        <v>0</v>
      </c>
      <c r="X10" s="177">
        <v>0</v>
      </c>
      <c r="Y10" s="177">
        <v>0</v>
      </c>
      <c r="Z10" s="177">
        <v>0</v>
      </c>
      <c r="AA10" s="177">
        <v>0</v>
      </c>
      <c r="AB10" s="177">
        <v>0</v>
      </c>
      <c r="AC10" s="177">
        <v>0</v>
      </c>
      <c r="AD10" s="177">
        <v>0</v>
      </c>
      <c r="AE10" s="177">
        <v>0</v>
      </c>
      <c r="AF10" s="177">
        <v>0</v>
      </c>
      <c r="AG10" s="177">
        <v>0</v>
      </c>
      <c r="AH10" s="177">
        <v>0</v>
      </c>
      <c r="AI10" s="177">
        <v>0</v>
      </c>
      <c r="AJ10" s="177">
        <v>0</v>
      </c>
      <c r="AK10" s="177">
        <v>0</v>
      </c>
      <c r="AL10" s="177">
        <v>0</v>
      </c>
      <c r="AM10" s="177">
        <v>0</v>
      </c>
      <c r="AN10" s="177">
        <v>0</v>
      </c>
      <c r="AO10" s="177">
        <v>0</v>
      </c>
      <c r="AP10" s="177">
        <v>0</v>
      </c>
      <c r="AQ10" s="177">
        <v>0</v>
      </c>
      <c r="AR10" s="177">
        <v>0</v>
      </c>
      <c r="AS10" s="177">
        <v>0</v>
      </c>
      <c r="AT10" s="177">
        <v>0</v>
      </c>
      <c r="AU10" s="177">
        <v>0</v>
      </c>
      <c r="AV10" s="179">
        <f t="shared" si="1"/>
        <v>507.85035434909986</v>
      </c>
    </row>
    <row r="11" spans="1:48" s="192" customFormat="1" x14ac:dyDescent="0.3">
      <c r="A11" s="199" t="s">
        <v>453</v>
      </c>
      <c r="B11" s="220">
        <v>13</v>
      </c>
      <c r="C11" s="338">
        <v>69.971000000000004</v>
      </c>
      <c r="D11" s="340">
        <f t="shared" si="2"/>
        <v>1.1409999999999991</v>
      </c>
      <c r="E11" s="341"/>
      <c r="F11" s="341"/>
      <c r="G11" s="341"/>
      <c r="H11" s="341"/>
      <c r="I11" s="341"/>
      <c r="J11" s="341"/>
      <c r="K11" s="341"/>
      <c r="L11" s="177">
        <v>79.836910999999944</v>
      </c>
      <c r="M11" s="177">
        <v>79.836910999999944</v>
      </c>
      <c r="N11" s="177">
        <v>79.836910999999944</v>
      </c>
      <c r="O11" s="177">
        <v>79.836910999999944</v>
      </c>
      <c r="P11" s="177">
        <v>79.836910999999944</v>
      </c>
      <c r="Q11" s="177">
        <v>79.836910999999944</v>
      </c>
      <c r="R11" s="177">
        <v>79.836910999999944</v>
      </c>
      <c r="S11" s="177">
        <v>79.836910999999944</v>
      </c>
      <c r="T11" s="177">
        <v>79.836910999999944</v>
      </c>
      <c r="U11" s="177">
        <v>79.836910999999944</v>
      </c>
      <c r="V11" s="177">
        <v>79.836910999999944</v>
      </c>
      <c r="W11" s="177">
        <v>79.836910999999944</v>
      </c>
      <c r="X11" s="177">
        <v>79.836910999999944</v>
      </c>
      <c r="Y11" s="177">
        <v>0</v>
      </c>
      <c r="Z11" s="177">
        <v>0</v>
      </c>
      <c r="AA11" s="177">
        <v>0</v>
      </c>
      <c r="AB11" s="177">
        <v>0</v>
      </c>
      <c r="AC11" s="177">
        <v>0</v>
      </c>
      <c r="AD11" s="177">
        <v>0</v>
      </c>
      <c r="AE11" s="177">
        <v>0</v>
      </c>
      <c r="AF11" s="177">
        <v>0</v>
      </c>
      <c r="AG11" s="177">
        <v>0</v>
      </c>
      <c r="AH11" s="177">
        <v>0</v>
      </c>
      <c r="AI11" s="177">
        <v>0</v>
      </c>
      <c r="AJ11" s="177">
        <v>0</v>
      </c>
      <c r="AK11" s="177">
        <v>0</v>
      </c>
      <c r="AL11" s="177">
        <v>0</v>
      </c>
      <c r="AM11" s="177">
        <v>0</v>
      </c>
      <c r="AN11" s="177">
        <v>0</v>
      </c>
      <c r="AO11" s="177">
        <v>0</v>
      </c>
      <c r="AP11" s="177">
        <v>0</v>
      </c>
      <c r="AQ11" s="177">
        <v>0</v>
      </c>
      <c r="AR11" s="177">
        <v>0</v>
      </c>
      <c r="AS11" s="177">
        <v>0</v>
      </c>
      <c r="AT11" s="177">
        <v>0</v>
      </c>
      <c r="AU11" s="177">
        <v>0</v>
      </c>
      <c r="AV11" s="179">
        <f t="shared" si="1"/>
        <v>1037.8798429999995</v>
      </c>
    </row>
    <row r="12" spans="1:48" s="192" customFormat="1" x14ac:dyDescent="0.3">
      <c r="A12" s="199" t="s">
        <v>454</v>
      </c>
      <c r="B12" s="220">
        <v>8</v>
      </c>
      <c r="C12" s="338">
        <v>56.335999999999999</v>
      </c>
      <c r="D12" s="340">
        <f t="shared" si="2"/>
        <v>1.141</v>
      </c>
      <c r="E12" s="341"/>
      <c r="F12" s="341"/>
      <c r="G12" s="341"/>
      <c r="H12" s="341"/>
      <c r="I12" s="341"/>
      <c r="J12" s="341"/>
      <c r="K12" s="341"/>
      <c r="L12" s="177">
        <v>64.279375999999999</v>
      </c>
      <c r="M12" s="177">
        <v>64.279375999999999</v>
      </c>
      <c r="N12" s="177">
        <v>64.279375999999999</v>
      </c>
      <c r="O12" s="177">
        <v>64.279375999999999</v>
      </c>
      <c r="P12" s="177">
        <v>64.279375999999999</v>
      </c>
      <c r="Q12" s="177">
        <v>64.279375999999999</v>
      </c>
      <c r="R12" s="177">
        <v>64.279375999999999</v>
      </c>
      <c r="S12" s="177">
        <v>64.279375999999999</v>
      </c>
      <c r="T12" s="177">
        <v>0</v>
      </c>
      <c r="U12" s="177">
        <v>0</v>
      </c>
      <c r="V12" s="177">
        <v>0</v>
      </c>
      <c r="W12" s="177">
        <v>0</v>
      </c>
      <c r="X12" s="177">
        <v>0</v>
      </c>
      <c r="Y12" s="177">
        <v>0</v>
      </c>
      <c r="Z12" s="177">
        <v>0</v>
      </c>
      <c r="AA12" s="177">
        <v>0</v>
      </c>
      <c r="AB12" s="177">
        <v>0</v>
      </c>
      <c r="AC12" s="177">
        <v>0</v>
      </c>
      <c r="AD12" s="177">
        <v>0</v>
      </c>
      <c r="AE12" s="177">
        <v>0</v>
      </c>
      <c r="AF12" s="177">
        <v>0</v>
      </c>
      <c r="AG12" s="177">
        <v>0</v>
      </c>
      <c r="AH12" s="177">
        <v>0</v>
      </c>
      <c r="AI12" s="177">
        <v>0</v>
      </c>
      <c r="AJ12" s="177">
        <v>0</v>
      </c>
      <c r="AK12" s="177">
        <v>0</v>
      </c>
      <c r="AL12" s="177">
        <v>0</v>
      </c>
      <c r="AM12" s="177">
        <v>0</v>
      </c>
      <c r="AN12" s="177">
        <v>0</v>
      </c>
      <c r="AO12" s="177">
        <v>0</v>
      </c>
      <c r="AP12" s="177">
        <v>0</v>
      </c>
      <c r="AQ12" s="177">
        <v>0</v>
      </c>
      <c r="AR12" s="177">
        <v>0</v>
      </c>
      <c r="AS12" s="177">
        <v>0</v>
      </c>
      <c r="AT12" s="177">
        <v>0</v>
      </c>
      <c r="AU12" s="177">
        <v>0</v>
      </c>
      <c r="AV12" s="179">
        <f t="shared" si="1"/>
        <v>514.23500799999999</v>
      </c>
    </row>
    <row r="13" spans="1:48" s="292" customFormat="1" x14ac:dyDescent="0.3">
      <c r="A13" s="310" t="s">
        <v>422</v>
      </c>
      <c r="B13" s="196"/>
      <c r="C13" s="174">
        <f>SUM(C5:C12)</f>
        <v>42509.394491644453</v>
      </c>
      <c r="D13" s="342">
        <f>L13/C13</f>
        <v>1.1410000000000009</v>
      </c>
      <c r="E13" s="184"/>
      <c r="F13" s="184"/>
      <c r="G13" s="343"/>
      <c r="H13" s="343"/>
      <c r="I13" s="343"/>
      <c r="J13" s="343"/>
      <c r="K13" s="343"/>
      <c r="L13" s="174">
        <f>SUM(L5:L12)</f>
        <v>48503.219114966356</v>
      </c>
      <c r="M13" s="188">
        <f>SUM(M5:M12)</f>
        <v>48503.219114966356</v>
      </c>
      <c r="N13" s="188">
        <f t="shared" ref="N13:AT13" si="3">SUM(N5:N12)</f>
        <v>48313.314225915528</v>
      </c>
      <c r="O13" s="188">
        <f t="shared" si="3"/>
        <v>47245.465363056734</v>
      </c>
      <c r="P13" s="188">
        <f t="shared" si="3"/>
        <v>46390.706672523447</v>
      </c>
      <c r="Q13" s="188">
        <f t="shared" si="3"/>
        <v>45885.766469324932</v>
      </c>
      <c r="R13" s="188">
        <f t="shared" si="3"/>
        <v>43541.89068331162</v>
      </c>
      <c r="S13" s="188">
        <f t="shared" si="3"/>
        <v>41939.841199272436</v>
      </c>
      <c r="T13" s="188">
        <f t="shared" si="3"/>
        <v>41658.748803880233</v>
      </c>
      <c r="U13" s="188">
        <f t="shared" si="3"/>
        <v>40887.921989246192</v>
      </c>
      <c r="V13" s="188">
        <f t="shared" si="3"/>
        <v>40230.779044610063</v>
      </c>
      <c r="W13" s="188">
        <f t="shared" si="3"/>
        <v>38639.027418488105</v>
      </c>
      <c r="X13" s="188">
        <f t="shared" si="3"/>
        <v>32235.866207776369</v>
      </c>
      <c r="Y13" s="188">
        <f t="shared" si="3"/>
        <v>29718.207861574909</v>
      </c>
      <c r="Z13" s="188">
        <f t="shared" si="3"/>
        <v>29361.645612484164</v>
      </c>
      <c r="AA13" s="188">
        <f t="shared" si="3"/>
        <v>5137.8003032838242</v>
      </c>
      <c r="AB13" s="188">
        <f t="shared" si="3"/>
        <v>0</v>
      </c>
      <c r="AC13" s="188">
        <f t="shared" si="3"/>
        <v>0</v>
      </c>
      <c r="AD13" s="188">
        <f t="shared" si="3"/>
        <v>0</v>
      </c>
      <c r="AE13" s="188">
        <f t="shared" si="3"/>
        <v>0</v>
      </c>
      <c r="AF13" s="188">
        <f t="shared" si="3"/>
        <v>0</v>
      </c>
      <c r="AG13" s="188">
        <f t="shared" si="3"/>
        <v>0</v>
      </c>
      <c r="AH13" s="188">
        <f t="shared" si="3"/>
        <v>0</v>
      </c>
      <c r="AI13" s="188">
        <f t="shared" si="3"/>
        <v>0</v>
      </c>
      <c r="AJ13" s="188">
        <f t="shared" si="3"/>
        <v>0</v>
      </c>
      <c r="AK13" s="188">
        <f t="shared" si="3"/>
        <v>0</v>
      </c>
      <c r="AL13" s="188">
        <f t="shared" si="3"/>
        <v>0</v>
      </c>
      <c r="AM13" s="188">
        <f t="shared" si="3"/>
        <v>0</v>
      </c>
      <c r="AN13" s="188">
        <f t="shared" si="3"/>
        <v>0</v>
      </c>
      <c r="AO13" s="188">
        <f t="shared" si="3"/>
        <v>0</v>
      </c>
      <c r="AP13" s="188">
        <f t="shared" si="3"/>
        <v>0</v>
      </c>
      <c r="AQ13" s="188">
        <f t="shared" si="3"/>
        <v>0</v>
      </c>
      <c r="AR13" s="188">
        <f t="shared" si="3"/>
        <v>0</v>
      </c>
      <c r="AS13" s="188">
        <f t="shared" si="3"/>
        <v>0</v>
      </c>
      <c r="AT13" s="188">
        <f t="shared" si="3"/>
        <v>0</v>
      </c>
      <c r="AU13" s="188">
        <f t="shared" ref="AU13" si="4">SUM(AU5:AU12)</f>
        <v>0</v>
      </c>
      <c r="AV13" s="174">
        <f>SUM(AV5:AV12)</f>
        <v>628193.42008468125</v>
      </c>
    </row>
    <row r="14" spans="1:48" s="292" customFormat="1" x14ac:dyDescent="0.3">
      <c r="A14" s="310" t="s">
        <v>423</v>
      </c>
      <c r="B14" s="185"/>
      <c r="C14" s="186"/>
      <c r="D14" s="186"/>
      <c r="E14" s="184"/>
      <c r="F14" s="184"/>
      <c r="G14" s="343"/>
      <c r="H14" s="343"/>
      <c r="I14" s="343"/>
      <c r="J14" s="343"/>
      <c r="K14" s="343"/>
      <c r="L14" s="174">
        <f>L13-L13</f>
        <v>0</v>
      </c>
      <c r="M14" s="188">
        <f>L13-M13</f>
        <v>0</v>
      </c>
      <c r="N14" s="188">
        <f t="shared" ref="N14:AU14" si="5">M13-N13</f>
        <v>189.90488905082748</v>
      </c>
      <c r="O14" s="188">
        <f t="shared" si="5"/>
        <v>1067.8488628587947</v>
      </c>
      <c r="P14" s="188">
        <f t="shared" si="5"/>
        <v>854.75869053328643</v>
      </c>
      <c r="Q14" s="188">
        <f t="shared" si="5"/>
        <v>504.94020319851552</v>
      </c>
      <c r="R14" s="188">
        <f t="shared" si="5"/>
        <v>2343.8757860133119</v>
      </c>
      <c r="S14" s="188">
        <f t="shared" si="5"/>
        <v>1602.0494840391839</v>
      </c>
      <c r="T14" s="188">
        <f t="shared" si="5"/>
        <v>281.09239539220289</v>
      </c>
      <c r="U14" s="188">
        <f t="shared" si="5"/>
        <v>770.82681463404151</v>
      </c>
      <c r="V14" s="188">
        <f t="shared" si="5"/>
        <v>657.14294463612896</v>
      </c>
      <c r="W14" s="188">
        <f t="shared" si="5"/>
        <v>1591.7516261219571</v>
      </c>
      <c r="X14" s="188">
        <f t="shared" si="5"/>
        <v>6403.1612107117362</v>
      </c>
      <c r="Y14" s="188">
        <f t="shared" si="5"/>
        <v>2517.6583462014605</v>
      </c>
      <c r="Z14" s="188">
        <f t="shared" si="5"/>
        <v>356.56224909074444</v>
      </c>
      <c r="AA14" s="188">
        <f t="shared" si="5"/>
        <v>24223.84530920034</v>
      </c>
      <c r="AB14" s="188">
        <f t="shared" si="5"/>
        <v>5137.8003032838242</v>
      </c>
      <c r="AC14" s="188">
        <f t="shared" si="5"/>
        <v>0</v>
      </c>
      <c r="AD14" s="188">
        <f t="shared" si="5"/>
        <v>0</v>
      </c>
      <c r="AE14" s="188">
        <f t="shared" si="5"/>
        <v>0</v>
      </c>
      <c r="AF14" s="188">
        <f t="shared" si="5"/>
        <v>0</v>
      </c>
      <c r="AG14" s="188">
        <f t="shared" si="5"/>
        <v>0</v>
      </c>
      <c r="AH14" s="188">
        <f t="shared" si="5"/>
        <v>0</v>
      </c>
      <c r="AI14" s="188">
        <f t="shared" si="5"/>
        <v>0</v>
      </c>
      <c r="AJ14" s="188">
        <f t="shared" si="5"/>
        <v>0</v>
      </c>
      <c r="AK14" s="188">
        <f t="shared" si="5"/>
        <v>0</v>
      </c>
      <c r="AL14" s="188">
        <f t="shared" si="5"/>
        <v>0</v>
      </c>
      <c r="AM14" s="188">
        <f t="shared" si="5"/>
        <v>0</v>
      </c>
      <c r="AN14" s="188">
        <f t="shared" si="5"/>
        <v>0</v>
      </c>
      <c r="AO14" s="188">
        <f t="shared" si="5"/>
        <v>0</v>
      </c>
      <c r="AP14" s="188">
        <f t="shared" si="5"/>
        <v>0</v>
      </c>
      <c r="AQ14" s="188">
        <f t="shared" si="5"/>
        <v>0</v>
      </c>
      <c r="AR14" s="188">
        <f t="shared" si="5"/>
        <v>0</v>
      </c>
      <c r="AS14" s="188">
        <f t="shared" si="5"/>
        <v>0</v>
      </c>
      <c r="AT14" s="188">
        <f t="shared" si="5"/>
        <v>0</v>
      </c>
      <c r="AU14" s="188">
        <f t="shared" si="5"/>
        <v>0</v>
      </c>
      <c r="AV14" s="189"/>
    </row>
    <row r="15" spans="1:48" s="292" customFormat="1" x14ac:dyDescent="0.3">
      <c r="A15" s="310" t="s">
        <v>424</v>
      </c>
      <c r="B15" s="354"/>
      <c r="C15" s="186"/>
      <c r="D15" s="186"/>
      <c r="E15" s="184"/>
      <c r="F15" s="184"/>
      <c r="G15" s="343"/>
      <c r="H15" s="343"/>
      <c r="I15" s="343"/>
      <c r="J15" s="343"/>
      <c r="K15" s="343"/>
      <c r="L15" s="174">
        <f>$L$13-L13</f>
        <v>0</v>
      </c>
      <c r="M15" s="174">
        <f>$L$13-M13</f>
        <v>0</v>
      </c>
      <c r="N15" s="174">
        <f t="shared" ref="N15:AT15" si="6">$L$13-N13</f>
        <v>189.90488905082748</v>
      </c>
      <c r="O15" s="174">
        <f t="shared" si="6"/>
        <v>1257.7537519096222</v>
      </c>
      <c r="P15" s="174">
        <f t="shared" si="6"/>
        <v>2112.5124424429087</v>
      </c>
      <c r="Q15" s="174">
        <f t="shared" si="6"/>
        <v>2617.4526456414242</v>
      </c>
      <c r="R15" s="174">
        <f t="shared" si="6"/>
        <v>4961.3284316547361</v>
      </c>
      <c r="S15" s="174">
        <f t="shared" si="6"/>
        <v>6563.3779156939199</v>
      </c>
      <c r="T15" s="174">
        <f t="shared" si="6"/>
        <v>6844.4703110861228</v>
      </c>
      <c r="U15" s="174">
        <f t="shared" si="6"/>
        <v>7615.2971257201643</v>
      </c>
      <c r="V15" s="174">
        <f t="shared" si="6"/>
        <v>8272.4400703562933</v>
      </c>
      <c r="W15" s="174">
        <f t="shared" si="6"/>
        <v>9864.1916964782504</v>
      </c>
      <c r="X15" s="174">
        <f t="shared" si="6"/>
        <v>16267.352907189987</v>
      </c>
      <c r="Y15" s="174">
        <f t="shared" si="6"/>
        <v>18785.011253391447</v>
      </c>
      <c r="Z15" s="174">
        <f t="shared" si="6"/>
        <v>19141.573502482192</v>
      </c>
      <c r="AA15" s="174">
        <f t="shared" si="6"/>
        <v>43365.418811682532</v>
      </c>
      <c r="AB15" s="174">
        <f t="shared" si="6"/>
        <v>48503.219114966356</v>
      </c>
      <c r="AC15" s="174">
        <f t="shared" si="6"/>
        <v>48503.219114966356</v>
      </c>
      <c r="AD15" s="174">
        <f t="shared" si="6"/>
        <v>48503.219114966356</v>
      </c>
      <c r="AE15" s="174">
        <f t="shared" si="6"/>
        <v>48503.219114966356</v>
      </c>
      <c r="AF15" s="174">
        <f t="shared" si="6"/>
        <v>48503.219114966356</v>
      </c>
      <c r="AG15" s="174">
        <f t="shared" si="6"/>
        <v>48503.219114966356</v>
      </c>
      <c r="AH15" s="174">
        <f t="shared" si="6"/>
        <v>48503.219114966356</v>
      </c>
      <c r="AI15" s="174">
        <f t="shared" si="6"/>
        <v>48503.219114966356</v>
      </c>
      <c r="AJ15" s="174">
        <f t="shared" si="6"/>
        <v>48503.219114966356</v>
      </c>
      <c r="AK15" s="174">
        <f t="shared" si="6"/>
        <v>48503.219114966356</v>
      </c>
      <c r="AL15" s="174">
        <f t="shared" si="6"/>
        <v>48503.219114966356</v>
      </c>
      <c r="AM15" s="174">
        <f t="shared" si="6"/>
        <v>48503.219114966356</v>
      </c>
      <c r="AN15" s="174">
        <f t="shared" si="6"/>
        <v>48503.219114966356</v>
      </c>
      <c r="AO15" s="174">
        <f t="shared" si="6"/>
        <v>48503.219114966356</v>
      </c>
      <c r="AP15" s="174">
        <f t="shared" si="6"/>
        <v>48503.219114966356</v>
      </c>
      <c r="AQ15" s="174">
        <f t="shared" si="6"/>
        <v>48503.219114966356</v>
      </c>
      <c r="AR15" s="174">
        <f t="shared" si="6"/>
        <v>48503.219114966356</v>
      </c>
      <c r="AS15" s="174">
        <f t="shared" si="6"/>
        <v>48503.219114966356</v>
      </c>
      <c r="AT15" s="174">
        <f t="shared" si="6"/>
        <v>48503.219114966356</v>
      </c>
      <c r="AU15" s="174">
        <f t="shared" ref="AU15" si="7">$L$13-AU13</f>
        <v>48503.219114966356</v>
      </c>
      <c r="AV15" s="191"/>
    </row>
    <row r="16" spans="1:48" s="292" customFormat="1" x14ac:dyDescent="0.3">
      <c r="A16" s="258" t="s">
        <v>66</v>
      </c>
      <c r="B16" s="355">
        <f>SUMPRODUCT(B5:B12,C5:C12)/C13</f>
        <v>13.51918371046453</v>
      </c>
    </row>
    <row r="17" spans="1:4" x14ac:dyDescent="0.3">
      <c r="B17" s="75"/>
    </row>
    <row r="18" spans="1:4" x14ac:dyDescent="0.3">
      <c r="A18" s="501" t="s">
        <v>2</v>
      </c>
      <c r="B18" s="502"/>
      <c r="C18" s="502"/>
      <c r="D18" s="502"/>
    </row>
    <row r="19" spans="1:4" ht="114" customHeight="1" x14ac:dyDescent="0.3">
      <c r="A19" s="536" t="s">
        <v>450</v>
      </c>
      <c r="B19" s="504"/>
      <c r="C19" s="504"/>
      <c r="D19" s="505"/>
    </row>
  </sheetData>
  <mergeCells count="7">
    <mergeCell ref="AV3:AV4"/>
    <mergeCell ref="A18:D18"/>
    <mergeCell ref="A19:D19"/>
    <mergeCell ref="A3:A4"/>
    <mergeCell ref="B3:B4"/>
    <mergeCell ref="C3:C4"/>
    <mergeCell ref="D3:D4"/>
  </mergeCells>
  <pageMargins left="0.7" right="0.7" top="0.75" bottom="0.75" header="0.3" footer="0.3"/>
  <pageSetup orientation="portrait" horizontalDpi="1200" verticalDpi="12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E4ED2-8CF3-4A8F-A638-8FECDECC889C}">
  <dimension ref="A1:AV14"/>
  <sheetViews>
    <sheetView workbookViewId="0">
      <selection activeCell="L5" sqref="L5:L8"/>
    </sheetView>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456</v>
      </c>
    </row>
    <row r="2" spans="1:48" x14ac:dyDescent="0.3">
      <c r="A2" s="37"/>
    </row>
    <row r="3" spans="1:48" ht="15.75" customHeight="1" x14ac:dyDescent="0.3">
      <c r="A3" s="491" t="s">
        <v>230</v>
      </c>
      <c r="B3" s="493" t="s">
        <v>0</v>
      </c>
      <c r="C3" s="493" t="s">
        <v>264</v>
      </c>
      <c r="D3" s="493" t="s">
        <v>57</v>
      </c>
      <c r="E3" s="110"/>
      <c r="F3" s="107"/>
      <c r="G3" s="107"/>
      <c r="H3" s="107"/>
      <c r="I3" s="107"/>
      <c r="J3" s="107"/>
      <c r="K3" s="110"/>
      <c r="L3" s="120" t="s">
        <v>265</v>
      </c>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474" t="s">
        <v>1</v>
      </c>
    </row>
    <row r="4" spans="1:48" x14ac:dyDescent="0.3">
      <c r="A4" s="496"/>
      <c r="B4" s="495"/>
      <c r="C4" s="495"/>
      <c r="D4" s="494"/>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row>
    <row r="5" spans="1:48" s="192" customFormat="1" x14ac:dyDescent="0.3">
      <c r="A5" s="199" t="s">
        <v>257</v>
      </c>
      <c r="B5" s="220">
        <v>20</v>
      </c>
      <c r="C5" s="372">
        <v>347.10258475157821</v>
      </c>
      <c r="D5" s="340">
        <v>1</v>
      </c>
      <c r="E5" s="203"/>
      <c r="F5" s="203"/>
      <c r="G5" s="203"/>
      <c r="H5" s="203"/>
      <c r="I5" s="203"/>
      <c r="J5" s="203"/>
      <c r="K5" s="203"/>
      <c r="L5" s="177">
        <v>347.10258475157821</v>
      </c>
      <c r="M5" s="177">
        <v>347.10258475157821</v>
      </c>
      <c r="N5" s="177">
        <v>347.10258475157821</v>
      </c>
      <c r="O5" s="177">
        <v>347.10258475157821</v>
      </c>
      <c r="P5" s="177">
        <v>347.10258475157821</v>
      </c>
      <c r="Q5" s="177">
        <v>347.10258475157821</v>
      </c>
      <c r="R5" s="177">
        <v>347.10258475157821</v>
      </c>
      <c r="S5" s="177">
        <v>347.10258475157821</v>
      </c>
      <c r="T5" s="177">
        <v>347.10258475157821</v>
      </c>
      <c r="U5" s="177">
        <v>347.10258475157821</v>
      </c>
      <c r="V5" s="177">
        <v>347.10258475157821</v>
      </c>
      <c r="W5" s="177">
        <v>347.10258475157821</v>
      </c>
      <c r="X5" s="177">
        <v>347.10258475157821</v>
      </c>
      <c r="Y5" s="177">
        <v>347.10258475157821</v>
      </c>
      <c r="Z5" s="177">
        <v>347.10258475157821</v>
      </c>
      <c r="AA5" s="177">
        <v>347.10258475157821</v>
      </c>
      <c r="AB5" s="177">
        <v>347.10258475157821</v>
      </c>
      <c r="AC5" s="177">
        <v>347.10258475157821</v>
      </c>
      <c r="AD5" s="177">
        <v>347.10258475157821</v>
      </c>
      <c r="AE5" s="177">
        <v>347.10258475157821</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208">
        <f>SUM(E5:AU5)</f>
        <v>6942.0516950315669</v>
      </c>
    </row>
    <row r="6" spans="1:48" s="192" customFormat="1" x14ac:dyDescent="0.3">
      <c r="A6" s="199" t="s">
        <v>380</v>
      </c>
      <c r="B6" s="220">
        <v>25</v>
      </c>
      <c r="C6" s="372">
        <v>7.2384133023712875</v>
      </c>
      <c r="D6" s="340">
        <v>1</v>
      </c>
      <c r="E6" s="203"/>
      <c r="F6" s="203"/>
      <c r="G6" s="203"/>
      <c r="H6" s="203"/>
      <c r="I6" s="203"/>
      <c r="J6" s="203"/>
      <c r="K6" s="203"/>
      <c r="L6" s="177">
        <v>7.2384133023712875</v>
      </c>
      <c r="M6" s="177">
        <v>7.2384133023712875</v>
      </c>
      <c r="N6" s="177">
        <v>7.2384133023712875</v>
      </c>
      <c r="O6" s="177">
        <v>7.2384133023712875</v>
      </c>
      <c r="P6" s="177">
        <v>7.2384133023712875</v>
      </c>
      <c r="Q6" s="177">
        <v>7.2384133023712875</v>
      </c>
      <c r="R6" s="177">
        <v>7.2384133023712875</v>
      </c>
      <c r="S6" s="177">
        <v>7.2384133023712875</v>
      </c>
      <c r="T6" s="177">
        <v>7.2384133023712875</v>
      </c>
      <c r="U6" s="177">
        <v>7.2384133023712875</v>
      </c>
      <c r="V6" s="177">
        <v>7.2384133023712875</v>
      </c>
      <c r="W6" s="177">
        <v>7.2384133023712875</v>
      </c>
      <c r="X6" s="177">
        <v>7.2384133023712875</v>
      </c>
      <c r="Y6" s="177">
        <v>7.2384133023712875</v>
      </c>
      <c r="Z6" s="177">
        <v>7.2384133023712875</v>
      </c>
      <c r="AA6" s="177">
        <v>7.2384133023712875</v>
      </c>
      <c r="AB6" s="177">
        <v>7.2384133023712875</v>
      </c>
      <c r="AC6" s="177">
        <v>7.2384133023712875</v>
      </c>
      <c r="AD6" s="177">
        <v>7.2384133023712875</v>
      </c>
      <c r="AE6" s="177">
        <v>7.2384133023712875</v>
      </c>
      <c r="AF6" s="177">
        <v>7.2384133023712875</v>
      </c>
      <c r="AG6" s="177">
        <v>7.2384133023712875</v>
      </c>
      <c r="AH6" s="177">
        <v>7.2384133023712875</v>
      </c>
      <c r="AI6" s="177">
        <v>7.2384133023712875</v>
      </c>
      <c r="AJ6" s="177">
        <v>7.2384133023712875</v>
      </c>
      <c r="AK6" s="177">
        <v>0</v>
      </c>
      <c r="AL6" s="177">
        <v>0</v>
      </c>
      <c r="AM6" s="177">
        <v>0</v>
      </c>
      <c r="AN6" s="177">
        <v>0</v>
      </c>
      <c r="AO6" s="177">
        <v>0</v>
      </c>
      <c r="AP6" s="177">
        <v>0</v>
      </c>
      <c r="AQ6" s="177">
        <v>0</v>
      </c>
      <c r="AR6" s="177">
        <v>0</v>
      </c>
      <c r="AS6" s="177">
        <v>0</v>
      </c>
      <c r="AT6" s="177">
        <v>0</v>
      </c>
      <c r="AU6" s="177">
        <v>0</v>
      </c>
      <c r="AV6" s="179">
        <f>SUM(E6:AU6)</f>
        <v>180.96033255928225</v>
      </c>
    </row>
    <row r="7" spans="1:48" s="192" customFormat="1" x14ac:dyDescent="0.3">
      <c r="A7" s="199" t="s">
        <v>455</v>
      </c>
      <c r="B7" s="220">
        <v>20</v>
      </c>
      <c r="C7" s="372">
        <v>0.19646441635741821</v>
      </c>
      <c r="D7" s="340">
        <v>1</v>
      </c>
      <c r="E7" s="203"/>
      <c r="F7" s="203"/>
      <c r="G7" s="203"/>
      <c r="H7" s="203"/>
      <c r="I7" s="203"/>
      <c r="J7" s="203"/>
      <c r="K7" s="203"/>
      <c r="L7" s="177">
        <v>0.19646441635741821</v>
      </c>
      <c r="M7" s="372">
        <v>0.19646441635741821</v>
      </c>
      <c r="N7" s="372">
        <v>0.19646441635741821</v>
      </c>
      <c r="O7" s="372">
        <v>0.19646441635741821</v>
      </c>
      <c r="P7" s="372">
        <v>0.19646441635741821</v>
      </c>
      <c r="Q7" s="372">
        <v>0.19646441635741821</v>
      </c>
      <c r="R7" s="372">
        <v>0.19646441635741821</v>
      </c>
      <c r="S7" s="372">
        <v>0.19646441635741821</v>
      </c>
      <c r="T7" s="372">
        <v>0.19646441635741821</v>
      </c>
      <c r="U7" s="372">
        <v>0.19646441635741821</v>
      </c>
      <c r="V7" s="372">
        <v>0.19646441635741821</v>
      </c>
      <c r="W7" s="372">
        <v>0.19646441635741821</v>
      </c>
      <c r="X7" s="372">
        <v>0.19646441635741821</v>
      </c>
      <c r="Y7" s="372">
        <v>0.19646441635741821</v>
      </c>
      <c r="Z7" s="372">
        <v>0.19646441635741821</v>
      </c>
      <c r="AA7" s="372">
        <v>0.19646441635741821</v>
      </c>
      <c r="AB7" s="372">
        <v>0.19646441635741821</v>
      </c>
      <c r="AC7" s="372">
        <v>0.19646441635741821</v>
      </c>
      <c r="AD7" s="372">
        <v>0.19646441635741821</v>
      </c>
      <c r="AE7" s="372">
        <v>0.19646441635741821</v>
      </c>
      <c r="AF7" s="372">
        <v>0</v>
      </c>
      <c r="AG7" s="372">
        <v>0</v>
      </c>
      <c r="AH7" s="372">
        <v>0</v>
      </c>
      <c r="AI7" s="372">
        <v>0</v>
      </c>
      <c r="AJ7" s="372">
        <v>0</v>
      </c>
      <c r="AK7" s="372">
        <v>0</v>
      </c>
      <c r="AL7" s="372">
        <v>0</v>
      </c>
      <c r="AM7" s="372">
        <v>0</v>
      </c>
      <c r="AN7" s="372">
        <v>0</v>
      </c>
      <c r="AO7" s="372">
        <v>0</v>
      </c>
      <c r="AP7" s="372">
        <v>0</v>
      </c>
      <c r="AQ7" s="372">
        <v>0</v>
      </c>
      <c r="AR7" s="372">
        <v>0</v>
      </c>
      <c r="AS7" s="372">
        <v>0</v>
      </c>
      <c r="AT7" s="372">
        <v>0</v>
      </c>
      <c r="AU7" s="372">
        <v>0</v>
      </c>
      <c r="AV7" s="179">
        <f>SUM(E7:AU7)</f>
        <v>3.9292883271483632</v>
      </c>
    </row>
    <row r="8" spans="1:48" s="292" customFormat="1" x14ac:dyDescent="0.3">
      <c r="A8" s="310" t="s">
        <v>422</v>
      </c>
      <c r="B8" s="196"/>
      <c r="C8" s="174">
        <f>SUM(C5:C7)</f>
        <v>354.53746247030688</v>
      </c>
      <c r="D8" s="342">
        <f>L8/C8</f>
        <v>1</v>
      </c>
      <c r="E8" s="184"/>
      <c r="F8" s="184"/>
      <c r="G8" s="343"/>
      <c r="H8" s="343"/>
      <c r="I8" s="343"/>
      <c r="J8" s="343"/>
      <c r="K8" s="343"/>
      <c r="L8" s="174">
        <f>SUM(L5:L7)</f>
        <v>354.53746247030688</v>
      </c>
      <c r="M8" s="188">
        <f>SUM(M5:M7)</f>
        <v>354.53746247030688</v>
      </c>
      <c r="N8" s="188">
        <f t="shared" ref="N8:AS8" si="1">SUM(N5:N7)</f>
        <v>354.53746247030688</v>
      </c>
      <c r="O8" s="188">
        <f t="shared" si="1"/>
        <v>354.53746247030688</v>
      </c>
      <c r="P8" s="188">
        <f t="shared" si="1"/>
        <v>354.53746247030688</v>
      </c>
      <c r="Q8" s="188">
        <f t="shared" si="1"/>
        <v>354.53746247030688</v>
      </c>
      <c r="R8" s="188">
        <f t="shared" si="1"/>
        <v>354.53746247030688</v>
      </c>
      <c r="S8" s="188">
        <f t="shared" si="1"/>
        <v>354.53746247030688</v>
      </c>
      <c r="T8" s="188">
        <f t="shared" si="1"/>
        <v>354.53746247030688</v>
      </c>
      <c r="U8" s="188">
        <f t="shared" si="1"/>
        <v>354.53746247030688</v>
      </c>
      <c r="V8" s="188">
        <f t="shared" si="1"/>
        <v>354.53746247030688</v>
      </c>
      <c r="W8" s="188">
        <f t="shared" si="1"/>
        <v>354.53746247030688</v>
      </c>
      <c r="X8" s="188">
        <f t="shared" si="1"/>
        <v>354.53746247030688</v>
      </c>
      <c r="Y8" s="188">
        <f t="shared" si="1"/>
        <v>354.53746247030688</v>
      </c>
      <c r="Z8" s="188">
        <f t="shared" si="1"/>
        <v>354.53746247030688</v>
      </c>
      <c r="AA8" s="188">
        <f t="shared" si="1"/>
        <v>354.53746247030688</v>
      </c>
      <c r="AB8" s="188">
        <f t="shared" si="1"/>
        <v>354.53746247030688</v>
      </c>
      <c r="AC8" s="188">
        <f t="shared" si="1"/>
        <v>354.53746247030688</v>
      </c>
      <c r="AD8" s="188">
        <f t="shared" si="1"/>
        <v>354.53746247030688</v>
      </c>
      <c r="AE8" s="188">
        <f t="shared" si="1"/>
        <v>354.53746247030688</v>
      </c>
      <c r="AF8" s="188">
        <f t="shared" si="1"/>
        <v>7.2384133023712875</v>
      </c>
      <c r="AG8" s="188">
        <f t="shared" si="1"/>
        <v>7.2384133023712875</v>
      </c>
      <c r="AH8" s="188">
        <f t="shared" si="1"/>
        <v>7.2384133023712875</v>
      </c>
      <c r="AI8" s="188">
        <f t="shared" si="1"/>
        <v>7.2384133023712875</v>
      </c>
      <c r="AJ8" s="188">
        <f t="shared" si="1"/>
        <v>7.2384133023712875</v>
      </c>
      <c r="AK8" s="188">
        <f t="shared" si="1"/>
        <v>0</v>
      </c>
      <c r="AL8" s="188">
        <f t="shared" si="1"/>
        <v>0</v>
      </c>
      <c r="AM8" s="188">
        <f t="shared" si="1"/>
        <v>0</v>
      </c>
      <c r="AN8" s="188">
        <f t="shared" si="1"/>
        <v>0</v>
      </c>
      <c r="AO8" s="188">
        <f t="shared" si="1"/>
        <v>0</v>
      </c>
      <c r="AP8" s="188">
        <f t="shared" si="1"/>
        <v>0</v>
      </c>
      <c r="AQ8" s="188">
        <f t="shared" si="1"/>
        <v>0</v>
      </c>
      <c r="AR8" s="188">
        <f t="shared" si="1"/>
        <v>0</v>
      </c>
      <c r="AS8" s="188">
        <f t="shared" si="1"/>
        <v>0</v>
      </c>
      <c r="AT8" s="188">
        <f t="shared" ref="AT8:AU8" si="2">SUM(AT5:AT7)</f>
        <v>0</v>
      </c>
      <c r="AU8" s="188">
        <f t="shared" si="2"/>
        <v>0</v>
      </c>
      <c r="AV8" s="174">
        <f>SUM(AV5:AV7)</f>
        <v>7126.9413159179976</v>
      </c>
    </row>
    <row r="9" spans="1:48" s="292" customFormat="1" x14ac:dyDescent="0.3">
      <c r="A9" s="310" t="s">
        <v>423</v>
      </c>
      <c r="B9" s="185"/>
      <c r="C9" s="186"/>
      <c r="D9" s="186"/>
      <c r="E9" s="184"/>
      <c r="F9" s="184"/>
      <c r="G9" s="343"/>
      <c r="H9" s="343"/>
      <c r="I9" s="343"/>
      <c r="J9" s="343"/>
      <c r="K9" s="343"/>
      <c r="L9" s="174">
        <f>L8-L8</f>
        <v>0</v>
      </c>
      <c r="M9" s="188">
        <f>L8-M8</f>
        <v>0</v>
      </c>
      <c r="N9" s="188">
        <f t="shared" ref="N9:AS9" si="3">M8-N8</f>
        <v>0</v>
      </c>
      <c r="O9" s="188">
        <f t="shared" si="3"/>
        <v>0</v>
      </c>
      <c r="P9" s="188">
        <f t="shared" si="3"/>
        <v>0</v>
      </c>
      <c r="Q9" s="188">
        <f t="shared" si="3"/>
        <v>0</v>
      </c>
      <c r="R9" s="188">
        <f t="shared" si="3"/>
        <v>0</v>
      </c>
      <c r="S9" s="188">
        <f t="shared" si="3"/>
        <v>0</v>
      </c>
      <c r="T9" s="188">
        <f t="shared" si="3"/>
        <v>0</v>
      </c>
      <c r="U9" s="188">
        <f t="shared" si="3"/>
        <v>0</v>
      </c>
      <c r="V9" s="188">
        <f t="shared" si="3"/>
        <v>0</v>
      </c>
      <c r="W9" s="188">
        <f t="shared" si="3"/>
        <v>0</v>
      </c>
      <c r="X9" s="188">
        <f t="shared" si="3"/>
        <v>0</v>
      </c>
      <c r="Y9" s="188">
        <f t="shared" si="3"/>
        <v>0</v>
      </c>
      <c r="Z9" s="188">
        <f t="shared" si="3"/>
        <v>0</v>
      </c>
      <c r="AA9" s="188">
        <f t="shared" si="3"/>
        <v>0</v>
      </c>
      <c r="AB9" s="188">
        <f t="shared" si="3"/>
        <v>0</v>
      </c>
      <c r="AC9" s="188">
        <f t="shared" si="3"/>
        <v>0</v>
      </c>
      <c r="AD9" s="188">
        <f t="shared" si="3"/>
        <v>0</v>
      </c>
      <c r="AE9" s="188">
        <f t="shared" si="3"/>
        <v>0</v>
      </c>
      <c r="AF9" s="188">
        <f t="shared" si="3"/>
        <v>347.29904916793561</v>
      </c>
      <c r="AG9" s="188">
        <f t="shared" si="3"/>
        <v>0</v>
      </c>
      <c r="AH9" s="188">
        <f t="shared" si="3"/>
        <v>0</v>
      </c>
      <c r="AI9" s="188">
        <f t="shared" si="3"/>
        <v>0</v>
      </c>
      <c r="AJ9" s="188">
        <f t="shared" si="3"/>
        <v>0</v>
      </c>
      <c r="AK9" s="188">
        <f t="shared" si="3"/>
        <v>7.2384133023712875</v>
      </c>
      <c r="AL9" s="188">
        <f t="shared" si="3"/>
        <v>0</v>
      </c>
      <c r="AM9" s="188">
        <f t="shared" si="3"/>
        <v>0</v>
      </c>
      <c r="AN9" s="188">
        <f t="shared" si="3"/>
        <v>0</v>
      </c>
      <c r="AO9" s="188">
        <f t="shared" si="3"/>
        <v>0</v>
      </c>
      <c r="AP9" s="188">
        <f t="shared" si="3"/>
        <v>0</v>
      </c>
      <c r="AQ9" s="188">
        <f t="shared" si="3"/>
        <v>0</v>
      </c>
      <c r="AR9" s="188">
        <f t="shared" si="3"/>
        <v>0</v>
      </c>
      <c r="AS9" s="188">
        <f t="shared" si="3"/>
        <v>0</v>
      </c>
      <c r="AT9" s="188">
        <f t="shared" ref="AT9" si="4">AS8-AT8</f>
        <v>0</v>
      </c>
      <c r="AU9" s="188">
        <f t="shared" ref="AU9" si="5">AT8-AU8</f>
        <v>0</v>
      </c>
      <c r="AV9" s="189"/>
    </row>
    <row r="10" spans="1:48" s="292" customFormat="1" x14ac:dyDescent="0.3">
      <c r="A10" s="310" t="s">
        <v>424</v>
      </c>
      <c r="B10" s="354"/>
      <c r="C10" s="186"/>
      <c r="D10" s="186"/>
      <c r="E10" s="184"/>
      <c r="F10" s="184"/>
      <c r="G10" s="343"/>
      <c r="H10" s="343"/>
      <c r="I10" s="343"/>
      <c r="J10" s="343"/>
      <c r="K10" s="343"/>
      <c r="L10" s="174">
        <f t="shared" ref="L10:M10" si="6">$L$8-L8</f>
        <v>0</v>
      </c>
      <c r="M10" s="174">
        <f t="shared" si="6"/>
        <v>0</v>
      </c>
      <c r="N10" s="174">
        <f t="shared" ref="N10:AS10" si="7">$L$8-N8</f>
        <v>0</v>
      </c>
      <c r="O10" s="174">
        <f t="shared" si="7"/>
        <v>0</v>
      </c>
      <c r="P10" s="174">
        <f t="shared" si="7"/>
        <v>0</v>
      </c>
      <c r="Q10" s="174">
        <f t="shared" si="7"/>
        <v>0</v>
      </c>
      <c r="R10" s="174">
        <f t="shared" si="7"/>
        <v>0</v>
      </c>
      <c r="S10" s="174">
        <f t="shared" si="7"/>
        <v>0</v>
      </c>
      <c r="T10" s="174">
        <f t="shared" si="7"/>
        <v>0</v>
      </c>
      <c r="U10" s="174">
        <f t="shared" si="7"/>
        <v>0</v>
      </c>
      <c r="V10" s="174">
        <f t="shared" si="7"/>
        <v>0</v>
      </c>
      <c r="W10" s="174">
        <f t="shared" si="7"/>
        <v>0</v>
      </c>
      <c r="X10" s="174">
        <f t="shared" si="7"/>
        <v>0</v>
      </c>
      <c r="Y10" s="174">
        <f t="shared" si="7"/>
        <v>0</v>
      </c>
      <c r="Z10" s="174">
        <f t="shared" si="7"/>
        <v>0</v>
      </c>
      <c r="AA10" s="174">
        <f t="shared" si="7"/>
        <v>0</v>
      </c>
      <c r="AB10" s="174">
        <f t="shared" si="7"/>
        <v>0</v>
      </c>
      <c r="AC10" s="174">
        <f t="shared" si="7"/>
        <v>0</v>
      </c>
      <c r="AD10" s="174">
        <f t="shared" si="7"/>
        <v>0</v>
      </c>
      <c r="AE10" s="174">
        <f t="shared" si="7"/>
        <v>0</v>
      </c>
      <c r="AF10" s="174">
        <f t="shared" si="7"/>
        <v>347.29904916793561</v>
      </c>
      <c r="AG10" s="174">
        <f t="shared" si="7"/>
        <v>347.29904916793561</v>
      </c>
      <c r="AH10" s="174">
        <f t="shared" si="7"/>
        <v>347.29904916793561</v>
      </c>
      <c r="AI10" s="174">
        <f t="shared" si="7"/>
        <v>347.29904916793561</v>
      </c>
      <c r="AJ10" s="174">
        <f t="shared" si="7"/>
        <v>347.29904916793561</v>
      </c>
      <c r="AK10" s="174">
        <f t="shared" si="7"/>
        <v>354.53746247030688</v>
      </c>
      <c r="AL10" s="174">
        <f t="shared" si="7"/>
        <v>354.53746247030688</v>
      </c>
      <c r="AM10" s="174">
        <f t="shared" si="7"/>
        <v>354.53746247030688</v>
      </c>
      <c r="AN10" s="174">
        <f t="shared" si="7"/>
        <v>354.53746247030688</v>
      </c>
      <c r="AO10" s="174">
        <f t="shared" si="7"/>
        <v>354.53746247030688</v>
      </c>
      <c r="AP10" s="174">
        <f t="shared" si="7"/>
        <v>354.53746247030688</v>
      </c>
      <c r="AQ10" s="174">
        <f t="shared" si="7"/>
        <v>354.53746247030688</v>
      </c>
      <c r="AR10" s="174">
        <f t="shared" si="7"/>
        <v>354.53746247030688</v>
      </c>
      <c r="AS10" s="174">
        <f t="shared" si="7"/>
        <v>354.53746247030688</v>
      </c>
      <c r="AT10" s="174">
        <f t="shared" ref="AT10:AU10" si="8">$L$8-AT8</f>
        <v>354.53746247030688</v>
      </c>
      <c r="AU10" s="174">
        <f t="shared" si="8"/>
        <v>354.53746247030688</v>
      </c>
      <c r="AV10" s="191"/>
    </row>
    <row r="11" spans="1:48" s="292" customFormat="1" x14ac:dyDescent="0.3">
      <c r="A11" s="258" t="s">
        <v>66</v>
      </c>
      <c r="B11" s="355">
        <f>SUMPRODUCT(B5:B7,C5:C7)/C8</f>
        <v>20.102082488715528</v>
      </c>
    </row>
    <row r="12" spans="1:48" x14ac:dyDescent="0.3">
      <c r="B12" s="75"/>
    </row>
    <row r="13" spans="1:48" x14ac:dyDescent="0.3">
      <c r="A13" s="528" t="s">
        <v>2</v>
      </c>
      <c r="B13" s="529"/>
      <c r="C13" s="529"/>
      <c r="D13" s="529"/>
      <c r="E13" s="529"/>
      <c r="F13" s="529"/>
      <c r="G13" s="529"/>
      <c r="H13" s="529"/>
      <c r="I13" s="529"/>
      <c r="J13" s="529"/>
      <c r="K13" s="529"/>
      <c r="L13" s="529"/>
      <c r="M13" s="530"/>
    </row>
    <row r="14" spans="1:48" x14ac:dyDescent="0.3">
      <c r="A14" s="503" t="s">
        <v>341</v>
      </c>
      <c r="B14" s="504"/>
      <c r="C14" s="504"/>
      <c r="D14" s="504"/>
      <c r="E14" s="504"/>
      <c r="F14" s="504"/>
      <c r="G14" s="504"/>
      <c r="H14" s="504"/>
      <c r="I14" s="504"/>
      <c r="J14" s="504"/>
      <c r="K14" s="504"/>
      <c r="L14" s="504"/>
      <c r="M14" s="505"/>
    </row>
  </sheetData>
  <mergeCells count="7">
    <mergeCell ref="A13:M13"/>
    <mergeCell ref="A14:M14"/>
    <mergeCell ref="AV3:AV4"/>
    <mergeCell ref="A3:A4"/>
    <mergeCell ref="B3:B4"/>
    <mergeCell ref="C3:C4"/>
    <mergeCell ref="D3:D4"/>
  </mergeCells>
  <pageMargins left="0.7" right="0.7" top="0.75" bottom="0.75" header="0.3" footer="0.3"/>
  <pageSetup orientation="portrait" horizontalDpi="1200" verticalDpi="12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C16D6-C60B-460B-8D32-13D1D0829C42}">
  <dimension ref="A1:AV16"/>
  <sheetViews>
    <sheetView workbookViewId="0"/>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88671875" customWidth="1"/>
  </cols>
  <sheetData>
    <row r="1" spans="1:48" ht="15.75" customHeight="1" x14ac:dyDescent="0.3">
      <c r="A1" s="292" t="s">
        <v>457</v>
      </c>
    </row>
    <row r="2" spans="1:48" x14ac:dyDescent="0.3">
      <c r="A2" s="108"/>
      <c r="B2" s="30"/>
      <c r="C2" s="30"/>
      <c r="D2" s="30"/>
      <c r="E2" s="30"/>
      <c r="F2" s="30"/>
      <c r="G2" s="30"/>
      <c r="H2" s="30"/>
      <c r="I2" s="30"/>
      <c r="J2" s="30"/>
      <c r="K2" s="30"/>
      <c r="L2" s="30"/>
      <c r="M2" s="30"/>
      <c r="N2" s="30"/>
      <c r="O2" s="30"/>
      <c r="P2" s="30"/>
      <c r="Q2" s="30"/>
      <c r="R2" s="30"/>
      <c r="S2" s="30"/>
      <c r="T2" s="30"/>
      <c r="U2" s="30"/>
    </row>
    <row r="3" spans="1:48" ht="15.75" customHeight="1" x14ac:dyDescent="0.3">
      <c r="A3" s="491" t="s">
        <v>230</v>
      </c>
      <c r="B3" s="493" t="s">
        <v>0</v>
      </c>
      <c r="C3" s="493" t="s">
        <v>264</v>
      </c>
      <c r="D3" s="493" t="s">
        <v>57</v>
      </c>
      <c r="E3" s="110"/>
      <c r="F3" s="50"/>
      <c r="G3" s="50"/>
      <c r="H3" s="50"/>
      <c r="I3" s="109"/>
      <c r="J3" s="109"/>
      <c r="K3" s="110"/>
      <c r="L3" s="17" t="s">
        <v>265</v>
      </c>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474" t="s">
        <v>1</v>
      </c>
    </row>
    <row r="4" spans="1:48" x14ac:dyDescent="0.3">
      <c r="A4" s="496"/>
      <c r="B4" s="495"/>
      <c r="C4" s="495"/>
      <c r="D4" s="494"/>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row>
    <row r="5" spans="1:48" s="192" customFormat="1" x14ac:dyDescent="0.3">
      <c r="A5" s="199" t="s">
        <v>345</v>
      </c>
      <c r="B5" s="176">
        <v>14.797277300976621</v>
      </c>
      <c r="C5" s="356">
        <v>19697.264465388042</v>
      </c>
      <c r="D5" s="213">
        <f>L5/C5</f>
        <v>0.84363353568220767</v>
      </c>
      <c r="E5" s="178"/>
      <c r="F5" s="178"/>
      <c r="G5" s="178"/>
      <c r="H5" s="178"/>
      <c r="I5" s="178"/>
      <c r="J5" s="178"/>
      <c r="K5" s="178"/>
      <c r="L5" s="177">
        <v>16617.272864202823</v>
      </c>
      <c r="M5" s="177">
        <v>16617.272864202823</v>
      </c>
      <c r="N5" s="177">
        <v>16617.272864202823</v>
      </c>
      <c r="O5" s="177">
        <v>16617.272864202823</v>
      </c>
      <c r="P5" s="177">
        <v>16617.272864202823</v>
      </c>
      <c r="Q5" s="177">
        <v>16617.272864202823</v>
      </c>
      <c r="R5" s="177">
        <v>16617.272864202823</v>
      </c>
      <c r="S5" s="177">
        <v>16617.272864202823</v>
      </c>
      <c r="T5" s="177">
        <v>16617.272864202823</v>
      </c>
      <c r="U5" s="177">
        <v>16617.272864202823</v>
      </c>
      <c r="V5" s="177">
        <v>16617.272864202823</v>
      </c>
      <c r="W5" s="177">
        <v>16617.272864202823</v>
      </c>
      <c r="X5" s="177">
        <v>16617.272864202823</v>
      </c>
      <c r="Y5" s="177">
        <v>16617.272864202823</v>
      </c>
      <c r="Z5" s="177">
        <v>13248.574458763671</v>
      </c>
      <c r="AA5" s="177">
        <v>0</v>
      </c>
      <c r="AB5" s="177">
        <v>0</v>
      </c>
      <c r="AC5" s="177">
        <v>0</v>
      </c>
      <c r="AD5" s="177">
        <v>0</v>
      </c>
      <c r="AE5" s="177">
        <v>0</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177">
        <f>SUM(E5:AU5)</f>
        <v>245890.3945576032</v>
      </c>
    </row>
    <row r="6" spans="1:48" s="192" customFormat="1" x14ac:dyDescent="0.3">
      <c r="A6" s="199" t="s">
        <v>347</v>
      </c>
      <c r="B6" s="176">
        <v>16</v>
      </c>
      <c r="C6" s="356">
        <v>6368.1390722767965</v>
      </c>
      <c r="D6" s="213">
        <f t="shared" ref="D6:D9" si="1">L6/C6</f>
        <v>0.83992167804297357</v>
      </c>
      <c r="E6" s="178"/>
      <c r="F6" s="178"/>
      <c r="G6" s="178"/>
      <c r="H6" s="178"/>
      <c r="I6" s="178"/>
      <c r="J6" s="178"/>
      <c r="K6" s="178"/>
      <c r="L6" s="177">
        <v>5348.7380555977516</v>
      </c>
      <c r="M6" s="177">
        <v>5348.7380555977516</v>
      </c>
      <c r="N6" s="177">
        <v>5348.7380555977516</v>
      </c>
      <c r="O6" s="177">
        <v>5348.7380555977516</v>
      </c>
      <c r="P6" s="177">
        <v>5348.7380555977516</v>
      </c>
      <c r="Q6" s="177">
        <v>5348.7380555977516</v>
      </c>
      <c r="R6" s="177">
        <v>5348.7380555977516</v>
      </c>
      <c r="S6" s="177">
        <v>5348.7380555977516</v>
      </c>
      <c r="T6" s="177">
        <v>5348.7380555977516</v>
      </c>
      <c r="U6" s="177">
        <v>5348.7380555977516</v>
      </c>
      <c r="V6" s="177">
        <v>5348.7380555977516</v>
      </c>
      <c r="W6" s="177">
        <v>5348.7380555977516</v>
      </c>
      <c r="X6" s="177">
        <v>5348.7380555977516</v>
      </c>
      <c r="Y6" s="177">
        <v>5348.7380555977516</v>
      </c>
      <c r="Z6" s="177">
        <v>5348.7380555977516</v>
      </c>
      <c r="AA6" s="177">
        <v>5348.7380555977516</v>
      </c>
      <c r="AB6" s="177">
        <v>0</v>
      </c>
      <c r="AC6" s="177">
        <v>0</v>
      </c>
      <c r="AD6" s="177">
        <v>0</v>
      </c>
      <c r="AE6" s="177">
        <v>0</v>
      </c>
      <c r="AF6" s="177">
        <v>0</v>
      </c>
      <c r="AG6" s="177">
        <v>0</v>
      </c>
      <c r="AH6" s="177">
        <v>0</v>
      </c>
      <c r="AI6" s="177">
        <v>0</v>
      </c>
      <c r="AJ6" s="177">
        <v>0</v>
      </c>
      <c r="AK6" s="177">
        <v>0</v>
      </c>
      <c r="AL6" s="177">
        <v>0</v>
      </c>
      <c r="AM6" s="177">
        <v>0</v>
      </c>
      <c r="AN6" s="177">
        <v>0</v>
      </c>
      <c r="AO6" s="177">
        <v>0</v>
      </c>
      <c r="AP6" s="177">
        <v>0</v>
      </c>
      <c r="AQ6" s="177">
        <v>0</v>
      </c>
      <c r="AR6" s="177">
        <v>0</v>
      </c>
      <c r="AS6" s="177">
        <v>0</v>
      </c>
      <c r="AT6" s="177">
        <v>0</v>
      </c>
      <c r="AU6" s="177">
        <v>0</v>
      </c>
      <c r="AV6" s="177">
        <f>SUM(E6:AU6)</f>
        <v>85579.808889564039</v>
      </c>
    </row>
    <row r="7" spans="1:48" s="192" customFormat="1" x14ac:dyDescent="0.3">
      <c r="A7" s="199" t="s">
        <v>346</v>
      </c>
      <c r="B7" s="176">
        <v>14.797277300976601</v>
      </c>
      <c r="C7" s="356">
        <v>2847.0916810418585</v>
      </c>
      <c r="D7" s="213">
        <f t="shared" si="1"/>
        <v>0.83801326977949731</v>
      </c>
      <c r="E7" s="178"/>
      <c r="F7" s="178"/>
      <c r="G7" s="178"/>
      <c r="H7" s="178"/>
      <c r="I7" s="178"/>
      <c r="J7" s="178"/>
      <c r="K7" s="178"/>
      <c r="L7" s="177">
        <v>2385.9006089918935</v>
      </c>
      <c r="M7" s="177">
        <v>2385.9006089918935</v>
      </c>
      <c r="N7" s="177">
        <v>2385.9006089918935</v>
      </c>
      <c r="O7" s="177">
        <v>2385.9006089918935</v>
      </c>
      <c r="P7" s="177">
        <v>2385.9006089918935</v>
      </c>
      <c r="Q7" s="177">
        <v>2385.9006089918935</v>
      </c>
      <c r="R7" s="177">
        <v>2385.9006089918935</v>
      </c>
      <c r="S7" s="177">
        <v>2385.9006089918935</v>
      </c>
      <c r="T7" s="177">
        <v>2385.9006089918935</v>
      </c>
      <c r="U7" s="177">
        <v>2385.9006089918935</v>
      </c>
      <c r="V7" s="177">
        <v>2385.9006089918935</v>
      </c>
      <c r="W7" s="177">
        <v>2385.9006089918935</v>
      </c>
      <c r="X7" s="177">
        <v>2385.9006089918935</v>
      </c>
      <c r="Y7" s="177">
        <v>2385.9006089918935</v>
      </c>
      <c r="Z7" s="177">
        <v>1902.2243979355296</v>
      </c>
      <c r="AA7" s="177">
        <v>0</v>
      </c>
      <c r="AB7" s="177">
        <v>0</v>
      </c>
      <c r="AC7" s="177">
        <v>0</v>
      </c>
      <c r="AD7" s="177">
        <v>0</v>
      </c>
      <c r="AE7" s="177">
        <v>0</v>
      </c>
      <c r="AF7" s="177">
        <v>0</v>
      </c>
      <c r="AG7" s="177">
        <v>0</v>
      </c>
      <c r="AH7" s="177">
        <v>0</v>
      </c>
      <c r="AI7" s="177">
        <v>0</v>
      </c>
      <c r="AJ7" s="177">
        <v>0</v>
      </c>
      <c r="AK7" s="177">
        <v>0</v>
      </c>
      <c r="AL7" s="177">
        <v>0</v>
      </c>
      <c r="AM7" s="177">
        <v>0</v>
      </c>
      <c r="AN7" s="177">
        <v>0</v>
      </c>
      <c r="AO7" s="177">
        <v>0</v>
      </c>
      <c r="AP7" s="177">
        <v>0</v>
      </c>
      <c r="AQ7" s="177">
        <v>0</v>
      </c>
      <c r="AR7" s="177">
        <v>0</v>
      </c>
      <c r="AS7" s="177">
        <v>0</v>
      </c>
      <c r="AT7" s="177">
        <v>0</v>
      </c>
      <c r="AU7" s="177">
        <v>0</v>
      </c>
      <c r="AV7" s="177">
        <f>SUM(E7:AU7)</f>
        <v>35304.832923822039</v>
      </c>
    </row>
    <row r="8" spans="1:48" s="192" customFormat="1" x14ac:dyDescent="0.3">
      <c r="A8" s="199" t="s">
        <v>458</v>
      </c>
      <c r="B8" s="176">
        <v>13.842746400885932</v>
      </c>
      <c r="C8" s="356">
        <v>77.19425228592003</v>
      </c>
      <c r="D8" s="213">
        <f t="shared" si="1"/>
        <v>0.83499999999999974</v>
      </c>
      <c r="E8" s="178"/>
      <c r="F8" s="178"/>
      <c r="G8" s="178"/>
      <c r="H8" s="178"/>
      <c r="I8" s="178"/>
      <c r="J8" s="178"/>
      <c r="K8" s="178"/>
      <c r="L8" s="177">
        <v>64.457200658743204</v>
      </c>
      <c r="M8" s="177">
        <v>64.457200658743204</v>
      </c>
      <c r="N8" s="177">
        <v>64.457200658743204</v>
      </c>
      <c r="O8" s="177">
        <v>64.457200658743204</v>
      </c>
      <c r="P8" s="177">
        <v>64.457200658743204</v>
      </c>
      <c r="Q8" s="177">
        <v>64.457200658743204</v>
      </c>
      <c r="R8" s="177">
        <v>64.457200658743204</v>
      </c>
      <c r="S8" s="177">
        <v>64.457200658743204</v>
      </c>
      <c r="T8" s="177">
        <v>64.457200658743204</v>
      </c>
      <c r="U8" s="177">
        <v>64.457200658743204</v>
      </c>
      <c r="V8" s="177">
        <v>64.457200658743204</v>
      </c>
      <c r="W8" s="177">
        <v>64.457200658743204</v>
      </c>
      <c r="X8" s="177">
        <v>64.457200658743204</v>
      </c>
      <c r="Y8" s="177">
        <v>54.321073866338423</v>
      </c>
      <c r="Z8" s="177">
        <v>0</v>
      </c>
      <c r="AA8" s="177">
        <v>0</v>
      </c>
      <c r="AB8" s="177">
        <v>0</v>
      </c>
      <c r="AC8" s="177">
        <v>0</v>
      </c>
      <c r="AD8" s="177">
        <v>0</v>
      </c>
      <c r="AE8" s="177">
        <v>0</v>
      </c>
      <c r="AF8" s="177">
        <v>0</v>
      </c>
      <c r="AG8" s="177">
        <v>0</v>
      </c>
      <c r="AH8" s="177">
        <v>0</v>
      </c>
      <c r="AI8" s="177">
        <v>0</v>
      </c>
      <c r="AJ8" s="177">
        <v>0</v>
      </c>
      <c r="AK8" s="177">
        <v>0</v>
      </c>
      <c r="AL8" s="177">
        <v>0</v>
      </c>
      <c r="AM8" s="177">
        <v>0</v>
      </c>
      <c r="AN8" s="177">
        <v>0</v>
      </c>
      <c r="AO8" s="177">
        <v>0</v>
      </c>
      <c r="AP8" s="177">
        <v>0</v>
      </c>
      <c r="AQ8" s="177">
        <v>0</v>
      </c>
      <c r="AR8" s="177">
        <v>0</v>
      </c>
      <c r="AS8" s="177">
        <v>0</v>
      </c>
      <c r="AT8" s="177">
        <v>0</v>
      </c>
      <c r="AU8" s="177">
        <v>0</v>
      </c>
      <c r="AV8" s="177">
        <f>SUM(E8:AU8)</f>
        <v>892.26468243000011</v>
      </c>
    </row>
    <row r="9" spans="1:48" s="192" customFormat="1" x14ac:dyDescent="0.3">
      <c r="A9" s="199" t="s">
        <v>123</v>
      </c>
      <c r="B9" s="176">
        <v>5</v>
      </c>
      <c r="C9" s="356">
        <v>1.0656370368000001</v>
      </c>
      <c r="D9" s="213">
        <f t="shared" si="1"/>
        <v>0.89738805970149249</v>
      </c>
      <c r="E9" s="178"/>
      <c r="F9" s="178"/>
      <c r="G9" s="178"/>
      <c r="H9" s="178"/>
      <c r="I9" s="178"/>
      <c r="J9" s="178"/>
      <c r="K9" s="178"/>
      <c r="L9" s="177">
        <v>0.95628995280000006</v>
      </c>
      <c r="M9" s="177">
        <v>0.95628995280000006</v>
      </c>
      <c r="N9" s="177">
        <v>0.95628995280000006</v>
      </c>
      <c r="O9" s="177">
        <v>0.95628995280000006</v>
      </c>
      <c r="P9" s="177">
        <v>0.95628995280000006</v>
      </c>
      <c r="Q9" s="177">
        <v>0</v>
      </c>
      <c r="R9" s="177">
        <v>0</v>
      </c>
      <c r="S9" s="177">
        <v>0</v>
      </c>
      <c r="T9" s="177">
        <v>0</v>
      </c>
      <c r="U9" s="177">
        <v>0</v>
      </c>
      <c r="V9" s="177">
        <v>0</v>
      </c>
      <c r="W9" s="177">
        <v>0</v>
      </c>
      <c r="X9" s="177">
        <v>0</v>
      </c>
      <c r="Y9" s="177">
        <v>0</v>
      </c>
      <c r="Z9" s="177">
        <v>0</v>
      </c>
      <c r="AA9" s="177">
        <v>0</v>
      </c>
      <c r="AB9" s="177">
        <v>0</v>
      </c>
      <c r="AC9" s="177">
        <v>0</v>
      </c>
      <c r="AD9" s="177">
        <v>0</v>
      </c>
      <c r="AE9" s="177">
        <v>0</v>
      </c>
      <c r="AF9" s="177">
        <v>0</v>
      </c>
      <c r="AG9" s="177">
        <v>0</v>
      </c>
      <c r="AH9" s="177">
        <v>0</v>
      </c>
      <c r="AI9" s="177">
        <v>0</v>
      </c>
      <c r="AJ9" s="177">
        <v>0</v>
      </c>
      <c r="AK9" s="177">
        <v>0</v>
      </c>
      <c r="AL9" s="177">
        <v>0</v>
      </c>
      <c r="AM9" s="177">
        <v>0</v>
      </c>
      <c r="AN9" s="177">
        <v>0</v>
      </c>
      <c r="AO9" s="177">
        <v>0</v>
      </c>
      <c r="AP9" s="177">
        <v>0</v>
      </c>
      <c r="AQ9" s="177">
        <v>0</v>
      </c>
      <c r="AR9" s="177">
        <v>0</v>
      </c>
      <c r="AS9" s="177">
        <v>0</v>
      </c>
      <c r="AT9" s="177">
        <v>0</v>
      </c>
      <c r="AU9" s="177">
        <v>0</v>
      </c>
      <c r="AV9" s="177">
        <f>SUM(E9:AU9)</f>
        <v>4.7814497640000004</v>
      </c>
    </row>
    <row r="10" spans="1:48" s="292" customFormat="1" x14ac:dyDescent="0.3">
      <c r="A10" s="310" t="s">
        <v>422</v>
      </c>
      <c r="B10" s="196"/>
      <c r="C10" s="357">
        <f>SUM(C5:C9)</f>
        <v>28990.755108029418</v>
      </c>
      <c r="D10" s="348">
        <f>L10/C10</f>
        <v>0.84224522363825127</v>
      </c>
      <c r="E10" s="184"/>
      <c r="F10" s="184"/>
      <c r="G10" s="184"/>
      <c r="H10" s="184"/>
      <c r="I10" s="184"/>
      <c r="J10" s="184"/>
      <c r="K10" s="184"/>
      <c r="L10" s="182">
        <f t="shared" ref="L10:M10" si="2">SUM(L5:L9)</f>
        <v>24417.325019404012</v>
      </c>
      <c r="M10" s="182">
        <f t="shared" si="2"/>
        <v>24417.325019404012</v>
      </c>
      <c r="N10" s="182">
        <f t="shared" ref="N10:AS10" si="3">SUM(N5:N9)</f>
        <v>24417.325019404012</v>
      </c>
      <c r="O10" s="182">
        <f t="shared" si="3"/>
        <v>24417.325019404012</v>
      </c>
      <c r="P10" s="182">
        <f t="shared" si="3"/>
        <v>24417.325019404012</v>
      </c>
      <c r="Q10" s="182">
        <f t="shared" si="3"/>
        <v>24416.368729451213</v>
      </c>
      <c r="R10" s="182">
        <f t="shared" si="3"/>
        <v>24416.368729451213</v>
      </c>
      <c r="S10" s="182">
        <f t="shared" si="3"/>
        <v>24416.368729451213</v>
      </c>
      <c r="T10" s="182">
        <f t="shared" si="3"/>
        <v>24416.368729451213</v>
      </c>
      <c r="U10" s="182">
        <f t="shared" si="3"/>
        <v>24416.368729451213</v>
      </c>
      <c r="V10" s="182">
        <f t="shared" si="3"/>
        <v>24416.368729451213</v>
      </c>
      <c r="W10" s="182">
        <f t="shared" si="3"/>
        <v>24416.368729451213</v>
      </c>
      <c r="X10" s="182">
        <f t="shared" si="3"/>
        <v>24416.368729451213</v>
      </c>
      <c r="Y10" s="182">
        <f t="shared" si="3"/>
        <v>24406.232602658809</v>
      </c>
      <c r="Z10" s="182">
        <f t="shared" si="3"/>
        <v>20499.536912296953</v>
      </c>
      <c r="AA10" s="182">
        <f t="shared" si="3"/>
        <v>5348.7380555977516</v>
      </c>
      <c r="AB10" s="182">
        <f t="shared" si="3"/>
        <v>0</v>
      </c>
      <c r="AC10" s="182">
        <f t="shared" si="3"/>
        <v>0</v>
      </c>
      <c r="AD10" s="182">
        <f t="shared" si="3"/>
        <v>0</v>
      </c>
      <c r="AE10" s="182">
        <f t="shared" si="3"/>
        <v>0</v>
      </c>
      <c r="AF10" s="182">
        <f t="shared" si="3"/>
        <v>0</v>
      </c>
      <c r="AG10" s="182">
        <f t="shared" si="3"/>
        <v>0</v>
      </c>
      <c r="AH10" s="182">
        <f t="shared" si="3"/>
        <v>0</v>
      </c>
      <c r="AI10" s="182">
        <f t="shared" si="3"/>
        <v>0</v>
      </c>
      <c r="AJ10" s="182">
        <f t="shared" si="3"/>
        <v>0</v>
      </c>
      <c r="AK10" s="182">
        <f t="shared" si="3"/>
        <v>0</v>
      </c>
      <c r="AL10" s="182">
        <f t="shared" si="3"/>
        <v>0</v>
      </c>
      <c r="AM10" s="182">
        <f t="shared" si="3"/>
        <v>0</v>
      </c>
      <c r="AN10" s="182">
        <f t="shared" si="3"/>
        <v>0</v>
      </c>
      <c r="AO10" s="182">
        <f t="shared" si="3"/>
        <v>0</v>
      </c>
      <c r="AP10" s="182">
        <f t="shared" si="3"/>
        <v>0</v>
      </c>
      <c r="AQ10" s="182">
        <f t="shared" si="3"/>
        <v>0</v>
      </c>
      <c r="AR10" s="182">
        <f t="shared" si="3"/>
        <v>0</v>
      </c>
      <c r="AS10" s="182">
        <f t="shared" si="3"/>
        <v>0</v>
      </c>
      <c r="AT10" s="182">
        <f t="shared" ref="AT10:AU10" si="4">SUM(AT5:AT9)</f>
        <v>0</v>
      </c>
      <c r="AU10" s="182">
        <f t="shared" si="4"/>
        <v>0</v>
      </c>
      <c r="AV10" s="174">
        <f>SUM(AV5:AV9)</f>
        <v>367672.08250318328</v>
      </c>
    </row>
    <row r="11" spans="1:48" s="292" customFormat="1" x14ac:dyDescent="0.3">
      <c r="A11" s="358" t="s">
        <v>423</v>
      </c>
      <c r="B11" s="181"/>
      <c r="C11" s="197"/>
      <c r="D11" s="197"/>
      <c r="E11" s="359"/>
      <c r="F11" s="359"/>
      <c r="G11" s="360"/>
      <c r="H11" s="360"/>
      <c r="I11" s="360"/>
      <c r="J11" s="360"/>
      <c r="K11" s="360"/>
      <c r="L11" s="174">
        <f>L10-L10</f>
        <v>0</v>
      </c>
      <c r="M11" s="174">
        <f t="shared" ref="M11" si="5">L10-M10</f>
        <v>0</v>
      </c>
      <c r="N11" s="174">
        <f t="shared" ref="N11" si="6">M10-N10</f>
        <v>0</v>
      </c>
      <c r="O11" s="174">
        <f t="shared" ref="O11" si="7">N10-O10</f>
        <v>0</v>
      </c>
      <c r="P11" s="174">
        <f t="shared" ref="P11" si="8">O10-P10</f>
        <v>0</v>
      </c>
      <c r="Q11" s="174">
        <f t="shared" ref="Q11" si="9">P10-Q10</f>
        <v>0.95628995279912488</v>
      </c>
      <c r="R11" s="174">
        <f t="shared" ref="R11" si="10">Q10-R10</f>
        <v>0</v>
      </c>
      <c r="S11" s="174">
        <f t="shared" ref="S11" si="11">R10-S10</f>
        <v>0</v>
      </c>
      <c r="T11" s="174">
        <f t="shared" ref="T11" si="12">S10-T10</f>
        <v>0</v>
      </c>
      <c r="U11" s="174">
        <f t="shared" ref="U11" si="13">T10-U10</f>
        <v>0</v>
      </c>
      <c r="V11" s="174">
        <f t="shared" ref="V11" si="14">U10-V10</f>
        <v>0</v>
      </c>
      <c r="W11" s="174">
        <f t="shared" ref="W11" si="15">V10-W10</f>
        <v>0</v>
      </c>
      <c r="X11" s="174">
        <f t="shared" ref="X11" si="16">W10-X10</f>
        <v>0</v>
      </c>
      <c r="Y11" s="174">
        <f t="shared" ref="Y11" si="17">X10-Y10</f>
        <v>10.136126792403957</v>
      </c>
      <c r="Z11" s="174">
        <f t="shared" ref="Z11" si="18">Y10-Z10</f>
        <v>3906.6956903618557</v>
      </c>
      <c r="AA11" s="174">
        <f t="shared" ref="AA11" si="19">Z10-AA10</f>
        <v>15150.798856699203</v>
      </c>
      <c r="AB11" s="174">
        <f t="shared" ref="AB11" si="20">AA10-AB10</f>
        <v>5348.7380555977516</v>
      </c>
      <c r="AC11" s="174">
        <f t="shared" ref="AC11" si="21">AB10-AC10</f>
        <v>0</v>
      </c>
      <c r="AD11" s="174">
        <f t="shared" ref="AD11" si="22">AC10-AD10</f>
        <v>0</v>
      </c>
      <c r="AE11" s="174">
        <f t="shared" ref="AE11" si="23">AD10-AE10</f>
        <v>0</v>
      </c>
      <c r="AF11" s="174">
        <f t="shared" ref="AF11" si="24">AE10-AF10</f>
        <v>0</v>
      </c>
      <c r="AG11" s="174">
        <f t="shared" ref="AG11" si="25">AF10-AG10</f>
        <v>0</v>
      </c>
      <c r="AH11" s="174">
        <f t="shared" ref="AH11" si="26">AG10-AH10</f>
        <v>0</v>
      </c>
      <c r="AI11" s="174">
        <f t="shared" ref="AI11" si="27">AH10-AI10</f>
        <v>0</v>
      </c>
      <c r="AJ11" s="174">
        <f t="shared" ref="AJ11" si="28">AI10-AJ10</f>
        <v>0</v>
      </c>
      <c r="AK11" s="174">
        <f t="shared" ref="AK11" si="29">AJ10-AK10</f>
        <v>0</v>
      </c>
      <c r="AL11" s="174">
        <f t="shared" ref="AL11" si="30">AK10-AL10</f>
        <v>0</v>
      </c>
      <c r="AM11" s="174">
        <f t="shared" ref="AM11" si="31">AL10-AM10</f>
        <v>0</v>
      </c>
      <c r="AN11" s="174">
        <f t="shared" ref="AN11" si="32">AM10-AN10</f>
        <v>0</v>
      </c>
      <c r="AO11" s="174">
        <f t="shared" ref="AO11" si="33">AN10-AO10</f>
        <v>0</v>
      </c>
      <c r="AP11" s="174">
        <f t="shared" ref="AP11" si="34">AO10-AP10</f>
        <v>0</v>
      </c>
      <c r="AQ11" s="174">
        <f t="shared" ref="AQ11" si="35">AP10-AQ10</f>
        <v>0</v>
      </c>
      <c r="AR11" s="174">
        <f t="shared" ref="AR11" si="36">AQ10-AR10</f>
        <v>0</v>
      </c>
      <c r="AS11" s="174">
        <f t="shared" ref="AS11" si="37">AR10-AS10</f>
        <v>0</v>
      </c>
      <c r="AT11" s="174">
        <f t="shared" ref="AT11" si="38">AS10-AT10</f>
        <v>0</v>
      </c>
      <c r="AU11" s="174">
        <f t="shared" ref="AU11" si="39">AT10-AU10</f>
        <v>0</v>
      </c>
    </row>
    <row r="12" spans="1:48" s="292" customFormat="1" x14ac:dyDescent="0.3">
      <c r="A12" s="310" t="s">
        <v>424</v>
      </c>
      <c r="B12" s="185"/>
      <c r="C12" s="186"/>
      <c r="D12" s="186"/>
      <c r="E12" s="184"/>
      <c r="F12" s="184"/>
      <c r="G12" s="343"/>
      <c r="H12" s="343"/>
      <c r="I12" s="343"/>
      <c r="J12" s="343"/>
      <c r="K12" s="343"/>
      <c r="L12" s="174">
        <f>$L$10-L10</f>
        <v>0</v>
      </c>
      <c r="M12" s="174">
        <f t="shared" ref="M12" si="40">$L$10-M10</f>
        <v>0</v>
      </c>
      <c r="N12" s="174">
        <f t="shared" ref="N12:AS12" si="41">$L$10-N10</f>
        <v>0</v>
      </c>
      <c r="O12" s="174">
        <f t="shared" si="41"/>
        <v>0</v>
      </c>
      <c r="P12" s="174">
        <f t="shared" si="41"/>
        <v>0</v>
      </c>
      <c r="Q12" s="174">
        <f t="shared" si="41"/>
        <v>0.95628995279912488</v>
      </c>
      <c r="R12" s="174">
        <f t="shared" si="41"/>
        <v>0.95628995279912488</v>
      </c>
      <c r="S12" s="174">
        <f t="shared" si="41"/>
        <v>0.95628995279912488</v>
      </c>
      <c r="T12" s="174">
        <f t="shared" si="41"/>
        <v>0.95628995279912488</v>
      </c>
      <c r="U12" s="174">
        <f t="shared" si="41"/>
        <v>0.95628995279912488</v>
      </c>
      <c r="V12" s="174">
        <f t="shared" si="41"/>
        <v>0.95628995279912488</v>
      </c>
      <c r="W12" s="174">
        <f t="shared" si="41"/>
        <v>0.95628995279912488</v>
      </c>
      <c r="X12" s="174">
        <f t="shared" si="41"/>
        <v>0.95628995279912488</v>
      </c>
      <c r="Y12" s="174">
        <f t="shared" si="41"/>
        <v>11.092416745203082</v>
      </c>
      <c r="Z12" s="174">
        <f t="shared" si="41"/>
        <v>3917.7881071070587</v>
      </c>
      <c r="AA12" s="174">
        <f t="shared" si="41"/>
        <v>19068.586963806261</v>
      </c>
      <c r="AB12" s="174">
        <f t="shared" si="41"/>
        <v>24417.325019404012</v>
      </c>
      <c r="AC12" s="174">
        <f t="shared" si="41"/>
        <v>24417.325019404012</v>
      </c>
      <c r="AD12" s="174">
        <f t="shared" si="41"/>
        <v>24417.325019404012</v>
      </c>
      <c r="AE12" s="174">
        <f t="shared" si="41"/>
        <v>24417.325019404012</v>
      </c>
      <c r="AF12" s="174">
        <f t="shared" si="41"/>
        <v>24417.325019404012</v>
      </c>
      <c r="AG12" s="174">
        <f t="shared" si="41"/>
        <v>24417.325019404012</v>
      </c>
      <c r="AH12" s="174">
        <f t="shared" si="41"/>
        <v>24417.325019404012</v>
      </c>
      <c r="AI12" s="174">
        <f t="shared" si="41"/>
        <v>24417.325019404012</v>
      </c>
      <c r="AJ12" s="174">
        <f t="shared" si="41"/>
        <v>24417.325019404012</v>
      </c>
      <c r="AK12" s="174">
        <f t="shared" si="41"/>
        <v>24417.325019404012</v>
      </c>
      <c r="AL12" s="174">
        <f t="shared" si="41"/>
        <v>24417.325019404012</v>
      </c>
      <c r="AM12" s="174">
        <f t="shared" si="41"/>
        <v>24417.325019404012</v>
      </c>
      <c r="AN12" s="174">
        <f t="shared" si="41"/>
        <v>24417.325019404012</v>
      </c>
      <c r="AO12" s="174">
        <f t="shared" si="41"/>
        <v>24417.325019404012</v>
      </c>
      <c r="AP12" s="174">
        <f t="shared" si="41"/>
        <v>24417.325019404012</v>
      </c>
      <c r="AQ12" s="174">
        <f t="shared" si="41"/>
        <v>24417.325019404012</v>
      </c>
      <c r="AR12" s="174">
        <f t="shared" si="41"/>
        <v>24417.325019404012</v>
      </c>
      <c r="AS12" s="174">
        <f t="shared" si="41"/>
        <v>24417.325019404012</v>
      </c>
      <c r="AT12" s="174">
        <f t="shared" ref="AT12:AU12" si="42">$L$10-AT10</f>
        <v>24417.325019404012</v>
      </c>
      <c r="AU12" s="174">
        <f t="shared" si="42"/>
        <v>24417.325019404012</v>
      </c>
      <c r="AV12" s="352"/>
    </row>
    <row r="13" spans="1:48" s="292" customFormat="1" x14ac:dyDescent="0.3">
      <c r="A13" s="193" t="s">
        <v>66</v>
      </c>
      <c r="B13" s="206">
        <f>SUMPRODUCT(B5:B9,C5:C9)/C10</f>
        <v>15.058566830823978</v>
      </c>
      <c r="C13" s="195"/>
      <c r="D13" s="195"/>
      <c r="E13" s="195"/>
      <c r="F13" s="195"/>
      <c r="G13" s="195"/>
      <c r="H13" s="195"/>
      <c r="I13" s="195"/>
      <c r="J13" s="195"/>
      <c r="K13" s="195"/>
      <c r="L13" s="195"/>
      <c r="M13" s="195"/>
      <c r="N13" s="195"/>
      <c r="O13" s="195"/>
      <c r="P13" s="195"/>
      <c r="Q13" s="195"/>
      <c r="R13" s="195"/>
      <c r="S13" s="195"/>
      <c r="T13" s="195"/>
      <c r="U13" s="195"/>
    </row>
    <row r="14" spans="1:48" x14ac:dyDescent="0.3">
      <c r="A14" s="30"/>
      <c r="B14" s="99"/>
      <c r="C14" s="30"/>
      <c r="D14" s="30"/>
      <c r="E14" s="30"/>
      <c r="F14" s="30"/>
      <c r="G14" s="30"/>
      <c r="H14" s="30"/>
      <c r="I14" s="30"/>
      <c r="J14" s="30"/>
      <c r="K14" s="30"/>
      <c r="L14" s="30"/>
      <c r="M14" s="30"/>
      <c r="N14" s="30"/>
      <c r="O14" s="30"/>
      <c r="P14" s="30"/>
      <c r="Q14" s="30"/>
      <c r="R14" s="30"/>
      <c r="S14" s="30"/>
      <c r="T14" s="30"/>
      <c r="U14" s="30"/>
    </row>
    <row r="15" spans="1:48" x14ac:dyDescent="0.3">
      <c r="A15" s="528" t="s">
        <v>2</v>
      </c>
      <c r="B15" s="529"/>
      <c r="C15" s="529"/>
      <c r="D15" s="529"/>
      <c r="E15" s="529"/>
      <c r="F15" s="529"/>
      <c r="G15" s="529"/>
      <c r="H15" s="529"/>
      <c r="I15" s="529"/>
      <c r="J15" s="529"/>
      <c r="K15" s="529"/>
      <c r="L15" s="529"/>
      <c r="M15" s="530"/>
    </row>
    <row r="16" spans="1:48" x14ac:dyDescent="0.3">
      <c r="A16" s="503" t="s">
        <v>341</v>
      </c>
      <c r="B16" s="504"/>
      <c r="C16" s="504"/>
      <c r="D16" s="504"/>
      <c r="E16" s="504"/>
      <c r="F16" s="504"/>
      <c r="G16" s="504"/>
      <c r="H16" s="504"/>
      <c r="I16" s="504"/>
      <c r="J16" s="504"/>
      <c r="K16" s="504"/>
      <c r="L16" s="504"/>
      <c r="M16" s="505"/>
    </row>
  </sheetData>
  <mergeCells count="7">
    <mergeCell ref="AV3:AV4"/>
    <mergeCell ref="A15:M15"/>
    <mergeCell ref="A16:M16"/>
    <mergeCell ref="A3:A4"/>
    <mergeCell ref="B3:B4"/>
    <mergeCell ref="C3:C4"/>
    <mergeCell ref="D3:D4"/>
  </mergeCells>
  <pageMargins left="0.7" right="0.7" top="0.75" bottom="0.75" header="0.3" footer="0.3"/>
  <pageSetup orientation="portrait" horizontalDpi="1200" verticalDpi="12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9A3A2-46E8-4A9B-9112-01AF4C36D153}">
  <dimension ref="A1:AV17"/>
  <sheetViews>
    <sheetView workbookViewId="0"/>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88671875" customWidth="1"/>
  </cols>
  <sheetData>
    <row r="1" spans="1:48" ht="15.75" customHeight="1" x14ac:dyDescent="0.3">
      <c r="A1" s="292" t="s">
        <v>460</v>
      </c>
    </row>
    <row r="2" spans="1:48" x14ac:dyDescent="0.3">
      <c r="A2" s="108"/>
      <c r="B2" s="30"/>
      <c r="C2" s="30"/>
      <c r="D2" s="30"/>
      <c r="E2" s="30"/>
      <c r="F2" s="30"/>
      <c r="G2" s="30"/>
      <c r="H2" s="30"/>
      <c r="I2" s="30"/>
      <c r="J2" s="30"/>
      <c r="K2" s="30"/>
      <c r="L2" s="30"/>
      <c r="M2" s="30"/>
      <c r="N2" s="30"/>
      <c r="O2" s="30"/>
      <c r="P2" s="30"/>
      <c r="Q2" s="30"/>
      <c r="R2" s="30"/>
      <c r="S2" s="30"/>
      <c r="T2" s="30"/>
      <c r="U2" s="30"/>
    </row>
    <row r="3" spans="1:48" ht="15.75" customHeight="1" x14ac:dyDescent="0.3">
      <c r="A3" s="491" t="s">
        <v>230</v>
      </c>
      <c r="B3" s="493" t="s">
        <v>0</v>
      </c>
      <c r="C3" s="493" t="s">
        <v>264</v>
      </c>
      <c r="D3" s="493" t="s">
        <v>57</v>
      </c>
      <c r="E3" s="106"/>
      <c r="F3" s="50"/>
      <c r="G3" s="50"/>
      <c r="H3" s="50"/>
      <c r="I3" s="50"/>
      <c r="J3" s="109"/>
      <c r="K3" s="109"/>
      <c r="L3" s="17" t="s">
        <v>265</v>
      </c>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c r="AL3" s="383"/>
      <c r="AM3" s="383"/>
      <c r="AN3" s="383"/>
      <c r="AO3" s="383"/>
      <c r="AP3" s="383"/>
      <c r="AQ3" s="383"/>
      <c r="AR3" s="383"/>
      <c r="AS3" s="383"/>
      <c r="AT3" s="383"/>
      <c r="AU3" s="383"/>
      <c r="AV3" s="474" t="s">
        <v>1</v>
      </c>
    </row>
    <row r="4" spans="1:48" x14ac:dyDescent="0.3">
      <c r="A4" s="496"/>
      <c r="B4" s="495"/>
      <c r="C4" s="495"/>
      <c r="D4" s="494"/>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76"/>
    </row>
    <row r="5" spans="1:48" s="192" customFormat="1" x14ac:dyDescent="0.3">
      <c r="A5" s="199" t="s">
        <v>359</v>
      </c>
      <c r="B5" s="176">
        <v>16</v>
      </c>
      <c r="C5" s="212">
        <v>398.43886057284459</v>
      </c>
      <c r="D5" s="213">
        <f>L5/C5</f>
        <v>0.67764733898938267</v>
      </c>
      <c r="E5" s="178"/>
      <c r="F5" s="178"/>
      <c r="G5" s="178"/>
      <c r="H5" s="178"/>
      <c r="I5" s="178"/>
      <c r="J5" s="178"/>
      <c r="K5" s="178"/>
      <c r="L5" s="177">
        <v>270.0010336171498</v>
      </c>
      <c r="M5" s="177">
        <v>270.0010336171498</v>
      </c>
      <c r="N5" s="177">
        <v>270.0010336171498</v>
      </c>
      <c r="O5" s="177">
        <v>270.0010336171498</v>
      </c>
      <c r="P5" s="177">
        <v>270.0010336171498</v>
      </c>
      <c r="Q5" s="177">
        <v>270.0010336171498</v>
      </c>
      <c r="R5" s="177">
        <v>270.0010336171498</v>
      </c>
      <c r="S5" s="177">
        <v>270.0010336171498</v>
      </c>
      <c r="T5" s="177">
        <v>270.0010336171498</v>
      </c>
      <c r="U5" s="177">
        <v>270.0010336171498</v>
      </c>
      <c r="V5" s="177">
        <v>270.0010336171498</v>
      </c>
      <c r="W5" s="177">
        <v>270.0010336171498</v>
      </c>
      <c r="X5" s="177">
        <v>270.0010336171498</v>
      </c>
      <c r="Y5" s="177">
        <v>270.0010336171498</v>
      </c>
      <c r="Z5" s="177">
        <v>270.0010336171498</v>
      </c>
      <c r="AA5" s="177">
        <v>270.0010336171498</v>
      </c>
      <c r="AB5" s="177">
        <v>0</v>
      </c>
      <c r="AC5" s="177">
        <v>0</v>
      </c>
      <c r="AD5" s="177">
        <v>0</v>
      </c>
      <c r="AE5" s="177">
        <v>0</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238">
        <f>SUM(E5:AU5)</f>
        <v>4320.0165378743977</v>
      </c>
    </row>
    <row r="6" spans="1:48" s="192" customFormat="1" x14ac:dyDescent="0.3">
      <c r="A6" s="199" t="s">
        <v>27</v>
      </c>
      <c r="B6" s="176">
        <v>11.000000000000004</v>
      </c>
      <c r="C6" s="212">
        <v>101.05763573139839</v>
      </c>
      <c r="D6" s="213">
        <f t="shared" ref="D6:D9" si="1">L6/C6</f>
        <v>0.7067884092418083</v>
      </c>
      <c r="E6" s="178"/>
      <c r="F6" s="178"/>
      <c r="G6" s="178"/>
      <c r="H6" s="178"/>
      <c r="I6" s="178"/>
      <c r="J6" s="178"/>
      <c r="K6" s="178"/>
      <c r="L6" s="177">
        <v>71.426365600333199</v>
      </c>
      <c r="M6" s="177">
        <v>71.426365600333199</v>
      </c>
      <c r="N6" s="177">
        <v>71.426365600333199</v>
      </c>
      <c r="O6" s="177">
        <v>71.426365600333199</v>
      </c>
      <c r="P6" s="177">
        <v>71.426365600333199</v>
      </c>
      <c r="Q6" s="177">
        <v>71.426365600333199</v>
      </c>
      <c r="R6" s="177">
        <v>71.426365600333199</v>
      </c>
      <c r="S6" s="177">
        <v>71.426365600333199</v>
      </c>
      <c r="T6" s="177">
        <v>71.426365600333199</v>
      </c>
      <c r="U6" s="177">
        <v>71.426365600333199</v>
      </c>
      <c r="V6" s="177">
        <v>71.426365600333199</v>
      </c>
      <c r="W6" s="177">
        <v>0</v>
      </c>
      <c r="X6" s="177">
        <v>0</v>
      </c>
      <c r="Y6" s="177">
        <v>0</v>
      </c>
      <c r="Z6" s="177">
        <v>0</v>
      </c>
      <c r="AA6" s="177">
        <v>0</v>
      </c>
      <c r="AB6" s="177">
        <v>0</v>
      </c>
      <c r="AC6" s="177">
        <v>0</v>
      </c>
      <c r="AD6" s="177">
        <v>0</v>
      </c>
      <c r="AE6" s="177">
        <v>0</v>
      </c>
      <c r="AF6" s="177">
        <v>0</v>
      </c>
      <c r="AG6" s="177">
        <v>0</v>
      </c>
      <c r="AH6" s="177">
        <v>0</v>
      </c>
      <c r="AI6" s="177">
        <v>0</v>
      </c>
      <c r="AJ6" s="177">
        <v>0</v>
      </c>
      <c r="AK6" s="177">
        <v>0</v>
      </c>
      <c r="AL6" s="177">
        <v>0</v>
      </c>
      <c r="AM6" s="177">
        <v>0</v>
      </c>
      <c r="AN6" s="177">
        <v>0</v>
      </c>
      <c r="AO6" s="177">
        <v>0</v>
      </c>
      <c r="AP6" s="177">
        <v>0</v>
      </c>
      <c r="AQ6" s="177">
        <v>0</v>
      </c>
      <c r="AR6" s="177">
        <v>0</v>
      </c>
      <c r="AS6" s="177">
        <v>0</v>
      </c>
      <c r="AT6" s="177">
        <v>0</v>
      </c>
      <c r="AU6" s="177">
        <v>0</v>
      </c>
      <c r="AV6" s="177">
        <f>SUM(E6:AU6)</f>
        <v>785.69002160366506</v>
      </c>
    </row>
    <row r="7" spans="1:48" s="192" customFormat="1" x14ac:dyDescent="0.3">
      <c r="A7" s="199" t="s">
        <v>171</v>
      </c>
      <c r="B7" s="176">
        <v>16</v>
      </c>
      <c r="C7" s="212">
        <v>84.999621795853102</v>
      </c>
      <c r="D7" s="213">
        <f t="shared" ref="D7" si="2">L7/C7</f>
        <v>0.67948871401331645</v>
      </c>
      <c r="E7" s="178"/>
      <c r="F7" s="178"/>
      <c r="G7" s="178"/>
      <c r="H7" s="178"/>
      <c r="I7" s="178"/>
      <c r="J7" s="178"/>
      <c r="K7" s="178"/>
      <c r="L7" s="177">
        <v>57.756283705682485</v>
      </c>
      <c r="M7" s="177">
        <v>57.756283705682485</v>
      </c>
      <c r="N7" s="177">
        <v>57.756283705682485</v>
      </c>
      <c r="O7" s="177">
        <v>57.756283705682485</v>
      </c>
      <c r="P7" s="177">
        <v>57.756283705682485</v>
      </c>
      <c r="Q7" s="177">
        <v>57.756283705682485</v>
      </c>
      <c r="R7" s="177">
        <v>57.756283705682485</v>
      </c>
      <c r="S7" s="177">
        <v>57.756283705682485</v>
      </c>
      <c r="T7" s="177">
        <v>57.756283705682485</v>
      </c>
      <c r="U7" s="177">
        <v>57.756283705682485</v>
      </c>
      <c r="V7" s="177">
        <v>57.756283705682485</v>
      </c>
      <c r="W7" s="177">
        <v>57.756283705682485</v>
      </c>
      <c r="X7" s="177">
        <v>57.756283705682485</v>
      </c>
      <c r="Y7" s="177">
        <v>57.756283705682485</v>
      </c>
      <c r="Z7" s="177">
        <v>57.756283705682485</v>
      </c>
      <c r="AA7" s="177">
        <v>57.756283705682485</v>
      </c>
      <c r="AB7" s="177">
        <v>0</v>
      </c>
      <c r="AC7" s="177">
        <v>0</v>
      </c>
      <c r="AD7" s="177">
        <v>0</v>
      </c>
      <c r="AE7" s="177">
        <v>0</v>
      </c>
      <c r="AF7" s="177">
        <v>0</v>
      </c>
      <c r="AG7" s="177">
        <v>0</v>
      </c>
      <c r="AH7" s="177">
        <v>0</v>
      </c>
      <c r="AI7" s="177">
        <v>0</v>
      </c>
      <c r="AJ7" s="177">
        <v>0</v>
      </c>
      <c r="AK7" s="177">
        <v>0</v>
      </c>
      <c r="AL7" s="177">
        <v>0</v>
      </c>
      <c r="AM7" s="177">
        <v>0</v>
      </c>
      <c r="AN7" s="177">
        <v>0</v>
      </c>
      <c r="AO7" s="177">
        <v>0</v>
      </c>
      <c r="AP7" s="177">
        <v>0</v>
      </c>
      <c r="AQ7" s="177">
        <v>0</v>
      </c>
      <c r="AR7" s="177">
        <v>0</v>
      </c>
      <c r="AS7" s="177">
        <v>0</v>
      </c>
      <c r="AT7" s="177">
        <v>0</v>
      </c>
      <c r="AU7" s="177">
        <v>0</v>
      </c>
      <c r="AV7" s="177">
        <f>SUM(E7:AU7)</f>
        <v>924.10053929091953</v>
      </c>
    </row>
    <row r="8" spans="1:48" s="192" customFormat="1" x14ac:dyDescent="0.3">
      <c r="A8" s="199" t="s">
        <v>135</v>
      </c>
      <c r="B8" s="176">
        <v>15</v>
      </c>
      <c r="C8" s="212">
        <v>20.392512508737994</v>
      </c>
      <c r="D8" s="213">
        <f t="shared" si="1"/>
        <v>0.69132970873481647</v>
      </c>
      <c r="E8" s="178"/>
      <c r="F8" s="178"/>
      <c r="G8" s="178"/>
      <c r="H8" s="178"/>
      <c r="I8" s="178"/>
      <c r="J8" s="178"/>
      <c r="K8" s="178"/>
      <c r="L8" s="177">
        <v>14.097949733036939</v>
      </c>
      <c r="M8" s="177">
        <v>14.097949733036939</v>
      </c>
      <c r="N8" s="177">
        <v>14.097949733036939</v>
      </c>
      <c r="O8" s="177">
        <v>14.097949733036939</v>
      </c>
      <c r="P8" s="177">
        <v>14.097949733036939</v>
      </c>
      <c r="Q8" s="177">
        <v>14.097949733036939</v>
      </c>
      <c r="R8" s="177">
        <v>14.097949733036939</v>
      </c>
      <c r="S8" s="177">
        <v>14.097949733036939</v>
      </c>
      <c r="T8" s="177">
        <v>14.097949733036939</v>
      </c>
      <c r="U8" s="177">
        <v>14.097949733036939</v>
      </c>
      <c r="V8" s="177">
        <v>14.097949733036939</v>
      </c>
      <c r="W8" s="177">
        <v>14.097949733036939</v>
      </c>
      <c r="X8" s="177">
        <v>14.097949733036939</v>
      </c>
      <c r="Y8" s="177">
        <v>14.097949733036939</v>
      </c>
      <c r="Z8" s="177">
        <v>14.097949733036939</v>
      </c>
      <c r="AA8" s="177">
        <v>0</v>
      </c>
      <c r="AB8" s="177">
        <v>0</v>
      </c>
      <c r="AC8" s="177">
        <v>0</v>
      </c>
      <c r="AD8" s="177">
        <v>0</v>
      </c>
      <c r="AE8" s="177">
        <v>0</v>
      </c>
      <c r="AF8" s="177">
        <v>0</v>
      </c>
      <c r="AG8" s="177">
        <v>0</v>
      </c>
      <c r="AH8" s="177">
        <v>0</v>
      </c>
      <c r="AI8" s="177">
        <v>0</v>
      </c>
      <c r="AJ8" s="177">
        <v>0</v>
      </c>
      <c r="AK8" s="177">
        <v>0</v>
      </c>
      <c r="AL8" s="177">
        <v>0</v>
      </c>
      <c r="AM8" s="177">
        <v>0</v>
      </c>
      <c r="AN8" s="177">
        <v>0</v>
      </c>
      <c r="AO8" s="177">
        <v>0</v>
      </c>
      <c r="AP8" s="177">
        <v>0</v>
      </c>
      <c r="AQ8" s="177">
        <v>0</v>
      </c>
      <c r="AR8" s="177">
        <v>0</v>
      </c>
      <c r="AS8" s="177">
        <v>0</v>
      </c>
      <c r="AT8" s="177">
        <v>0</v>
      </c>
      <c r="AU8" s="177">
        <v>0</v>
      </c>
      <c r="AV8" s="177">
        <f>SUM(E8:AU8)</f>
        <v>211.46924599555402</v>
      </c>
    </row>
    <row r="9" spans="1:48" s="192" customFormat="1" x14ac:dyDescent="0.3">
      <c r="A9" s="199" t="s">
        <v>172</v>
      </c>
      <c r="B9" s="176">
        <v>3.8455375741067135</v>
      </c>
      <c r="C9" s="212">
        <v>1.2484789273743016</v>
      </c>
      <c r="D9" s="213">
        <f t="shared" si="1"/>
        <v>0.8</v>
      </c>
      <c r="E9" s="178"/>
      <c r="F9" s="178"/>
      <c r="G9" s="178"/>
      <c r="H9" s="178"/>
      <c r="I9" s="178"/>
      <c r="J9" s="178"/>
      <c r="K9" s="178"/>
      <c r="L9" s="372">
        <v>0.99878314189944128</v>
      </c>
      <c r="M9" s="372">
        <v>0.99878314189944128</v>
      </c>
      <c r="N9" s="372">
        <v>0.99878314189944128</v>
      </c>
      <c r="O9" s="372">
        <v>0.84450867486033498</v>
      </c>
      <c r="P9" s="372">
        <v>0</v>
      </c>
      <c r="Q9" s="372">
        <v>0</v>
      </c>
      <c r="R9" s="372">
        <v>0</v>
      </c>
      <c r="S9" s="372">
        <v>0</v>
      </c>
      <c r="T9" s="372">
        <v>0</v>
      </c>
      <c r="U9" s="372">
        <v>0</v>
      </c>
      <c r="V9" s="372">
        <v>0</v>
      </c>
      <c r="W9" s="372">
        <v>0</v>
      </c>
      <c r="X9" s="372">
        <v>0</v>
      </c>
      <c r="Y9" s="372">
        <v>0</v>
      </c>
      <c r="Z9" s="372">
        <v>0</v>
      </c>
      <c r="AA9" s="372">
        <v>0</v>
      </c>
      <c r="AB9" s="372">
        <v>0</v>
      </c>
      <c r="AC9" s="372">
        <v>0</v>
      </c>
      <c r="AD9" s="372">
        <v>0</v>
      </c>
      <c r="AE9" s="372">
        <v>0</v>
      </c>
      <c r="AF9" s="372">
        <v>0</v>
      </c>
      <c r="AG9" s="372">
        <v>0</v>
      </c>
      <c r="AH9" s="372">
        <v>0</v>
      </c>
      <c r="AI9" s="372">
        <v>0</v>
      </c>
      <c r="AJ9" s="372">
        <v>0</v>
      </c>
      <c r="AK9" s="372">
        <v>0</v>
      </c>
      <c r="AL9" s="372">
        <v>0</v>
      </c>
      <c r="AM9" s="372">
        <v>0</v>
      </c>
      <c r="AN9" s="372">
        <v>0</v>
      </c>
      <c r="AO9" s="372">
        <v>0</v>
      </c>
      <c r="AP9" s="372">
        <v>0</v>
      </c>
      <c r="AQ9" s="372">
        <v>0</v>
      </c>
      <c r="AR9" s="372">
        <v>0</v>
      </c>
      <c r="AS9" s="372">
        <v>0</v>
      </c>
      <c r="AT9" s="372">
        <v>0</v>
      </c>
      <c r="AU9" s="372">
        <v>0</v>
      </c>
      <c r="AV9" s="177">
        <f>SUM(E9:AU9)</f>
        <v>3.8408581005586591</v>
      </c>
    </row>
    <row r="10" spans="1:48" s="292" customFormat="1" x14ac:dyDescent="0.3">
      <c r="A10" s="358" t="s">
        <v>422</v>
      </c>
      <c r="B10" s="361"/>
      <c r="C10" s="362">
        <f>SUM(C5:C9)</f>
        <v>606.13710953620841</v>
      </c>
      <c r="D10" s="363">
        <f>L10/C10</f>
        <v>0.68347641033741113</v>
      </c>
      <c r="E10" s="359"/>
      <c r="F10" s="359"/>
      <c r="G10" s="359"/>
      <c r="H10" s="359"/>
      <c r="I10" s="359"/>
      <c r="J10" s="359"/>
      <c r="K10" s="359"/>
      <c r="L10" s="182">
        <f t="shared" ref="L10:AV10" si="3">SUM(L5:L9)</f>
        <v>414.2804157981019</v>
      </c>
      <c r="M10" s="182">
        <f t="shared" si="3"/>
        <v>414.2804157981019</v>
      </c>
      <c r="N10" s="182">
        <f t="shared" si="3"/>
        <v>414.2804157981019</v>
      </c>
      <c r="O10" s="182">
        <f t="shared" si="3"/>
        <v>414.1261413310628</v>
      </c>
      <c r="P10" s="182">
        <f t="shared" si="3"/>
        <v>413.28163265620248</v>
      </c>
      <c r="Q10" s="182">
        <f t="shared" si="3"/>
        <v>413.28163265620248</v>
      </c>
      <c r="R10" s="182">
        <f t="shared" si="3"/>
        <v>413.28163265620248</v>
      </c>
      <c r="S10" s="182">
        <f t="shared" si="3"/>
        <v>413.28163265620248</v>
      </c>
      <c r="T10" s="182">
        <f t="shared" si="3"/>
        <v>413.28163265620248</v>
      </c>
      <c r="U10" s="182">
        <f t="shared" si="3"/>
        <v>413.28163265620248</v>
      </c>
      <c r="V10" s="182">
        <f t="shared" si="3"/>
        <v>413.28163265620248</v>
      </c>
      <c r="W10" s="182">
        <f t="shared" si="3"/>
        <v>341.85526705586926</v>
      </c>
      <c r="X10" s="182">
        <f t="shared" si="3"/>
        <v>341.85526705586926</v>
      </c>
      <c r="Y10" s="182">
        <f t="shared" si="3"/>
        <v>341.85526705586926</v>
      </c>
      <c r="Z10" s="182">
        <f t="shared" si="3"/>
        <v>341.85526705586926</v>
      </c>
      <c r="AA10" s="182">
        <f t="shared" si="3"/>
        <v>327.75731732283231</v>
      </c>
      <c r="AB10" s="182">
        <f t="shared" si="3"/>
        <v>0</v>
      </c>
      <c r="AC10" s="182">
        <f t="shared" si="3"/>
        <v>0</v>
      </c>
      <c r="AD10" s="182">
        <f t="shared" si="3"/>
        <v>0</v>
      </c>
      <c r="AE10" s="182">
        <f t="shared" si="3"/>
        <v>0</v>
      </c>
      <c r="AF10" s="182">
        <f t="shared" si="3"/>
        <v>0</v>
      </c>
      <c r="AG10" s="182">
        <f t="shared" si="3"/>
        <v>0</v>
      </c>
      <c r="AH10" s="182">
        <f t="shared" si="3"/>
        <v>0</v>
      </c>
      <c r="AI10" s="182">
        <f t="shared" si="3"/>
        <v>0</v>
      </c>
      <c r="AJ10" s="182">
        <f t="shared" si="3"/>
        <v>0</v>
      </c>
      <c r="AK10" s="182">
        <f t="shared" si="3"/>
        <v>0</v>
      </c>
      <c r="AL10" s="182">
        <f t="shared" si="3"/>
        <v>0</v>
      </c>
      <c r="AM10" s="182">
        <f t="shared" si="3"/>
        <v>0</v>
      </c>
      <c r="AN10" s="182">
        <f t="shared" si="3"/>
        <v>0</v>
      </c>
      <c r="AO10" s="182">
        <f t="shared" si="3"/>
        <v>0</v>
      </c>
      <c r="AP10" s="182">
        <f t="shared" si="3"/>
        <v>0</v>
      </c>
      <c r="AQ10" s="182">
        <f t="shared" si="3"/>
        <v>0</v>
      </c>
      <c r="AR10" s="182">
        <f t="shared" si="3"/>
        <v>0</v>
      </c>
      <c r="AS10" s="182">
        <f t="shared" si="3"/>
        <v>0</v>
      </c>
      <c r="AT10" s="182">
        <f t="shared" si="3"/>
        <v>0</v>
      </c>
      <c r="AU10" s="182">
        <f t="shared" si="3"/>
        <v>0</v>
      </c>
      <c r="AV10" s="174">
        <f t="shared" si="3"/>
        <v>6245.1172028650944</v>
      </c>
    </row>
    <row r="11" spans="1:48" s="292" customFormat="1" x14ac:dyDescent="0.3">
      <c r="A11" s="310" t="s">
        <v>423</v>
      </c>
      <c r="B11" s="185"/>
      <c r="C11" s="186"/>
      <c r="D11" s="197"/>
      <c r="E11" s="184"/>
      <c r="F11" s="184"/>
      <c r="G11" s="184"/>
      <c r="H11" s="184"/>
      <c r="I11" s="184"/>
      <c r="J11" s="184"/>
      <c r="K11" s="184"/>
      <c r="L11" s="174">
        <f>L10-L10</f>
        <v>0</v>
      </c>
      <c r="M11" s="174">
        <f>L10-M10</f>
        <v>0</v>
      </c>
      <c r="N11" s="174">
        <f t="shared" ref="N11:AR11" si="4">M10-N10</f>
        <v>0</v>
      </c>
      <c r="O11" s="174">
        <f t="shared" si="4"/>
        <v>0.15427446703910164</v>
      </c>
      <c r="P11" s="174">
        <f t="shared" si="4"/>
        <v>0.84450867486032166</v>
      </c>
      <c r="Q11" s="174">
        <f t="shared" si="4"/>
        <v>0</v>
      </c>
      <c r="R11" s="174">
        <f t="shared" si="4"/>
        <v>0</v>
      </c>
      <c r="S11" s="174">
        <f t="shared" si="4"/>
        <v>0</v>
      </c>
      <c r="T11" s="174">
        <f t="shared" si="4"/>
        <v>0</v>
      </c>
      <c r="U11" s="174">
        <f t="shared" si="4"/>
        <v>0</v>
      </c>
      <c r="V11" s="174">
        <f t="shared" si="4"/>
        <v>0</v>
      </c>
      <c r="W11" s="174">
        <f t="shared" si="4"/>
        <v>71.426365600333213</v>
      </c>
      <c r="X11" s="174">
        <f t="shared" si="4"/>
        <v>0</v>
      </c>
      <c r="Y11" s="174">
        <f t="shared" si="4"/>
        <v>0</v>
      </c>
      <c r="Z11" s="174">
        <f t="shared" si="4"/>
        <v>0</v>
      </c>
      <c r="AA11" s="174">
        <f t="shared" si="4"/>
        <v>14.097949733036955</v>
      </c>
      <c r="AB11" s="174">
        <f t="shared" si="4"/>
        <v>327.75731732283231</v>
      </c>
      <c r="AC11" s="174">
        <f t="shared" si="4"/>
        <v>0</v>
      </c>
      <c r="AD11" s="174">
        <f t="shared" si="4"/>
        <v>0</v>
      </c>
      <c r="AE11" s="174">
        <f t="shared" si="4"/>
        <v>0</v>
      </c>
      <c r="AF11" s="174">
        <f t="shared" si="4"/>
        <v>0</v>
      </c>
      <c r="AG11" s="174">
        <f t="shared" si="4"/>
        <v>0</v>
      </c>
      <c r="AH11" s="174">
        <f t="shared" si="4"/>
        <v>0</v>
      </c>
      <c r="AI11" s="174">
        <f t="shared" si="4"/>
        <v>0</v>
      </c>
      <c r="AJ11" s="174">
        <f t="shared" si="4"/>
        <v>0</v>
      </c>
      <c r="AK11" s="174">
        <f t="shared" si="4"/>
        <v>0</v>
      </c>
      <c r="AL11" s="174">
        <f t="shared" si="4"/>
        <v>0</v>
      </c>
      <c r="AM11" s="174">
        <f t="shared" si="4"/>
        <v>0</v>
      </c>
      <c r="AN11" s="174">
        <f t="shared" si="4"/>
        <v>0</v>
      </c>
      <c r="AO11" s="174">
        <f t="shared" si="4"/>
        <v>0</v>
      </c>
      <c r="AP11" s="174">
        <f t="shared" si="4"/>
        <v>0</v>
      </c>
      <c r="AQ11" s="174">
        <f t="shared" si="4"/>
        <v>0</v>
      </c>
      <c r="AR11" s="174">
        <f t="shared" si="4"/>
        <v>0</v>
      </c>
      <c r="AS11" s="174">
        <f t="shared" ref="AS11" si="5">AR10-AS10</f>
        <v>0</v>
      </c>
      <c r="AT11" s="174">
        <f t="shared" ref="AT11" si="6">AS10-AT10</f>
        <v>0</v>
      </c>
      <c r="AU11" s="174">
        <f t="shared" ref="AU11" si="7">AT10-AU10</f>
        <v>0</v>
      </c>
    </row>
    <row r="12" spans="1:48" s="292" customFormat="1" x14ac:dyDescent="0.3">
      <c r="A12" s="310" t="s">
        <v>424</v>
      </c>
      <c r="B12" s="185"/>
      <c r="C12" s="186"/>
      <c r="D12" s="186"/>
      <c r="E12" s="184"/>
      <c r="F12" s="184"/>
      <c r="G12" s="184"/>
      <c r="H12" s="184"/>
      <c r="I12" s="184"/>
      <c r="J12" s="184"/>
      <c r="K12" s="184"/>
      <c r="L12" s="174">
        <f t="shared" ref="L12:AR12" si="8">$L$10-L10</f>
        <v>0</v>
      </c>
      <c r="M12" s="174">
        <f t="shared" si="8"/>
        <v>0</v>
      </c>
      <c r="N12" s="174">
        <f t="shared" si="8"/>
        <v>0</v>
      </c>
      <c r="O12" s="174">
        <f t="shared" si="8"/>
        <v>0.15427446703910164</v>
      </c>
      <c r="P12" s="174">
        <f t="shared" si="8"/>
        <v>0.9987831418994233</v>
      </c>
      <c r="Q12" s="174">
        <f t="shared" si="8"/>
        <v>0.9987831418994233</v>
      </c>
      <c r="R12" s="174">
        <f t="shared" si="8"/>
        <v>0.9987831418994233</v>
      </c>
      <c r="S12" s="174">
        <f t="shared" si="8"/>
        <v>0.9987831418994233</v>
      </c>
      <c r="T12" s="174">
        <f t="shared" si="8"/>
        <v>0.9987831418994233</v>
      </c>
      <c r="U12" s="174">
        <f t="shared" si="8"/>
        <v>0.9987831418994233</v>
      </c>
      <c r="V12" s="174">
        <f t="shared" si="8"/>
        <v>0.9987831418994233</v>
      </c>
      <c r="W12" s="174">
        <f t="shared" si="8"/>
        <v>72.425148742232636</v>
      </c>
      <c r="X12" s="174">
        <f t="shared" si="8"/>
        <v>72.425148742232636</v>
      </c>
      <c r="Y12" s="174">
        <f t="shared" si="8"/>
        <v>72.425148742232636</v>
      </c>
      <c r="Z12" s="174">
        <f t="shared" si="8"/>
        <v>72.425148742232636</v>
      </c>
      <c r="AA12" s="174">
        <f t="shared" si="8"/>
        <v>86.523098475269592</v>
      </c>
      <c r="AB12" s="174">
        <f t="shared" si="8"/>
        <v>414.2804157981019</v>
      </c>
      <c r="AC12" s="174">
        <f t="shared" si="8"/>
        <v>414.2804157981019</v>
      </c>
      <c r="AD12" s="174">
        <f t="shared" si="8"/>
        <v>414.2804157981019</v>
      </c>
      <c r="AE12" s="174">
        <f t="shared" si="8"/>
        <v>414.2804157981019</v>
      </c>
      <c r="AF12" s="174">
        <f t="shared" si="8"/>
        <v>414.2804157981019</v>
      </c>
      <c r="AG12" s="174">
        <f t="shared" si="8"/>
        <v>414.2804157981019</v>
      </c>
      <c r="AH12" s="174">
        <f t="shared" si="8"/>
        <v>414.2804157981019</v>
      </c>
      <c r="AI12" s="174">
        <f t="shared" si="8"/>
        <v>414.2804157981019</v>
      </c>
      <c r="AJ12" s="174">
        <f t="shared" si="8"/>
        <v>414.2804157981019</v>
      </c>
      <c r="AK12" s="174">
        <f t="shared" si="8"/>
        <v>414.2804157981019</v>
      </c>
      <c r="AL12" s="174">
        <f t="shared" si="8"/>
        <v>414.2804157981019</v>
      </c>
      <c r="AM12" s="174">
        <f t="shared" si="8"/>
        <v>414.2804157981019</v>
      </c>
      <c r="AN12" s="174">
        <f t="shared" si="8"/>
        <v>414.2804157981019</v>
      </c>
      <c r="AO12" s="174">
        <f t="shared" si="8"/>
        <v>414.2804157981019</v>
      </c>
      <c r="AP12" s="174">
        <f t="shared" si="8"/>
        <v>414.2804157981019</v>
      </c>
      <c r="AQ12" s="174">
        <f t="shared" si="8"/>
        <v>414.2804157981019</v>
      </c>
      <c r="AR12" s="174">
        <f t="shared" si="8"/>
        <v>414.2804157981019</v>
      </c>
      <c r="AS12" s="174">
        <f t="shared" ref="AS12:AU12" si="9">$L$10-AS10</f>
        <v>414.2804157981019</v>
      </c>
      <c r="AT12" s="174">
        <f t="shared" si="9"/>
        <v>414.2804157981019</v>
      </c>
      <c r="AU12" s="174">
        <f t="shared" si="9"/>
        <v>414.2804157981019</v>
      </c>
      <c r="AV12" s="352"/>
    </row>
    <row r="13" spans="1:48" s="292" customFormat="1" x14ac:dyDescent="0.3">
      <c r="A13" s="193" t="s">
        <v>66</v>
      </c>
      <c r="B13" s="206">
        <f>SUMPRODUCT(B5:B9,C5:C9)/C10</f>
        <v>15.107701421231472</v>
      </c>
      <c r="C13" s="195"/>
      <c r="D13" s="195"/>
      <c r="E13" s="195"/>
      <c r="F13" s="195"/>
      <c r="G13" s="195"/>
      <c r="H13" s="195"/>
      <c r="I13" s="195"/>
      <c r="J13" s="195"/>
      <c r="K13" s="195"/>
      <c r="L13" s="195"/>
      <c r="M13" s="195"/>
      <c r="N13" s="195"/>
      <c r="O13" s="195"/>
      <c r="P13" s="195"/>
      <c r="Q13" s="195"/>
      <c r="R13" s="195"/>
      <c r="S13" s="195"/>
      <c r="T13" s="195"/>
      <c r="U13" s="195"/>
    </row>
    <row r="14" spans="1:48" x14ac:dyDescent="0.3">
      <c r="A14" s="30"/>
      <c r="B14" s="99"/>
      <c r="C14" s="30"/>
      <c r="D14" s="30"/>
      <c r="E14" s="30"/>
      <c r="F14" s="30"/>
      <c r="G14" s="30"/>
      <c r="H14" s="30"/>
      <c r="I14" s="30"/>
      <c r="J14" s="30"/>
      <c r="K14" s="30"/>
      <c r="L14" s="30"/>
      <c r="M14" s="30"/>
      <c r="N14" s="30"/>
      <c r="O14" s="30"/>
      <c r="P14" s="30"/>
      <c r="Q14" s="30"/>
      <c r="R14" s="30"/>
      <c r="S14" s="30"/>
      <c r="T14" s="30"/>
      <c r="U14" s="30"/>
    </row>
    <row r="15" spans="1:48" ht="15.75" customHeight="1" x14ac:dyDescent="0.3">
      <c r="A15" s="501" t="s">
        <v>2</v>
      </c>
      <c r="B15" s="502"/>
      <c r="C15" s="502"/>
      <c r="D15" s="502"/>
    </row>
    <row r="16" spans="1:48" ht="44.25" customHeight="1" x14ac:dyDescent="0.3">
      <c r="A16" s="503" t="s">
        <v>461</v>
      </c>
      <c r="B16" s="504"/>
      <c r="C16" s="504"/>
      <c r="D16" s="505"/>
    </row>
    <row r="17" spans="12:12" x14ac:dyDescent="0.3">
      <c r="L17" s="292"/>
    </row>
  </sheetData>
  <mergeCells count="7">
    <mergeCell ref="AV3:AV4"/>
    <mergeCell ref="A15:D15"/>
    <mergeCell ref="A16:D16"/>
    <mergeCell ref="A3:A4"/>
    <mergeCell ref="B3:B4"/>
    <mergeCell ref="C3:C4"/>
    <mergeCell ref="D3:D4"/>
  </mergeCells>
  <pageMargins left="0.7" right="0.7" top="0.75" bottom="0.75" header="0.3" footer="0.3"/>
  <pageSetup orientation="portrait" horizontalDpi="1200" verticalDpi="120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E3777-86F7-4B69-819C-12A89220E33D}">
  <dimension ref="A1:AV24"/>
  <sheetViews>
    <sheetView workbookViewId="0">
      <selection activeCell="D16" sqref="D16"/>
    </sheetView>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464</v>
      </c>
    </row>
    <row r="2" spans="1:48" ht="15.75" customHeight="1" x14ac:dyDescent="0.3">
      <c r="A2" s="108"/>
      <c r="B2" s="30"/>
      <c r="C2" s="30"/>
      <c r="D2" s="30"/>
      <c r="E2" s="30"/>
      <c r="F2" s="30"/>
      <c r="G2" s="30"/>
      <c r="H2" s="30"/>
      <c r="I2" s="30"/>
      <c r="J2" s="30"/>
      <c r="K2" s="30"/>
      <c r="L2" s="30"/>
      <c r="M2" s="30"/>
      <c r="N2" s="30"/>
      <c r="O2" s="30"/>
      <c r="P2" s="30"/>
      <c r="Q2" s="30"/>
      <c r="R2" s="30"/>
      <c r="S2" s="30"/>
      <c r="T2" s="30"/>
      <c r="U2" s="30"/>
    </row>
    <row r="3" spans="1:48" ht="15.75" customHeight="1" x14ac:dyDescent="0.3">
      <c r="A3" s="491" t="s">
        <v>230</v>
      </c>
      <c r="B3" s="493" t="s">
        <v>0</v>
      </c>
      <c r="C3" s="493" t="s">
        <v>264</v>
      </c>
      <c r="D3" s="493" t="s">
        <v>57</v>
      </c>
      <c r="E3" s="114"/>
      <c r="F3" s="114"/>
      <c r="G3" s="114"/>
      <c r="H3" s="114"/>
      <c r="I3" s="114"/>
      <c r="J3" s="57"/>
      <c r="K3" s="57"/>
      <c r="L3" s="17" t="s">
        <v>265</v>
      </c>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537" t="s">
        <v>1</v>
      </c>
    </row>
    <row r="4" spans="1:48" ht="15.75" customHeight="1" x14ac:dyDescent="0.3">
      <c r="A4" s="496"/>
      <c r="B4" s="495"/>
      <c r="C4" s="495"/>
      <c r="D4" s="494"/>
      <c r="E4" s="134">
        <v>2018</v>
      </c>
      <c r="F4" s="24">
        <f>E4+1</f>
        <v>2019</v>
      </c>
      <c r="G4" s="24">
        <f t="shared" ref="G4:AU4" si="0">F4+1</f>
        <v>2020</v>
      </c>
      <c r="H4" s="24">
        <f t="shared" si="0"/>
        <v>2021</v>
      </c>
      <c r="I4" s="24">
        <f t="shared" si="0"/>
        <v>2022</v>
      </c>
      <c r="J4" s="24">
        <f t="shared" si="0"/>
        <v>2023</v>
      </c>
      <c r="K4" s="24">
        <f t="shared" si="0"/>
        <v>2024</v>
      </c>
      <c r="L4" s="24">
        <f t="shared" si="0"/>
        <v>2025</v>
      </c>
      <c r="M4" s="24">
        <f t="shared" si="0"/>
        <v>2026</v>
      </c>
      <c r="N4" s="24">
        <f t="shared" si="0"/>
        <v>2027</v>
      </c>
      <c r="O4" s="24">
        <f t="shared" si="0"/>
        <v>2028</v>
      </c>
      <c r="P4" s="24">
        <f t="shared" si="0"/>
        <v>2029</v>
      </c>
      <c r="Q4" s="24">
        <f t="shared" si="0"/>
        <v>2030</v>
      </c>
      <c r="R4" s="24">
        <f t="shared" si="0"/>
        <v>2031</v>
      </c>
      <c r="S4" s="24">
        <f t="shared" si="0"/>
        <v>2032</v>
      </c>
      <c r="T4" s="24">
        <f t="shared" si="0"/>
        <v>2033</v>
      </c>
      <c r="U4" s="24">
        <f t="shared" si="0"/>
        <v>2034</v>
      </c>
      <c r="V4" s="24">
        <f t="shared" si="0"/>
        <v>2035</v>
      </c>
      <c r="W4" s="24">
        <f t="shared" si="0"/>
        <v>2036</v>
      </c>
      <c r="X4" s="24">
        <f t="shared" si="0"/>
        <v>2037</v>
      </c>
      <c r="Y4" s="24">
        <f t="shared" si="0"/>
        <v>2038</v>
      </c>
      <c r="Z4" s="24">
        <f t="shared" si="0"/>
        <v>2039</v>
      </c>
      <c r="AA4" s="24">
        <f t="shared" si="0"/>
        <v>2040</v>
      </c>
      <c r="AB4" s="24">
        <f t="shared" si="0"/>
        <v>2041</v>
      </c>
      <c r="AC4" s="24">
        <f t="shared" si="0"/>
        <v>2042</v>
      </c>
      <c r="AD4" s="24">
        <f t="shared" si="0"/>
        <v>2043</v>
      </c>
      <c r="AE4" s="24">
        <f t="shared" si="0"/>
        <v>2044</v>
      </c>
      <c r="AF4" s="24">
        <f t="shared" si="0"/>
        <v>2045</v>
      </c>
      <c r="AG4" s="24">
        <f t="shared" si="0"/>
        <v>2046</v>
      </c>
      <c r="AH4" s="24">
        <f t="shared" si="0"/>
        <v>2047</v>
      </c>
      <c r="AI4" s="24">
        <f t="shared" si="0"/>
        <v>2048</v>
      </c>
      <c r="AJ4" s="24">
        <f t="shared" si="0"/>
        <v>2049</v>
      </c>
      <c r="AK4" s="24">
        <f t="shared" si="0"/>
        <v>2050</v>
      </c>
      <c r="AL4" s="24">
        <f t="shared" si="0"/>
        <v>2051</v>
      </c>
      <c r="AM4" s="24">
        <f t="shared" si="0"/>
        <v>2052</v>
      </c>
      <c r="AN4" s="24">
        <f t="shared" si="0"/>
        <v>2053</v>
      </c>
      <c r="AO4" s="24">
        <f t="shared" si="0"/>
        <v>2054</v>
      </c>
      <c r="AP4" s="24">
        <f t="shared" si="0"/>
        <v>2055</v>
      </c>
      <c r="AQ4" s="24">
        <f t="shared" si="0"/>
        <v>2056</v>
      </c>
      <c r="AR4" s="24">
        <f t="shared" si="0"/>
        <v>2057</v>
      </c>
      <c r="AS4" s="24">
        <f t="shared" si="0"/>
        <v>2058</v>
      </c>
      <c r="AT4" s="24">
        <f t="shared" si="0"/>
        <v>2059</v>
      </c>
      <c r="AU4" s="24">
        <f t="shared" si="0"/>
        <v>2060</v>
      </c>
      <c r="AV4" s="538"/>
    </row>
    <row r="5" spans="1:48" s="192" customFormat="1" ht="15.75" customHeight="1" x14ac:dyDescent="0.3">
      <c r="A5" s="199" t="s">
        <v>259</v>
      </c>
      <c r="B5" s="176">
        <v>12</v>
      </c>
      <c r="C5" s="212">
        <v>118.58155928678406</v>
      </c>
      <c r="D5" s="364">
        <f t="shared" ref="D5:D15" si="1">L5/C5</f>
        <v>0.95957158677905541</v>
      </c>
      <c r="E5" s="203"/>
      <c r="F5" s="178"/>
      <c r="G5" s="178"/>
      <c r="H5" s="178"/>
      <c r="I5" s="178"/>
      <c r="J5" s="178"/>
      <c r="K5" s="178"/>
      <c r="L5" s="177">
        <v>113.78749500755401</v>
      </c>
      <c r="M5" s="177">
        <v>113.78749500755401</v>
      </c>
      <c r="N5" s="177">
        <v>113.78749500755401</v>
      </c>
      <c r="O5" s="177">
        <v>113.78749500755401</v>
      </c>
      <c r="P5" s="177">
        <v>113.78749500755401</v>
      </c>
      <c r="Q5" s="177">
        <v>113.78749500755401</v>
      </c>
      <c r="R5" s="177">
        <v>113.78749500755401</v>
      </c>
      <c r="S5" s="177">
        <v>113.78749500755401</v>
      </c>
      <c r="T5" s="177">
        <v>113.78749500755401</v>
      </c>
      <c r="U5" s="177">
        <v>113.78749500755401</v>
      </c>
      <c r="V5" s="177">
        <v>113.78749500755401</v>
      </c>
      <c r="W5" s="177">
        <v>113.78749500755401</v>
      </c>
      <c r="X5" s="177">
        <v>0</v>
      </c>
      <c r="Y5" s="177">
        <v>0</v>
      </c>
      <c r="Z5" s="177">
        <v>0</v>
      </c>
      <c r="AA5" s="177">
        <v>0</v>
      </c>
      <c r="AB5" s="177">
        <v>0</v>
      </c>
      <c r="AC5" s="177">
        <v>0</v>
      </c>
      <c r="AD5" s="177">
        <v>0</v>
      </c>
      <c r="AE5" s="177">
        <v>0</v>
      </c>
      <c r="AF5" s="177">
        <v>0</v>
      </c>
      <c r="AG5" s="177">
        <v>0</v>
      </c>
      <c r="AH5" s="177">
        <v>0</v>
      </c>
      <c r="AI5" s="177">
        <v>0</v>
      </c>
      <c r="AJ5" s="177">
        <v>0</v>
      </c>
      <c r="AK5" s="177">
        <v>0</v>
      </c>
      <c r="AL5" s="177">
        <v>0</v>
      </c>
      <c r="AM5" s="177">
        <v>0</v>
      </c>
      <c r="AN5" s="177">
        <v>0</v>
      </c>
      <c r="AO5" s="177">
        <v>0</v>
      </c>
      <c r="AP5" s="177">
        <v>0</v>
      </c>
      <c r="AQ5" s="177">
        <v>0</v>
      </c>
      <c r="AR5" s="177">
        <v>0</v>
      </c>
      <c r="AS5" s="177">
        <v>0</v>
      </c>
      <c r="AT5" s="177">
        <v>0</v>
      </c>
      <c r="AU5" s="177">
        <v>0</v>
      </c>
      <c r="AV5" s="238">
        <f t="shared" ref="AV5:AV15" si="2">SUM(E5:AU5)</f>
        <v>1365.4499400906486</v>
      </c>
    </row>
    <row r="6" spans="1:48" s="192" customFormat="1" ht="15.75" customHeight="1" x14ac:dyDescent="0.3">
      <c r="A6" s="199" t="s">
        <v>258</v>
      </c>
      <c r="B6" s="176">
        <v>12</v>
      </c>
      <c r="C6" s="212">
        <v>84.515126499324552</v>
      </c>
      <c r="D6" s="364">
        <f t="shared" si="1"/>
        <v>0.80051080042912026</v>
      </c>
      <c r="E6" s="203"/>
      <c r="F6" s="178"/>
      <c r="G6" s="178"/>
      <c r="H6" s="178"/>
      <c r="I6" s="178"/>
      <c r="J6" s="178"/>
      <c r="K6" s="178"/>
      <c r="L6" s="177">
        <v>67.655271562342648</v>
      </c>
      <c r="M6" s="177">
        <v>67.655271562342648</v>
      </c>
      <c r="N6" s="177">
        <v>67.655271562342648</v>
      </c>
      <c r="O6" s="177">
        <v>67.655271562342648</v>
      </c>
      <c r="P6" s="177">
        <v>67.655271562342648</v>
      </c>
      <c r="Q6" s="177">
        <v>67.655271562342648</v>
      </c>
      <c r="R6" s="177">
        <v>67.655271562342648</v>
      </c>
      <c r="S6" s="177">
        <v>67.655271562342648</v>
      </c>
      <c r="T6" s="177">
        <v>67.655271562342648</v>
      </c>
      <c r="U6" s="177">
        <v>67.655271562342648</v>
      </c>
      <c r="V6" s="177">
        <v>67.655271562342648</v>
      </c>
      <c r="W6" s="177">
        <v>67.655271562342648</v>
      </c>
      <c r="X6" s="177">
        <v>0</v>
      </c>
      <c r="Y6" s="177">
        <v>0</v>
      </c>
      <c r="Z6" s="177">
        <v>0</v>
      </c>
      <c r="AA6" s="177">
        <v>0</v>
      </c>
      <c r="AB6" s="177">
        <v>0</v>
      </c>
      <c r="AC6" s="177">
        <v>0</v>
      </c>
      <c r="AD6" s="177">
        <v>0</v>
      </c>
      <c r="AE6" s="177">
        <v>0</v>
      </c>
      <c r="AF6" s="177">
        <v>0</v>
      </c>
      <c r="AG6" s="177">
        <v>0</v>
      </c>
      <c r="AH6" s="177">
        <v>0</v>
      </c>
      <c r="AI6" s="177">
        <v>0</v>
      </c>
      <c r="AJ6" s="177">
        <v>0</v>
      </c>
      <c r="AK6" s="177">
        <v>0</v>
      </c>
      <c r="AL6" s="177">
        <v>0</v>
      </c>
      <c r="AM6" s="177">
        <v>0</v>
      </c>
      <c r="AN6" s="177">
        <v>0</v>
      </c>
      <c r="AO6" s="177">
        <v>0</v>
      </c>
      <c r="AP6" s="177">
        <v>0</v>
      </c>
      <c r="AQ6" s="177">
        <v>0</v>
      </c>
      <c r="AR6" s="177">
        <v>0</v>
      </c>
      <c r="AS6" s="177">
        <v>0</v>
      </c>
      <c r="AT6" s="177">
        <v>0</v>
      </c>
      <c r="AU6" s="177">
        <v>0</v>
      </c>
      <c r="AV6" s="177">
        <f t="shared" si="2"/>
        <v>811.863258748112</v>
      </c>
    </row>
    <row r="7" spans="1:48" s="192" customFormat="1" ht="15.75" customHeight="1" x14ac:dyDescent="0.3">
      <c r="A7" s="199" t="s">
        <v>348</v>
      </c>
      <c r="B7" s="176">
        <v>12</v>
      </c>
      <c r="C7" s="212">
        <v>83.790720000000007</v>
      </c>
      <c r="D7" s="364">
        <f t="shared" si="1"/>
        <v>0.91111111111111087</v>
      </c>
      <c r="E7" s="203"/>
      <c r="F7" s="178"/>
      <c r="G7" s="178"/>
      <c r="H7" s="178"/>
      <c r="I7" s="178"/>
      <c r="J7" s="178"/>
      <c r="K7" s="178"/>
      <c r="L7" s="177">
        <v>76.342655999999991</v>
      </c>
      <c r="M7" s="177">
        <v>76.342655999999991</v>
      </c>
      <c r="N7" s="177">
        <v>76.342655999999991</v>
      </c>
      <c r="O7" s="177">
        <v>76.342655999999991</v>
      </c>
      <c r="P7" s="177">
        <v>76.342655999999991</v>
      </c>
      <c r="Q7" s="177">
        <v>76.342655999999991</v>
      </c>
      <c r="R7" s="177">
        <v>76.342655999999991</v>
      </c>
      <c r="S7" s="177">
        <v>76.342655999999991</v>
      </c>
      <c r="T7" s="177">
        <v>76.342655999999991</v>
      </c>
      <c r="U7" s="177">
        <v>76.342655999999991</v>
      </c>
      <c r="V7" s="177">
        <v>76.342655999999991</v>
      </c>
      <c r="W7" s="177">
        <v>76.342655999999991</v>
      </c>
      <c r="X7" s="177">
        <v>0</v>
      </c>
      <c r="Y7" s="177">
        <v>0</v>
      </c>
      <c r="Z7" s="177">
        <v>0</v>
      </c>
      <c r="AA7" s="177">
        <v>0</v>
      </c>
      <c r="AB7" s="177">
        <v>0</v>
      </c>
      <c r="AC7" s="177">
        <v>0</v>
      </c>
      <c r="AD7" s="177">
        <v>0</v>
      </c>
      <c r="AE7" s="177">
        <v>0</v>
      </c>
      <c r="AF7" s="177">
        <v>0</v>
      </c>
      <c r="AG7" s="177">
        <v>0</v>
      </c>
      <c r="AH7" s="177">
        <v>0</v>
      </c>
      <c r="AI7" s="177">
        <v>0</v>
      </c>
      <c r="AJ7" s="177">
        <v>0</v>
      </c>
      <c r="AK7" s="177">
        <v>0</v>
      </c>
      <c r="AL7" s="177">
        <v>0</v>
      </c>
      <c r="AM7" s="177">
        <v>0</v>
      </c>
      <c r="AN7" s="177">
        <v>0</v>
      </c>
      <c r="AO7" s="177">
        <v>0</v>
      </c>
      <c r="AP7" s="177">
        <v>0</v>
      </c>
      <c r="AQ7" s="177">
        <v>0</v>
      </c>
      <c r="AR7" s="177">
        <v>0</v>
      </c>
      <c r="AS7" s="177">
        <v>0</v>
      </c>
      <c r="AT7" s="177">
        <v>0</v>
      </c>
      <c r="AU7" s="177">
        <v>0</v>
      </c>
      <c r="AV7" s="177">
        <f t="shared" si="2"/>
        <v>916.11187200000006</v>
      </c>
    </row>
    <row r="8" spans="1:48" s="192" customFormat="1" ht="15.75" customHeight="1" x14ac:dyDescent="0.3">
      <c r="A8" s="199" t="s">
        <v>202</v>
      </c>
      <c r="B8" s="176">
        <v>10</v>
      </c>
      <c r="C8" s="212">
        <v>65.309658830000004</v>
      </c>
      <c r="D8" s="364">
        <f t="shared" si="1"/>
        <v>0.83921915780738143</v>
      </c>
      <c r="E8" s="203"/>
      <c r="F8" s="178"/>
      <c r="G8" s="178"/>
      <c r="H8" s="178"/>
      <c r="I8" s="178"/>
      <c r="J8" s="178"/>
      <c r="K8" s="178"/>
      <c r="L8" s="177">
        <v>54.809116880000012</v>
      </c>
      <c r="M8" s="177">
        <v>54.809116880000012</v>
      </c>
      <c r="N8" s="177">
        <v>54.809116880000012</v>
      </c>
      <c r="O8" s="177">
        <v>54.809116880000012</v>
      </c>
      <c r="P8" s="177">
        <v>54.809116880000012</v>
      </c>
      <c r="Q8" s="177">
        <v>54.809116880000012</v>
      </c>
      <c r="R8" s="177">
        <v>54.809116880000012</v>
      </c>
      <c r="S8" s="177">
        <v>54.809116880000012</v>
      </c>
      <c r="T8" s="177">
        <v>54.809116880000012</v>
      </c>
      <c r="U8" s="177">
        <v>54.809116880000012</v>
      </c>
      <c r="V8" s="177">
        <v>0</v>
      </c>
      <c r="W8" s="177">
        <v>0</v>
      </c>
      <c r="X8" s="177">
        <v>0</v>
      </c>
      <c r="Y8" s="177">
        <v>0</v>
      </c>
      <c r="Z8" s="177">
        <v>0</v>
      </c>
      <c r="AA8" s="177">
        <v>0</v>
      </c>
      <c r="AB8" s="177">
        <v>0</v>
      </c>
      <c r="AC8" s="177">
        <v>0</v>
      </c>
      <c r="AD8" s="177">
        <v>0</v>
      </c>
      <c r="AE8" s="177">
        <v>0</v>
      </c>
      <c r="AF8" s="177">
        <v>0</v>
      </c>
      <c r="AG8" s="177">
        <v>0</v>
      </c>
      <c r="AH8" s="177">
        <v>0</v>
      </c>
      <c r="AI8" s="177">
        <v>0</v>
      </c>
      <c r="AJ8" s="177">
        <v>0</v>
      </c>
      <c r="AK8" s="177">
        <v>0</v>
      </c>
      <c r="AL8" s="177">
        <v>0</v>
      </c>
      <c r="AM8" s="177">
        <v>0</v>
      </c>
      <c r="AN8" s="177">
        <v>0</v>
      </c>
      <c r="AO8" s="177">
        <v>0</v>
      </c>
      <c r="AP8" s="177">
        <v>0</v>
      </c>
      <c r="AQ8" s="177">
        <v>0</v>
      </c>
      <c r="AR8" s="177">
        <v>0</v>
      </c>
      <c r="AS8" s="177">
        <v>0</v>
      </c>
      <c r="AT8" s="177">
        <v>0</v>
      </c>
      <c r="AU8" s="177">
        <v>0</v>
      </c>
      <c r="AV8" s="177">
        <f t="shared" si="2"/>
        <v>548.09116880000022</v>
      </c>
    </row>
    <row r="9" spans="1:48" s="192" customFormat="1" ht="15.75" customHeight="1" x14ac:dyDescent="0.3">
      <c r="A9" s="199" t="s">
        <v>260</v>
      </c>
      <c r="B9" s="176">
        <v>11.999999999999998</v>
      </c>
      <c r="C9" s="212">
        <v>53.856331649999994</v>
      </c>
      <c r="D9" s="364">
        <f t="shared" si="1"/>
        <v>0.84024507190882913</v>
      </c>
      <c r="E9" s="203"/>
      <c r="F9" s="178"/>
      <c r="G9" s="178"/>
      <c r="H9" s="178"/>
      <c r="I9" s="178"/>
      <c r="J9" s="178"/>
      <c r="K9" s="178"/>
      <c r="L9" s="177">
        <v>45.252517259999998</v>
      </c>
      <c r="M9" s="177">
        <v>45.252517259999998</v>
      </c>
      <c r="N9" s="177">
        <v>45.252517259999998</v>
      </c>
      <c r="O9" s="177">
        <v>45.252517259999998</v>
      </c>
      <c r="P9" s="177">
        <v>45.252517259999998</v>
      </c>
      <c r="Q9" s="177">
        <v>45.252517259999998</v>
      </c>
      <c r="R9" s="177">
        <v>45.252517259999998</v>
      </c>
      <c r="S9" s="177">
        <v>45.252517259999998</v>
      </c>
      <c r="T9" s="177">
        <v>45.252517259999998</v>
      </c>
      <c r="U9" s="177">
        <v>45.252517259999998</v>
      </c>
      <c r="V9" s="177">
        <v>45.252517259999998</v>
      </c>
      <c r="W9" s="177">
        <v>45.252517259999998</v>
      </c>
      <c r="X9" s="177">
        <v>0</v>
      </c>
      <c r="Y9" s="177">
        <v>0</v>
      </c>
      <c r="Z9" s="177">
        <v>0</v>
      </c>
      <c r="AA9" s="177">
        <v>0</v>
      </c>
      <c r="AB9" s="177">
        <v>0</v>
      </c>
      <c r="AC9" s="177">
        <v>0</v>
      </c>
      <c r="AD9" s="177">
        <v>0</v>
      </c>
      <c r="AE9" s="177">
        <v>0</v>
      </c>
      <c r="AF9" s="177">
        <v>0</v>
      </c>
      <c r="AG9" s="177">
        <v>0</v>
      </c>
      <c r="AH9" s="177">
        <v>0</v>
      </c>
      <c r="AI9" s="177">
        <v>0</v>
      </c>
      <c r="AJ9" s="177">
        <v>0</v>
      </c>
      <c r="AK9" s="177">
        <v>0</v>
      </c>
      <c r="AL9" s="177">
        <v>0</v>
      </c>
      <c r="AM9" s="177">
        <v>0</v>
      </c>
      <c r="AN9" s="177">
        <v>0</v>
      </c>
      <c r="AO9" s="177">
        <v>0</v>
      </c>
      <c r="AP9" s="177">
        <v>0</v>
      </c>
      <c r="AQ9" s="177">
        <v>0</v>
      </c>
      <c r="AR9" s="177">
        <v>0</v>
      </c>
      <c r="AS9" s="177">
        <v>0</v>
      </c>
      <c r="AT9" s="177">
        <v>0</v>
      </c>
      <c r="AU9" s="177">
        <v>0</v>
      </c>
      <c r="AV9" s="177">
        <f t="shared" si="2"/>
        <v>543.03020712</v>
      </c>
    </row>
    <row r="10" spans="1:48" s="192" customFormat="1" ht="15.75" customHeight="1" x14ac:dyDescent="0.3">
      <c r="A10" s="199" t="s">
        <v>462</v>
      </c>
      <c r="B10" s="176">
        <v>12</v>
      </c>
      <c r="C10" s="212">
        <v>29.568973460820896</v>
      </c>
      <c r="D10" s="364">
        <f t="shared" si="1"/>
        <v>0.8</v>
      </c>
      <c r="E10" s="203"/>
      <c r="F10" s="178"/>
      <c r="G10" s="178"/>
      <c r="H10" s="178"/>
      <c r="I10" s="178"/>
      <c r="J10" s="178"/>
      <c r="K10" s="178"/>
      <c r="L10" s="177">
        <v>23.655178768656718</v>
      </c>
      <c r="M10" s="177">
        <v>23.655178768656718</v>
      </c>
      <c r="N10" s="177">
        <v>23.655178768656718</v>
      </c>
      <c r="O10" s="177">
        <v>23.655178768656718</v>
      </c>
      <c r="P10" s="177">
        <v>23.655178768656718</v>
      </c>
      <c r="Q10" s="177">
        <v>23.655178768656718</v>
      </c>
      <c r="R10" s="177">
        <v>23.655178768656718</v>
      </c>
      <c r="S10" s="177">
        <v>23.655178768656718</v>
      </c>
      <c r="T10" s="177">
        <v>23.655178768656718</v>
      </c>
      <c r="U10" s="177">
        <v>23.655178768656718</v>
      </c>
      <c r="V10" s="177">
        <v>23.655178768656718</v>
      </c>
      <c r="W10" s="177">
        <v>23.655178768656718</v>
      </c>
      <c r="X10" s="177">
        <v>0</v>
      </c>
      <c r="Y10" s="177">
        <v>0</v>
      </c>
      <c r="Z10" s="177">
        <v>0</v>
      </c>
      <c r="AA10" s="177">
        <v>0</v>
      </c>
      <c r="AB10" s="177">
        <v>0</v>
      </c>
      <c r="AC10" s="177">
        <v>0</v>
      </c>
      <c r="AD10" s="177">
        <v>0</v>
      </c>
      <c r="AE10" s="177">
        <v>0</v>
      </c>
      <c r="AF10" s="177">
        <v>0</v>
      </c>
      <c r="AG10" s="177">
        <v>0</v>
      </c>
      <c r="AH10" s="177">
        <v>0</v>
      </c>
      <c r="AI10" s="177">
        <v>0</v>
      </c>
      <c r="AJ10" s="177">
        <v>0</v>
      </c>
      <c r="AK10" s="177">
        <v>0</v>
      </c>
      <c r="AL10" s="177">
        <v>0</v>
      </c>
      <c r="AM10" s="177">
        <v>0</v>
      </c>
      <c r="AN10" s="177">
        <v>0</v>
      </c>
      <c r="AO10" s="177">
        <v>0</v>
      </c>
      <c r="AP10" s="177">
        <v>0</v>
      </c>
      <c r="AQ10" s="177">
        <v>0</v>
      </c>
      <c r="AR10" s="177">
        <v>0</v>
      </c>
      <c r="AS10" s="177">
        <v>0</v>
      </c>
      <c r="AT10" s="177">
        <v>0</v>
      </c>
      <c r="AU10" s="177">
        <v>0</v>
      </c>
      <c r="AV10" s="177">
        <f t="shared" si="2"/>
        <v>283.86214522388065</v>
      </c>
    </row>
    <row r="11" spans="1:48" s="192" customFormat="1" ht="15.75" customHeight="1" x14ac:dyDescent="0.3">
      <c r="A11" s="199" t="s">
        <v>463</v>
      </c>
      <c r="B11" s="176">
        <v>20</v>
      </c>
      <c r="C11" s="212">
        <v>27.643750000000001</v>
      </c>
      <c r="D11" s="364">
        <f t="shared" si="1"/>
        <v>0.86399999999999999</v>
      </c>
      <c r="E11" s="203"/>
      <c r="F11" s="178"/>
      <c r="G11" s="178"/>
      <c r="H11" s="178"/>
      <c r="I11" s="178"/>
      <c r="J11" s="178"/>
      <c r="K11" s="178"/>
      <c r="L11" s="177">
        <v>23.8842</v>
      </c>
      <c r="M11" s="177">
        <v>23.8842</v>
      </c>
      <c r="N11" s="177">
        <v>23.8842</v>
      </c>
      <c r="O11" s="177">
        <v>23.8842</v>
      </c>
      <c r="P11" s="177">
        <v>23.8842</v>
      </c>
      <c r="Q11" s="177">
        <v>23.8842</v>
      </c>
      <c r="R11" s="177">
        <v>23.8842</v>
      </c>
      <c r="S11" s="177">
        <v>23.8842</v>
      </c>
      <c r="T11" s="177">
        <v>23.8842</v>
      </c>
      <c r="U11" s="177">
        <v>23.8842</v>
      </c>
      <c r="V11" s="177">
        <v>23.8842</v>
      </c>
      <c r="W11" s="177">
        <v>23.8842</v>
      </c>
      <c r="X11" s="177">
        <v>23.8842</v>
      </c>
      <c r="Y11" s="177">
        <v>23.8842</v>
      </c>
      <c r="Z11" s="177">
        <v>23.8842</v>
      </c>
      <c r="AA11" s="177">
        <v>23.8842</v>
      </c>
      <c r="AB11" s="177">
        <v>23.8842</v>
      </c>
      <c r="AC11" s="177">
        <v>23.8842</v>
      </c>
      <c r="AD11" s="177">
        <v>23.8842</v>
      </c>
      <c r="AE11" s="177">
        <v>23.8842</v>
      </c>
      <c r="AF11" s="177">
        <v>0</v>
      </c>
      <c r="AG11" s="177">
        <v>0</v>
      </c>
      <c r="AH11" s="177">
        <v>0</v>
      </c>
      <c r="AI11" s="177">
        <v>0</v>
      </c>
      <c r="AJ11" s="177">
        <v>0</v>
      </c>
      <c r="AK11" s="177">
        <v>0</v>
      </c>
      <c r="AL11" s="177">
        <v>0</v>
      </c>
      <c r="AM11" s="177">
        <v>0</v>
      </c>
      <c r="AN11" s="177">
        <v>0</v>
      </c>
      <c r="AO11" s="177">
        <v>0</v>
      </c>
      <c r="AP11" s="177">
        <v>0</v>
      </c>
      <c r="AQ11" s="177">
        <v>0</v>
      </c>
      <c r="AR11" s="177">
        <v>0</v>
      </c>
      <c r="AS11" s="177">
        <v>0</v>
      </c>
      <c r="AT11" s="177">
        <v>0</v>
      </c>
      <c r="AU11" s="177">
        <v>0</v>
      </c>
      <c r="AV11" s="177">
        <f t="shared" si="2"/>
        <v>477.68400000000014</v>
      </c>
    </row>
    <row r="12" spans="1:48" s="192" customFormat="1" ht="15.75" customHeight="1" x14ac:dyDescent="0.3">
      <c r="A12" s="199" t="s">
        <v>262</v>
      </c>
      <c r="B12" s="176">
        <v>12</v>
      </c>
      <c r="C12" s="212">
        <v>8.0207348536680687</v>
      </c>
      <c r="D12" s="364">
        <f t="shared" si="1"/>
        <v>0.79999999999999993</v>
      </c>
      <c r="E12" s="203"/>
      <c r="F12" s="178"/>
      <c r="G12" s="178"/>
      <c r="H12" s="178"/>
      <c r="I12" s="178"/>
      <c r="J12" s="178"/>
      <c r="K12" s="178"/>
      <c r="L12" s="177">
        <v>6.4165878829344543</v>
      </c>
      <c r="M12" s="177">
        <v>6.4165878829344543</v>
      </c>
      <c r="N12" s="177">
        <v>6.4165878829344543</v>
      </c>
      <c r="O12" s="177">
        <v>6.4165878829344543</v>
      </c>
      <c r="P12" s="177">
        <v>6.4165878829344543</v>
      </c>
      <c r="Q12" s="177">
        <v>6.4165878829344543</v>
      </c>
      <c r="R12" s="177">
        <v>6.4165878829344543</v>
      </c>
      <c r="S12" s="177">
        <v>6.4165878829344543</v>
      </c>
      <c r="T12" s="177">
        <v>6.4165878829344543</v>
      </c>
      <c r="U12" s="177">
        <v>6.4165878829344543</v>
      </c>
      <c r="V12" s="177">
        <v>6.4165878829344543</v>
      </c>
      <c r="W12" s="177">
        <v>6.4165878829344543</v>
      </c>
      <c r="X12" s="177">
        <v>0</v>
      </c>
      <c r="Y12" s="177">
        <v>0</v>
      </c>
      <c r="Z12" s="177">
        <v>0</v>
      </c>
      <c r="AA12" s="177">
        <v>0</v>
      </c>
      <c r="AB12" s="177">
        <v>0</v>
      </c>
      <c r="AC12" s="177">
        <v>0</v>
      </c>
      <c r="AD12" s="177">
        <v>0</v>
      </c>
      <c r="AE12" s="177">
        <v>0</v>
      </c>
      <c r="AF12" s="177">
        <v>0</v>
      </c>
      <c r="AG12" s="177">
        <v>0</v>
      </c>
      <c r="AH12" s="177">
        <v>0</v>
      </c>
      <c r="AI12" s="177">
        <v>0</v>
      </c>
      <c r="AJ12" s="177">
        <v>0</v>
      </c>
      <c r="AK12" s="177">
        <v>0</v>
      </c>
      <c r="AL12" s="177">
        <v>0</v>
      </c>
      <c r="AM12" s="177">
        <v>0</v>
      </c>
      <c r="AN12" s="177">
        <v>0</v>
      </c>
      <c r="AO12" s="177">
        <v>0</v>
      </c>
      <c r="AP12" s="177">
        <v>0</v>
      </c>
      <c r="AQ12" s="177">
        <v>0</v>
      </c>
      <c r="AR12" s="177">
        <v>0</v>
      </c>
      <c r="AS12" s="177">
        <v>0</v>
      </c>
      <c r="AT12" s="177">
        <v>0</v>
      </c>
      <c r="AU12" s="177">
        <v>0</v>
      </c>
      <c r="AV12" s="177">
        <f t="shared" si="2"/>
        <v>76.999054595213423</v>
      </c>
    </row>
    <row r="13" spans="1:48" s="192" customFormat="1" ht="15.75" customHeight="1" x14ac:dyDescent="0.3">
      <c r="A13" s="199" t="s">
        <v>261</v>
      </c>
      <c r="B13" s="176">
        <v>9.0000000000000018</v>
      </c>
      <c r="C13" s="212">
        <v>8.0135879000849961</v>
      </c>
      <c r="D13" s="364">
        <f t="shared" si="1"/>
        <v>0.80000000000000016</v>
      </c>
      <c r="E13" s="203"/>
      <c r="F13" s="178"/>
      <c r="G13" s="178"/>
      <c r="H13" s="178"/>
      <c r="I13" s="178"/>
      <c r="J13" s="178"/>
      <c r="K13" s="178"/>
      <c r="L13" s="177">
        <v>6.410870320067998</v>
      </c>
      <c r="M13" s="177">
        <v>6.410870320067998</v>
      </c>
      <c r="N13" s="177">
        <v>6.410870320067998</v>
      </c>
      <c r="O13" s="177">
        <v>6.410870320067998</v>
      </c>
      <c r="P13" s="177">
        <v>6.410870320067998</v>
      </c>
      <c r="Q13" s="177">
        <v>6.410870320067998</v>
      </c>
      <c r="R13" s="177">
        <v>6.410870320067998</v>
      </c>
      <c r="S13" s="177">
        <v>6.410870320067998</v>
      </c>
      <c r="T13" s="177">
        <v>6.410870320067998</v>
      </c>
      <c r="U13" s="177">
        <v>0</v>
      </c>
      <c r="V13" s="177">
        <v>0</v>
      </c>
      <c r="W13" s="177">
        <v>0</v>
      </c>
      <c r="X13" s="177">
        <v>0</v>
      </c>
      <c r="Y13" s="177">
        <v>0</v>
      </c>
      <c r="Z13" s="177">
        <v>0</v>
      </c>
      <c r="AA13" s="177">
        <v>0</v>
      </c>
      <c r="AB13" s="177">
        <v>0</v>
      </c>
      <c r="AC13" s="177">
        <v>0</v>
      </c>
      <c r="AD13" s="177">
        <v>0</v>
      </c>
      <c r="AE13" s="177">
        <v>0</v>
      </c>
      <c r="AF13" s="177">
        <v>0</v>
      </c>
      <c r="AG13" s="177">
        <v>0</v>
      </c>
      <c r="AH13" s="177">
        <v>0</v>
      </c>
      <c r="AI13" s="177">
        <v>0</v>
      </c>
      <c r="AJ13" s="177">
        <v>0</v>
      </c>
      <c r="AK13" s="177">
        <v>0</v>
      </c>
      <c r="AL13" s="177">
        <v>0</v>
      </c>
      <c r="AM13" s="177">
        <v>0</v>
      </c>
      <c r="AN13" s="177">
        <v>0</v>
      </c>
      <c r="AO13" s="177">
        <v>0</v>
      </c>
      <c r="AP13" s="177">
        <v>0</v>
      </c>
      <c r="AQ13" s="177">
        <v>0</v>
      </c>
      <c r="AR13" s="177">
        <v>0</v>
      </c>
      <c r="AS13" s="177">
        <v>0</v>
      </c>
      <c r="AT13" s="177">
        <v>0</v>
      </c>
      <c r="AU13" s="177">
        <v>0</v>
      </c>
      <c r="AV13" s="177">
        <f t="shared" si="2"/>
        <v>57.69783288061199</v>
      </c>
    </row>
    <row r="14" spans="1:48" s="192" customFormat="1" ht="15.75" customHeight="1" x14ac:dyDescent="0.3">
      <c r="A14" s="199" t="s">
        <v>349</v>
      </c>
      <c r="B14" s="176">
        <v>12</v>
      </c>
      <c r="C14" s="212">
        <v>4.3575525000000006</v>
      </c>
      <c r="D14" s="364">
        <f t="shared" si="1"/>
        <v>0.88</v>
      </c>
      <c r="E14" s="203"/>
      <c r="F14" s="178"/>
      <c r="G14" s="178"/>
      <c r="H14" s="178"/>
      <c r="I14" s="178"/>
      <c r="J14" s="178"/>
      <c r="K14" s="178"/>
      <c r="L14" s="177">
        <v>3.8346462000000003</v>
      </c>
      <c r="M14" s="177">
        <v>3.8346462000000003</v>
      </c>
      <c r="N14" s="177">
        <v>3.8346462000000003</v>
      </c>
      <c r="O14" s="177">
        <v>3.8346462000000003</v>
      </c>
      <c r="P14" s="177">
        <v>3.8346462000000003</v>
      </c>
      <c r="Q14" s="177">
        <v>3.8346462000000003</v>
      </c>
      <c r="R14" s="177">
        <v>3.8346462000000003</v>
      </c>
      <c r="S14" s="177">
        <v>3.8346462000000003</v>
      </c>
      <c r="T14" s="177">
        <v>3.8346462000000003</v>
      </c>
      <c r="U14" s="177">
        <v>3.8346462000000003</v>
      </c>
      <c r="V14" s="177">
        <v>3.8346462000000003</v>
      </c>
      <c r="W14" s="177">
        <v>3.8346462000000003</v>
      </c>
      <c r="X14" s="177">
        <v>0</v>
      </c>
      <c r="Y14" s="177">
        <v>0</v>
      </c>
      <c r="Z14" s="177">
        <v>0</v>
      </c>
      <c r="AA14" s="177">
        <v>0</v>
      </c>
      <c r="AB14" s="177">
        <v>0</v>
      </c>
      <c r="AC14" s="177">
        <v>0</v>
      </c>
      <c r="AD14" s="177">
        <v>0</v>
      </c>
      <c r="AE14" s="177">
        <v>0</v>
      </c>
      <c r="AF14" s="177">
        <v>0</v>
      </c>
      <c r="AG14" s="177">
        <v>0</v>
      </c>
      <c r="AH14" s="177">
        <v>0</v>
      </c>
      <c r="AI14" s="177">
        <v>0</v>
      </c>
      <c r="AJ14" s="177">
        <v>0</v>
      </c>
      <c r="AK14" s="177">
        <v>0</v>
      </c>
      <c r="AL14" s="177">
        <v>0</v>
      </c>
      <c r="AM14" s="177">
        <v>0</v>
      </c>
      <c r="AN14" s="177">
        <v>0</v>
      </c>
      <c r="AO14" s="177">
        <v>0</v>
      </c>
      <c r="AP14" s="177">
        <v>0</v>
      </c>
      <c r="AQ14" s="177">
        <v>0</v>
      </c>
      <c r="AR14" s="177">
        <v>0</v>
      </c>
      <c r="AS14" s="177">
        <v>0</v>
      </c>
      <c r="AT14" s="177">
        <v>0</v>
      </c>
      <c r="AU14" s="177">
        <v>0</v>
      </c>
      <c r="AV14" s="177">
        <f t="shared" si="2"/>
        <v>46.015754400000013</v>
      </c>
    </row>
    <row r="15" spans="1:48" s="192" customFormat="1" ht="15.75" customHeight="1" x14ac:dyDescent="0.3">
      <c r="A15" s="199" t="s">
        <v>263</v>
      </c>
      <c r="B15" s="176">
        <v>12.000000000000002</v>
      </c>
      <c r="C15" s="212">
        <v>5.4853195179426084</v>
      </c>
      <c r="D15" s="364">
        <f t="shared" si="1"/>
        <v>0.8</v>
      </c>
      <c r="E15" s="203"/>
      <c r="F15" s="178"/>
      <c r="G15" s="178"/>
      <c r="H15" s="178"/>
      <c r="I15" s="178"/>
      <c r="J15" s="178"/>
      <c r="K15" s="178"/>
      <c r="L15" s="177">
        <v>4.3882556143540867</v>
      </c>
      <c r="M15" s="177">
        <v>4.3882556143540867</v>
      </c>
      <c r="N15" s="177">
        <v>4.3882556143540867</v>
      </c>
      <c r="O15" s="177">
        <v>4.3882556143540867</v>
      </c>
      <c r="P15" s="177">
        <v>4.3882556143540867</v>
      </c>
      <c r="Q15" s="177">
        <v>4.3882556143540867</v>
      </c>
      <c r="R15" s="177">
        <v>4.3882556143540867</v>
      </c>
      <c r="S15" s="177">
        <v>4.3882556143540867</v>
      </c>
      <c r="T15" s="177">
        <v>4.3882556143540867</v>
      </c>
      <c r="U15" s="177">
        <v>4.3882556143540867</v>
      </c>
      <c r="V15" s="177">
        <v>4.3882556143540867</v>
      </c>
      <c r="W15" s="177">
        <v>4.3882556143540867</v>
      </c>
      <c r="X15" s="177">
        <v>0</v>
      </c>
      <c r="Y15" s="177">
        <v>0</v>
      </c>
      <c r="Z15" s="177">
        <v>0</v>
      </c>
      <c r="AA15" s="177">
        <v>0</v>
      </c>
      <c r="AB15" s="177">
        <v>0</v>
      </c>
      <c r="AC15" s="177">
        <v>0</v>
      </c>
      <c r="AD15" s="177">
        <v>0</v>
      </c>
      <c r="AE15" s="177">
        <v>0</v>
      </c>
      <c r="AF15" s="177">
        <v>0</v>
      </c>
      <c r="AG15" s="177">
        <v>0</v>
      </c>
      <c r="AH15" s="177">
        <v>0</v>
      </c>
      <c r="AI15" s="177">
        <v>0</v>
      </c>
      <c r="AJ15" s="177">
        <v>0</v>
      </c>
      <c r="AK15" s="177">
        <v>0</v>
      </c>
      <c r="AL15" s="177">
        <v>0</v>
      </c>
      <c r="AM15" s="177">
        <v>0</v>
      </c>
      <c r="AN15" s="177">
        <v>0</v>
      </c>
      <c r="AO15" s="177">
        <v>0</v>
      </c>
      <c r="AP15" s="177">
        <v>0</v>
      </c>
      <c r="AQ15" s="177">
        <v>0</v>
      </c>
      <c r="AR15" s="177">
        <v>0</v>
      </c>
      <c r="AS15" s="177">
        <v>0</v>
      </c>
      <c r="AT15" s="177">
        <v>0</v>
      </c>
      <c r="AU15" s="177">
        <v>0</v>
      </c>
      <c r="AV15" s="177">
        <f t="shared" si="2"/>
        <v>52.659067372249041</v>
      </c>
    </row>
    <row r="16" spans="1:48" s="292" customFormat="1" ht="15.75" customHeight="1" x14ac:dyDescent="0.3">
      <c r="A16" s="358" t="s">
        <v>422</v>
      </c>
      <c r="B16" s="361"/>
      <c r="C16" s="362">
        <f>SUM(C5:C15)</f>
        <v>489.14331449862516</v>
      </c>
      <c r="D16" s="365">
        <f>L16/C16</f>
        <v>0.8718033812503605</v>
      </c>
      <c r="E16" s="184"/>
      <c r="F16" s="184"/>
      <c r="G16" s="184"/>
      <c r="H16" s="184"/>
      <c r="I16" s="184"/>
      <c r="J16" s="343"/>
      <c r="K16" s="343"/>
      <c r="L16" s="182">
        <f t="shared" ref="L16:AV16" si="3">SUM(L5:L15)</f>
        <v>426.43679549590991</v>
      </c>
      <c r="M16" s="182">
        <f t="shared" si="3"/>
        <v>426.43679549590991</v>
      </c>
      <c r="N16" s="182">
        <f t="shared" ref="N16:AS16" si="4">SUM(N5:N15)</f>
        <v>426.43679549590991</v>
      </c>
      <c r="O16" s="182">
        <f t="shared" si="4"/>
        <v>426.43679549590991</v>
      </c>
      <c r="P16" s="182">
        <f t="shared" si="4"/>
        <v>426.43679549590991</v>
      </c>
      <c r="Q16" s="182">
        <f t="shared" si="4"/>
        <v>426.43679549590991</v>
      </c>
      <c r="R16" s="182">
        <f t="shared" si="4"/>
        <v>426.43679549590991</v>
      </c>
      <c r="S16" s="182">
        <f t="shared" si="4"/>
        <v>426.43679549590991</v>
      </c>
      <c r="T16" s="182">
        <f t="shared" si="4"/>
        <v>426.43679549590991</v>
      </c>
      <c r="U16" s="182">
        <f t="shared" si="4"/>
        <v>420.02592517584191</v>
      </c>
      <c r="V16" s="182">
        <f t="shared" si="4"/>
        <v>365.21680829584187</v>
      </c>
      <c r="W16" s="182">
        <f t="shared" si="4"/>
        <v>365.21680829584187</v>
      </c>
      <c r="X16" s="182">
        <f t="shared" si="4"/>
        <v>23.8842</v>
      </c>
      <c r="Y16" s="182">
        <f t="shared" si="4"/>
        <v>23.8842</v>
      </c>
      <c r="Z16" s="182">
        <f t="shared" si="4"/>
        <v>23.8842</v>
      </c>
      <c r="AA16" s="182">
        <f t="shared" si="4"/>
        <v>23.8842</v>
      </c>
      <c r="AB16" s="182">
        <f t="shared" si="4"/>
        <v>23.8842</v>
      </c>
      <c r="AC16" s="182">
        <f t="shared" si="4"/>
        <v>23.8842</v>
      </c>
      <c r="AD16" s="182">
        <f t="shared" si="4"/>
        <v>23.8842</v>
      </c>
      <c r="AE16" s="182">
        <f t="shared" si="4"/>
        <v>23.8842</v>
      </c>
      <c r="AF16" s="182">
        <f t="shared" si="4"/>
        <v>0</v>
      </c>
      <c r="AG16" s="182">
        <f t="shared" si="4"/>
        <v>0</v>
      </c>
      <c r="AH16" s="182">
        <f t="shared" si="4"/>
        <v>0</v>
      </c>
      <c r="AI16" s="182">
        <f t="shared" si="4"/>
        <v>0</v>
      </c>
      <c r="AJ16" s="182">
        <f t="shared" si="4"/>
        <v>0</v>
      </c>
      <c r="AK16" s="182">
        <f t="shared" si="4"/>
        <v>0</v>
      </c>
      <c r="AL16" s="182">
        <f t="shared" si="4"/>
        <v>0</v>
      </c>
      <c r="AM16" s="182">
        <f t="shared" si="4"/>
        <v>0</v>
      </c>
      <c r="AN16" s="182">
        <f t="shared" si="4"/>
        <v>0</v>
      </c>
      <c r="AO16" s="182">
        <f t="shared" si="4"/>
        <v>0</v>
      </c>
      <c r="AP16" s="182">
        <f t="shared" si="4"/>
        <v>0</v>
      </c>
      <c r="AQ16" s="182">
        <f t="shared" si="4"/>
        <v>0</v>
      </c>
      <c r="AR16" s="182">
        <f t="shared" si="4"/>
        <v>0</v>
      </c>
      <c r="AS16" s="182">
        <f t="shared" si="4"/>
        <v>0</v>
      </c>
      <c r="AT16" s="182">
        <f t="shared" ref="AT16:AU16" si="5">SUM(AT5:AT15)</f>
        <v>0</v>
      </c>
      <c r="AU16" s="182">
        <f t="shared" si="5"/>
        <v>0</v>
      </c>
      <c r="AV16" s="174">
        <f t="shared" si="3"/>
        <v>5179.464301230716</v>
      </c>
    </row>
    <row r="17" spans="1:48" s="292" customFormat="1" ht="15.75" customHeight="1" x14ac:dyDescent="0.3">
      <c r="A17" s="310" t="s">
        <v>423</v>
      </c>
      <c r="B17" s="185"/>
      <c r="C17" s="186"/>
      <c r="D17" s="197"/>
      <c r="E17" s="184"/>
      <c r="F17" s="184"/>
      <c r="G17" s="184"/>
      <c r="H17" s="184"/>
      <c r="I17" s="184"/>
      <c r="J17" s="343"/>
      <c r="K17" s="343"/>
      <c r="L17" s="174">
        <f>L16-L16</f>
        <v>0</v>
      </c>
      <c r="M17" s="174">
        <f>L16-M16</f>
        <v>0</v>
      </c>
      <c r="N17" s="174">
        <f t="shared" ref="N17:AS17" si="6">M16-N16</f>
        <v>0</v>
      </c>
      <c r="O17" s="174">
        <f t="shared" si="6"/>
        <v>0</v>
      </c>
      <c r="P17" s="174">
        <f t="shared" si="6"/>
        <v>0</v>
      </c>
      <c r="Q17" s="174">
        <f t="shared" si="6"/>
        <v>0</v>
      </c>
      <c r="R17" s="174">
        <f t="shared" si="6"/>
        <v>0</v>
      </c>
      <c r="S17" s="174">
        <f t="shared" si="6"/>
        <v>0</v>
      </c>
      <c r="T17" s="174">
        <f t="shared" si="6"/>
        <v>0</v>
      </c>
      <c r="U17" s="174">
        <f t="shared" si="6"/>
        <v>6.4108703200679997</v>
      </c>
      <c r="V17" s="174">
        <f t="shared" si="6"/>
        <v>54.809116880000033</v>
      </c>
      <c r="W17" s="174">
        <f t="shared" si="6"/>
        <v>0</v>
      </c>
      <c r="X17" s="174">
        <f t="shared" si="6"/>
        <v>341.33260829584185</v>
      </c>
      <c r="Y17" s="174">
        <f t="shared" si="6"/>
        <v>0</v>
      </c>
      <c r="Z17" s="174">
        <f t="shared" si="6"/>
        <v>0</v>
      </c>
      <c r="AA17" s="174">
        <f t="shared" si="6"/>
        <v>0</v>
      </c>
      <c r="AB17" s="174">
        <f t="shared" si="6"/>
        <v>0</v>
      </c>
      <c r="AC17" s="174">
        <f t="shared" si="6"/>
        <v>0</v>
      </c>
      <c r="AD17" s="174">
        <f t="shared" si="6"/>
        <v>0</v>
      </c>
      <c r="AE17" s="174">
        <f t="shared" si="6"/>
        <v>0</v>
      </c>
      <c r="AF17" s="174">
        <f t="shared" si="6"/>
        <v>23.8842</v>
      </c>
      <c r="AG17" s="174">
        <f t="shared" si="6"/>
        <v>0</v>
      </c>
      <c r="AH17" s="174">
        <f t="shared" si="6"/>
        <v>0</v>
      </c>
      <c r="AI17" s="174">
        <f t="shared" si="6"/>
        <v>0</v>
      </c>
      <c r="AJ17" s="174">
        <f t="shared" si="6"/>
        <v>0</v>
      </c>
      <c r="AK17" s="174">
        <f t="shared" si="6"/>
        <v>0</v>
      </c>
      <c r="AL17" s="174">
        <f t="shared" si="6"/>
        <v>0</v>
      </c>
      <c r="AM17" s="174">
        <f t="shared" si="6"/>
        <v>0</v>
      </c>
      <c r="AN17" s="174">
        <f t="shared" si="6"/>
        <v>0</v>
      </c>
      <c r="AO17" s="174">
        <f t="shared" si="6"/>
        <v>0</v>
      </c>
      <c r="AP17" s="174">
        <f t="shared" si="6"/>
        <v>0</v>
      </c>
      <c r="AQ17" s="174">
        <f t="shared" si="6"/>
        <v>0</v>
      </c>
      <c r="AR17" s="174">
        <f t="shared" si="6"/>
        <v>0</v>
      </c>
      <c r="AS17" s="174">
        <f t="shared" si="6"/>
        <v>0</v>
      </c>
      <c r="AT17" s="174">
        <f t="shared" ref="AT17" si="7">AS16-AT16</f>
        <v>0</v>
      </c>
      <c r="AU17" s="174">
        <f t="shared" ref="AU17" si="8">AT16-AU16</f>
        <v>0</v>
      </c>
    </row>
    <row r="18" spans="1:48" s="292" customFormat="1" ht="15.75" customHeight="1" x14ac:dyDescent="0.3">
      <c r="A18" s="310" t="s">
        <v>424</v>
      </c>
      <c r="B18" s="185"/>
      <c r="C18" s="186"/>
      <c r="D18" s="186"/>
      <c r="E18" s="184"/>
      <c r="F18" s="184"/>
      <c r="G18" s="184"/>
      <c r="H18" s="184"/>
      <c r="I18" s="184"/>
      <c r="J18" s="343"/>
      <c r="K18" s="343"/>
      <c r="L18" s="174">
        <f>$L$16-L16</f>
        <v>0</v>
      </c>
      <c r="M18" s="174">
        <f>$L$16-M16</f>
        <v>0</v>
      </c>
      <c r="N18" s="174">
        <f t="shared" ref="N18:AS18" si="9">$L$16-N16</f>
        <v>0</v>
      </c>
      <c r="O18" s="174">
        <f t="shared" si="9"/>
        <v>0</v>
      </c>
      <c r="P18" s="174">
        <f t="shared" si="9"/>
        <v>0</v>
      </c>
      <c r="Q18" s="174">
        <f t="shared" si="9"/>
        <v>0</v>
      </c>
      <c r="R18" s="174">
        <f t="shared" si="9"/>
        <v>0</v>
      </c>
      <c r="S18" s="174">
        <f t="shared" si="9"/>
        <v>0</v>
      </c>
      <c r="T18" s="174">
        <f t="shared" si="9"/>
        <v>0</v>
      </c>
      <c r="U18" s="174">
        <f t="shared" si="9"/>
        <v>6.4108703200679997</v>
      </c>
      <c r="V18" s="174">
        <f t="shared" si="9"/>
        <v>61.219987200068033</v>
      </c>
      <c r="W18" s="174">
        <f t="shared" si="9"/>
        <v>61.219987200068033</v>
      </c>
      <c r="X18" s="174">
        <f t="shared" si="9"/>
        <v>402.55259549590988</v>
      </c>
      <c r="Y18" s="174">
        <f t="shared" si="9"/>
        <v>402.55259549590988</v>
      </c>
      <c r="Z18" s="174">
        <f t="shared" si="9"/>
        <v>402.55259549590988</v>
      </c>
      <c r="AA18" s="174">
        <f t="shared" si="9"/>
        <v>402.55259549590988</v>
      </c>
      <c r="AB18" s="174">
        <f t="shared" si="9"/>
        <v>402.55259549590988</v>
      </c>
      <c r="AC18" s="174">
        <f t="shared" si="9"/>
        <v>402.55259549590988</v>
      </c>
      <c r="AD18" s="174">
        <f t="shared" si="9"/>
        <v>402.55259549590988</v>
      </c>
      <c r="AE18" s="174">
        <f t="shared" si="9"/>
        <v>402.55259549590988</v>
      </c>
      <c r="AF18" s="174">
        <f t="shared" si="9"/>
        <v>426.43679549590991</v>
      </c>
      <c r="AG18" s="174">
        <f t="shared" si="9"/>
        <v>426.43679549590991</v>
      </c>
      <c r="AH18" s="174">
        <f t="shared" si="9"/>
        <v>426.43679549590991</v>
      </c>
      <c r="AI18" s="174">
        <f t="shared" si="9"/>
        <v>426.43679549590991</v>
      </c>
      <c r="AJ18" s="174">
        <f t="shared" si="9"/>
        <v>426.43679549590991</v>
      </c>
      <c r="AK18" s="174">
        <f t="shared" si="9"/>
        <v>426.43679549590991</v>
      </c>
      <c r="AL18" s="174">
        <f t="shared" si="9"/>
        <v>426.43679549590991</v>
      </c>
      <c r="AM18" s="174">
        <f t="shared" si="9"/>
        <v>426.43679549590991</v>
      </c>
      <c r="AN18" s="174">
        <f t="shared" si="9"/>
        <v>426.43679549590991</v>
      </c>
      <c r="AO18" s="174">
        <f t="shared" si="9"/>
        <v>426.43679549590991</v>
      </c>
      <c r="AP18" s="174">
        <f t="shared" si="9"/>
        <v>426.43679549590991</v>
      </c>
      <c r="AQ18" s="174">
        <f t="shared" si="9"/>
        <v>426.43679549590991</v>
      </c>
      <c r="AR18" s="174">
        <f t="shared" si="9"/>
        <v>426.43679549590991</v>
      </c>
      <c r="AS18" s="174">
        <f t="shared" si="9"/>
        <v>426.43679549590991</v>
      </c>
      <c r="AT18" s="174">
        <f t="shared" ref="AT18:AU18" si="10">$L$16-AT16</f>
        <v>426.43679549590991</v>
      </c>
      <c r="AU18" s="174">
        <f t="shared" si="10"/>
        <v>426.43679549590991</v>
      </c>
      <c r="AV18" s="352"/>
    </row>
    <row r="19" spans="1:48" s="292" customFormat="1" ht="15.75" customHeight="1" x14ac:dyDescent="0.3">
      <c r="A19" s="193" t="s">
        <v>66</v>
      </c>
      <c r="B19" s="206">
        <f>SUMPRODUCT(B5:B15,C5:C15)/C16</f>
        <v>12.135931365448384</v>
      </c>
      <c r="C19" s="195"/>
      <c r="D19" s="195"/>
      <c r="E19" s="195"/>
      <c r="F19" s="195"/>
      <c r="G19" s="195"/>
      <c r="H19" s="195"/>
      <c r="I19" s="195"/>
      <c r="J19" s="195"/>
      <c r="K19" s="195"/>
      <c r="L19" s="195"/>
      <c r="M19" s="195"/>
      <c r="N19" s="195"/>
      <c r="O19" s="195"/>
      <c r="P19" s="195"/>
      <c r="Q19" s="195"/>
      <c r="R19" s="195"/>
      <c r="S19" s="195"/>
      <c r="T19" s="195"/>
      <c r="U19" s="195"/>
    </row>
    <row r="20" spans="1:48" ht="15.75" customHeight="1" x14ac:dyDescent="0.3">
      <c r="A20" s="30"/>
      <c r="B20" s="99"/>
      <c r="C20" s="30"/>
      <c r="D20" s="30"/>
      <c r="E20" s="30"/>
      <c r="F20" s="30"/>
      <c r="G20" s="30"/>
      <c r="H20" s="30"/>
      <c r="I20" s="30"/>
      <c r="J20" s="30"/>
      <c r="K20" s="30"/>
      <c r="L20" s="30"/>
      <c r="M20" s="30"/>
      <c r="N20" s="30"/>
      <c r="O20" s="30"/>
      <c r="P20" s="30"/>
      <c r="Q20" s="30"/>
      <c r="R20" s="30"/>
      <c r="S20" s="30"/>
      <c r="T20" s="30"/>
      <c r="U20" s="30"/>
    </row>
    <row r="21" spans="1:48" x14ac:dyDescent="0.3">
      <c r="A21" s="501" t="s">
        <v>2</v>
      </c>
      <c r="B21" s="502"/>
      <c r="C21" s="502"/>
      <c r="D21" s="502"/>
    </row>
    <row r="22" spans="1:48" ht="30.75" customHeight="1" x14ac:dyDescent="0.3">
      <c r="A22" s="503" t="s">
        <v>341</v>
      </c>
      <c r="B22" s="504"/>
      <c r="C22" s="504"/>
      <c r="D22" s="505"/>
    </row>
    <row r="23" spans="1:48" ht="15.75" customHeight="1" x14ac:dyDescent="0.3"/>
    <row r="24" spans="1:48" ht="15.75" customHeight="1" x14ac:dyDescent="0.3"/>
  </sheetData>
  <mergeCells count="7">
    <mergeCell ref="AV3:AV4"/>
    <mergeCell ref="A21:D21"/>
    <mergeCell ref="A22:D22"/>
    <mergeCell ref="A3:A4"/>
    <mergeCell ref="B3:B4"/>
    <mergeCell ref="C3:C4"/>
    <mergeCell ref="D3:D4"/>
  </mergeCells>
  <pageMargins left="0.7" right="0.7" top="0.75" bottom="0.75" header="0.3" footer="0.3"/>
  <pageSetup orientation="portrait" horizontalDpi="1200" verticalDpi="12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707D9-8AB8-4304-81F5-10C48915CECB}">
  <dimension ref="A1:AV32"/>
  <sheetViews>
    <sheetView workbookViewId="0"/>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459</v>
      </c>
      <c r="B1" s="47"/>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row>
    <row r="2" spans="1:48" ht="15.75" customHeight="1" x14ac:dyDescent="0.3">
      <c r="A2" s="49"/>
      <c r="B2" s="49"/>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row>
    <row r="3" spans="1:48" ht="15.75" customHeight="1" x14ac:dyDescent="0.3">
      <c r="A3" s="491" t="s">
        <v>230</v>
      </c>
      <c r="B3" s="493" t="s">
        <v>0</v>
      </c>
      <c r="C3" s="493" t="s">
        <v>264</v>
      </c>
      <c r="D3" s="493" t="s">
        <v>57</v>
      </c>
      <c r="E3" s="17"/>
      <c r="F3" s="50"/>
      <c r="G3" s="50"/>
      <c r="H3" s="50"/>
      <c r="I3" s="50"/>
      <c r="J3" s="109"/>
      <c r="K3" s="260"/>
      <c r="L3" s="260" t="s">
        <v>265</v>
      </c>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497" t="s">
        <v>1</v>
      </c>
    </row>
    <row r="4" spans="1:48" ht="15.75" customHeight="1" x14ac:dyDescent="0.3">
      <c r="A4" s="496"/>
      <c r="B4" s="495"/>
      <c r="C4" s="495"/>
      <c r="D4" s="498"/>
      <c r="E4" s="1">
        <v>2018</v>
      </c>
      <c r="F4" s="1">
        <f>E4+1</f>
        <v>2019</v>
      </c>
      <c r="G4" s="1">
        <f t="shared" ref="G4:AU4" si="0">F4+1</f>
        <v>2020</v>
      </c>
      <c r="H4" s="1">
        <f t="shared" si="0"/>
        <v>2021</v>
      </c>
      <c r="I4" s="1">
        <f t="shared" si="0"/>
        <v>2022</v>
      </c>
      <c r="J4" s="1">
        <f t="shared" si="0"/>
        <v>2023</v>
      </c>
      <c r="K4" s="1">
        <f t="shared" si="0"/>
        <v>2024</v>
      </c>
      <c r="L4" s="1">
        <f t="shared" si="0"/>
        <v>2025</v>
      </c>
      <c r="M4" s="1">
        <f t="shared" si="0"/>
        <v>2026</v>
      </c>
      <c r="N4" s="1">
        <f t="shared" si="0"/>
        <v>2027</v>
      </c>
      <c r="O4" s="1">
        <f t="shared" si="0"/>
        <v>2028</v>
      </c>
      <c r="P4" s="1">
        <f t="shared" si="0"/>
        <v>2029</v>
      </c>
      <c r="Q4" s="1">
        <f t="shared" si="0"/>
        <v>2030</v>
      </c>
      <c r="R4" s="1">
        <f t="shared" si="0"/>
        <v>2031</v>
      </c>
      <c r="S4" s="1">
        <f t="shared" si="0"/>
        <v>2032</v>
      </c>
      <c r="T4" s="1">
        <f t="shared" si="0"/>
        <v>2033</v>
      </c>
      <c r="U4" s="1">
        <f t="shared" si="0"/>
        <v>2034</v>
      </c>
      <c r="V4" s="1">
        <f t="shared" si="0"/>
        <v>2035</v>
      </c>
      <c r="W4" s="1">
        <f t="shared" si="0"/>
        <v>2036</v>
      </c>
      <c r="X4" s="1">
        <f t="shared" si="0"/>
        <v>2037</v>
      </c>
      <c r="Y4" s="1">
        <f t="shared" si="0"/>
        <v>2038</v>
      </c>
      <c r="Z4" s="1">
        <f t="shared" si="0"/>
        <v>2039</v>
      </c>
      <c r="AA4" s="1">
        <f t="shared" si="0"/>
        <v>2040</v>
      </c>
      <c r="AB4" s="1">
        <f t="shared" si="0"/>
        <v>2041</v>
      </c>
      <c r="AC4" s="1">
        <f t="shared" si="0"/>
        <v>2042</v>
      </c>
      <c r="AD4" s="1">
        <f t="shared" si="0"/>
        <v>2043</v>
      </c>
      <c r="AE4" s="1">
        <f t="shared" si="0"/>
        <v>2044</v>
      </c>
      <c r="AF4" s="1">
        <f t="shared" si="0"/>
        <v>2045</v>
      </c>
      <c r="AG4" s="1">
        <f t="shared" si="0"/>
        <v>2046</v>
      </c>
      <c r="AH4" s="1">
        <f t="shared" si="0"/>
        <v>2047</v>
      </c>
      <c r="AI4" s="1">
        <f t="shared" si="0"/>
        <v>2048</v>
      </c>
      <c r="AJ4" s="1">
        <f t="shared" si="0"/>
        <v>2049</v>
      </c>
      <c r="AK4" s="1">
        <f t="shared" si="0"/>
        <v>2050</v>
      </c>
      <c r="AL4" s="1">
        <f t="shared" si="0"/>
        <v>2051</v>
      </c>
      <c r="AM4" s="1">
        <f t="shared" si="0"/>
        <v>2052</v>
      </c>
      <c r="AN4" s="1">
        <f t="shared" si="0"/>
        <v>2053</v>
      </c>
      <c r="AO4" s="1">
        <f t="shared" si="0"/>
        <v>2054</v>
      </c>
      <c r="AP4" s="1">
        <f t="shared" si="0"/>
        <v>2055</v>
      </c>
      <c r="AQ4" s="1">
        <f t="shared" si="0"/>
        <v>2056</v>
      </c>
      <c r="AR4" s="1">
        <f t="shared" si="0"/>
        <v>2057</v>
      </c>
      <c r="AS4" s="1">
        <f t="shared" si="0"/>
        <v>2058</v>
      </c>
      <c r="AT4" s="1">
        <f t="shared" si="0"/>
        <v>2059</v>
      </c>
      <c r="AU4" s="1">
        <f t="shared" si="0"/>
        <v>2060</v>
      </c>
      <c r="AV4" s="498"/>
    </row>
    <row r="5" spans="1:48" ht="15.75" customHeight="1" x14ac:dyDescent="0.3">
      <c r="A5" s="199" t="s">
        <v>470</v>
      </c>
      <c r="B5" s="261">
        <v>14.797277300976587</v>
      </c>
      <c r="C5" s="262">
        <v>2065.5425479606811</v>
      </c>
      <c r="D5" s="263">
        <f>L5/C5</f>
        <v>0.97996394094605244</v>
      </c>
      <c r="E5" s="264"/>
      <c r="F5" s="264"/>
      <c r="G5" s="264"/>
      <c r="H5" s="264"/>
      <c r="I5" s="264"/>
      <c r="J5" s="264"/>
      <c r="K5" s="264"/>
      <c r="L5" s="262">
        <v>2024.1572154912997</v>
      </c>
      <c r="M5" s="262">
        <v>2024.1572154912997</v>
      </c>
      <c r="N5" s="262">
        <v>2024.1572154912997</v>
      </c>
      <c r="O5" s="262">
        <v>2024.1572154912997</v>
      </c>
      <c r="P5" s="262">
        <v>2024.1572154912997</v>
      </c>
      <c r="Q5" s="265">
        <v>2024.1572154912997</v>
      </c>
      <c r="R5" s="265">
        <v>2024.1572154912997</v>
      </c>
      <c r="S5" s="265">
        <v>2024.1572154912997</v>
      </c>
      <c r="T5" s="265">
        <v>2024.1572154912997</v>
      </c>
      <c r="U5" s="265">
        <v>2024.1572154912997</v>
      </c>
      <c r="V5" s="265">
        <v>2024.1572154912997</v>
      </c>
      <c r="W5" s="265">
        <v>2024.1572154912997</v>
      </c>
      <c r="X5" s="265">
        <v>2024.1572154912997</v>
      </c>
      <c r="Y5" s="265">
        <v>2024.1572154912997</v>
      </c>
      <c r="Z5" s="265">
        <v>1613.8146015192574</v>
      </c>
      <c r="AA5" s="265">
        <v>0</v>
      </c>
      <c r="AB5" s="265">
        <v>0</v>
      </c>
      <c r="AC5" s="265">
        <v>0</v>
      </c>
      <c r="AD5" s="265">
        <v>0</v>
      </c>
      <c r="AE5" s="265">
        <v>0</v>
      </c>
      <c r="AF5" s="265">
        <v>0</v>
      </c>
      <c r="AG5" s="265">
        <v>0</v>
      </c>
      <c r="AH5" s="265">
        <v>0</v>
      </c>
      <c r="AI5" s="265">
        <v>0</v>
      </c>
      <c r="AJ5" s="265">
        <v>0</v>
      </c>
      <c r="AK5" s="265">
        <v>0</v>
      </c>
      <c r="AL5" s="265">
        <v>0</v>
      </c>
      <c r="AM5" s="265">
        <v>0</v>
      </c>
      <c r="AN5" s="265">
        <v>0</v>
      </c>
      <c r="AO5" s="265">
        <v>0</v>
      </c>
      <c r="AP5" s="265">
        <v>0</v>
      </c>
      <c r="AQ5" s="265">
        <v>0</v>
      </c>
      <c r="AR5" s="265">
        <v>0</v>
      </c>
      <c r="AS5" s="265">
        <v>0</v>
      </c>
      <c r="AT5" s="265">
        <v>0</v>
      </c>
      <c r="AU5" s="265">
        <v>0</v>
      </c>
      <c r="AV5" s="262">
        <f>SUM(I5:AU5)</f>
        <v>29952.015618397458</v>
      </c>
    </row>
    <row r="6" spans="1:48" ht="15.75" customHeight="1" x14ac:dyDescent="0.3">
      <c r="A6" s="199" t="s">
        <v>471</v>
      </c>
      <c r="B6" s="261">
        <v>14.797277300976608</v>
      </c>
      <c r="C6" s="262">
        <v>1375.6434158881718</v>
      </c>
      <c r="D6" s="263">
        <f t="shared" ref="D6" si="1">L6/C6</f>
        <v>0.91319999999999923</v>
      </c>
      <c r="E6" s="264"/>
      <c r="F6" s="264"/>
      <c r="G6" s="264"/>
      <c r="H6" s="264"/>
      <c r="I6" s="264"/>
      <c r="J6" s="264"/>
      <c r="K6" s="264"/>
      <c r="L6" s="262">
        <v>1256.2375673890774</v>
      </c>
      <c r="M6" s="262">
        <v>1256.2375673890774</v>
      </c>
      <c r="N6" s="262">
        <v>1256.2375673890774</v>
      </c>
      <c r="O6" s="262">
        <v>1256.2375673890774</v>
      </c>
      <c r="P6" s="262">
        <v>1256.2375673890774</v>
      </c>
      <c r="Q6" s="265">
        <v>1256.2375673890774</v>
      </c>
      <c r="R6" s="265">
        <v>1256.2375673890774</v>
      </c>
      <c r="S6" s="265">
        <v>1256.2375673890774</v>
      </c>
      <c r="T6" s="265">
        <v>1256.2375673890774</v>
      </c>
      <c r="U6" s="265">
        <v>1256.2375673890774</v>
      </c>
      <c r="V6" s="265">
        <v>1256.2375673890774</v>
      </c>
      <c r="W6" s="265">
        <v>1256.2375673890774</v>
      </c>
      <c r="X6" s="265">
        <v>1256.2375673890774</v>
      </c>
      <c r="Y6" s="265">
        <v>1256.2375673890774</v>
      </c>
      <c r="Z6" s="265">
        <v>1001.569697113402</v>
      </c>
      <c r="AA6" s="265">
        <v>0</v>
      </c>
      <c r="AB6" s="265">
        <v>0</v>
      </c>
      <c r="AC6" s="265">
        <v>0</v>
      </c>
      <c r="AD6" s="265">
        <v>0</v>
      </c>
      <c r="AE6" s="265">
        <v>0</v>
      </c>
      <c r="AF6" s="265">
        <v>0</v>
      </c>
      <c r="AG6" s="265">
        <v>0</v>
      </c>
      <c r="AH6" s="265">
        <v>0</v>
      </c>
      <c r="AI6" s="265">
        <v>0</v>
      </c>
      <c r="AJ6" s="265">
        <v>0</v>
      </c>
      <c r="AK6" s="265">
        <v>0</v>
      </c>
      <c r="AL6" s="265">
        <v>0</v>
      </c>
      <c r="AM6" s="265">
        <v>0</v>
      </c>
      <c r="AN6" s="265">
        <v>0</v>
      </c>
      <c r="AO6" s="265">
        <v>0</v>
      </c>
      <c r="AP6" s="265">
        <v>0</v>
      </c>
      <c r="AQ6" s="265">
        <v>0</v>
      </c>
      <c r="AR6" s="265">
        <v>0</v>
      </c>
      <c r="AS6" s="265">
        <v>0</v>
      </c>
      <c r="AT6" s="265">
        <v>0</v>
      </c>
      <c r="AU6" s="265">
        <v>0</v>
      </c>
      <c r="AV6" s="262">
        <f>SUM(I6:AU6)</f>
        <v>18588.895640560491</v>
      </c>
    </row>
    <row r="7" spans="1:48" ht="15.75" customHeight="1" x14ac:dyDescent="0.3">
      <c r="A7" s="266" t="s">
        <v>422</v>
      </c>
      <c r="B7" s="267"/>
      <c r="C7" s="268">
        <f>SUM(C5:C6)</f>
        <v>3441.1859638488531</v>
      </c>
      <c r="D7" s="269">
        <f>L7/C7</f>
        <v>0.95327448657013691</v>
      </c>
      <c r="E7" s="270"/>
      <c r="F7" s="271"/>
      <c r="G7" s="271"/>
      <c r="H7" s="271"/>
      <c r="I7" s="271"/>
      <c r="J7" s="272"/>
      <c r="K7" s="272"/>
      <c r="L7" s="268">
        <f t="shared" ref="L7:AV7" si="2">SUM(L5:L6)</f>
        <v>3280.3947828803771</v>
      </c>
      <c r="M7" s="268">
        <f t="shared" si="2"/>
        <v>3280.3947828803771</v>
      </c>
      <c r="N7" s="268">
        <f t="shared" si="2"/>
        <v>3280.3947828803771</v>
      </c>
      <c r="O7" s="268">
        <f t="shared" si="2"/>
        <v>3280.3947828803771</v>
      </c>
      <c r="P7" s="268">
        <f t="shared" si="2"/>
        <v>3280.3947828803771</v>
      </c>
      <c r="Q7" s="268">
        <f t="shared" si="2"/>
        <v>3280.3947828803771</v>
      </c>
      <c r="R7" s="268">
        <f t="shared" si="2"/>
        <v>3280.3947828803771</v>
      </c>
      <c r="S7" s="268">
        <f t="shared" si="2"/>
        <v>3280.3947828803771</v>
      </c>
      <c r="T7" s="268">
        <f t="shared" si="2"/>
        <v>3280.3947828803771</v>
      </c>
      <c r="U7" s="268">
        <f t="shared" si="2"/>
        <v>3280.3947828803771</v>
      </c>
      <c r="V7" s="268">
        <f t="shared" si="2"/>
        <v>3280.3947828803771</v>
      </c>
      <c r="W7" s="268">
        <f t="shared" si="2"/>
        <v>3280.3947828803771</v>
      </c>
      <c r="X7" s="268">
        <f t="shared" si="2"/>
        <v>3280.3947828803771</v>
      </c>
      <c r="Y7" s="268">
        <f t="shared" si="2"/>
        <v>3280.3947828803771</v>
      </c>
      <c r="Z7" s="268">
        <f t="shared" si="2"/>
        <v>2615.3842986326595</v>
      </c>
      <c r="AA7" s="268">
        <f t="shared" si="2"/>
        <v>0</v>
      </c>
      <c r="AB7" s="268">
        <f t="shared" si="2"/>
        <v>0</v>
      </c>
      <c r="AC7" s="268">
        <f t="shared" si="2"/>
        <v>0</v>
      </c>
      <c r="AD7" s="268">
        <f t="shared" si="2"/>
        <v>0</v>
      </c>
      <c r="AE7" s="268">
        <f t="shared" si="2"/>
        <v>0</v>
      </c>
      <c r="AF7" s="268">
        <f t="shared" si="2"/>
        <v>0</v>
      </c>
      <c r="AG7" s="268">
        <f t="shared" si="2"/>
        <v>0</v>
      </c>
      <c r="AH7" s="268">
        <f t="shared" si="2"/>
        <v>0</v>
      </c>
      <c r="AI7" s="268">
        <f t="shared" si="2"/>
        <v>0</v>
      </c>
      <c r="AJ7" s="268">
        <f t="shared" si="2"/>
        <v>0</v>
      </c>
      <c r="AK7" s="268">
        <f t="shared" si="2"/>
        <v>0</v>
      </c>
      <c r="AL7" s="268">
        <f t="shared" si="2"/>
        <v>0</v>
      </c>
      <c r="AM7" s="268">
        <f t="shared" si="2"/>
        <v>0</v>
      </c>
      <c r="AN7" s="268">
        <f t="shared" si="2"/>
        <v>0</v>
      </c>
      <c r="AO7" s="268">
        <f t="shared" si="2"/>
        <v>0</v>
      </c>
      <c r="AP7" s="268">
        <f t="shared" si="2"/>
        <v>0</v>
      </c>
      <c r="AQ7" s="268">
        <f t="shared" si="2"/>
        <v>0</v>
      </c>
      <c r="AR7" s="268">
        <f t="shared" si="2"/>
        <v>0</v>
      </c>
      <c r="AS7" s="268">
        <f t="shared" si="2"/>
        <v>0</v>
      </c>
      <c r="AT7" s="268">
        <f t="shared" si="2"/>
        <v>0</v>
      </c>
      <c r="AU7" s="268">
        <f t="shared" si="2"/>
        <v>0</v>
      </c>
      <c r="AV7" s="273">
        <f t="shared" si="2"/>
        <v>48540.911258957945</v>
      </c>
    </row>
    <row r="8" spans="1:48" ht="15.75" customHeight="1" x14ac:dyDescent="0.3">
      <c r="A8" s="266" t="s">
        <v>423</v>
      </c>
      <c r="B8" s="274"/>
      <c r="C8" s="275"/>
      <c r="D8" s="276"/>
      <c r="E8" s="270"/>
      <c r="F8" s="271"/>
      <c r="G8" s="271"/>
      <c r="H8" s="271"/>
      <c r="I8" s="271"/>
      <c r="J8" s="272"/>
      <c r="K8" s="272"/>
      <c r="L8" s="268">
        <f>L7-L7</f>
        <v>0</v>
      </c>
      <c r="M8" s="268">
        <f>L7-M7</f>
        <v>0</v>
      </c>
      <c r="N8" s="268">
        <f t="shared" ref="N8:AR8" si="3">M7-N7</f>
        <v>0</v>
      </c>
      <c r="O8" s="268">
        <f t="shared" si="3"/>
        <v>0</v>
      </c>
      <c r="P8" s="268">
        <f t="shared" si="3"/>
        <v>0</v>
      </c>
      <c r="Q8" s="268">
        <f t="shared" si="3"/>
        <v>0</v>
      </c>
      <c r="R8" s="268">
        <f t="shared" si="3"/>
        <v>0</v>
      </c>
      <c r="S8" s="268">
        <f t="shared" si="3"/>
        <v>0</v>
      </c>
      <c r="T8" s="268">
        <f t="shared" si="3"/>
        <v>0</v>
      </c>
      <c r="U8" s="268">
        <f t="shared" si="3"/>
        <v>0</v>
      </c>
      <c r="V8" s="268">
        <f t="shared" si="3"/>
        <v>0</v>
      </c>
      <c r="W8" s="268">
        <f t="shared" si="3"/>
        <v>0</v>
      </c>
      <c r="X8" s="268">
        <f t="shared" si="3"/>
        <v>0</v>
      </c>
      <c r="Y8" s="268">
        <f t="shared" si="3"/>
        <v>0</v>
      </c>
      <c r="Z8" s="268">
        <f t="shared" si="3"/>
        <v>665.01048424771761</v>
      </c>
      <c r="AA8" s="268">
        <f t="shared" si="3"/>
        <v>2615.3842986326595</v>
      </c>
      <c r="AB8" s="268">
        <f t="shared" si="3"/>
        <v>0</v>
      </c>
      <c r="AC8" s="268">
        <f t="shared" si="3"/>
        <v>0</v>
      </c>
      <c r="AD8" s="268">
        <f t="shared" si="3"/>
        <v>0</v>
      </c>
      <c r="AE8" s="268">
        <f t="shared" si="3"/>
        <v>0</v>
      </c>
      <c r="AF8" s="268">
        <f t="shared" si="3"/>
        <v>0</v>
      </c>
      <c r="AG8" s="268">
        <f t="shared" si="3"/>
        <v>0</v>
      </c>
      <c r="AH8" s="268">
        <f t="shared" si="3"/>
        <v>0</v>
      </c>
      <c r="AI8" s="268">
        <f t="shared" si="3"/>
        <v>0</v>
      </c>
      <c r="AJ8" s="268">
        <f t="shared" si="3"/>
        <v>0</v>
      </c>
      <c r="AK8" s="268">
        <f t="shared" si="3"/>
        <v>0</v>
      </c>
      <c r="AL8" s="268">
        <f t="shared" si="3"/>
        <v>0</v>
      </c>
      <c r="AM8" s="268">
        <f t="shared" si="3"/>
        <v>0</v>
      </c>
      <c r="AN8" s="268">
        <f t="shared" si="3"/>
        <v>0</v>
      </c>
      <c r="AO8" s="268">
        <f t="shared" si="3"/>
        <v>0</v>
      </c>
      <c r="AP8" s="268">
        <f t="shared" si="3"/>
        <v>0</v>
      </c>
      <c r="AQ8" s="268">
        <f t="shared" si="3"/>
        <v>0</v>
      </c>
      <c r="AR8" s="268">
        <f t="shared" si="3"/>
        <v>0</v>
      </c>
      <c r="AS8" s="268">
        <f t="shared" ref="AS8" si="4">AR7-AS7</f>
        <v>0</v>
      </c>
      <c r="AT8" s="268">
        <f t="shared" ref="AT8" si="5">AS7-AT7</f>
        <v>0</v>
      </c>
      <c r="AU8" s="268">
        <f t="shared" ref="AU8" si="6">AT7-AU7</f>
        <v>0</v>
      </c>
      <c r="AV8" s="277"/>
    </row>
    <row r="9" spans="1:48" ht="15.75" customHeight="1" x14ac:dyDescent="0.3">
      <c r="A9" s="266" t="s">
        <v>424</v>
      </c>
      <c r="B9" s="274"/>
      <c r="C9" s="275"/>
      <c r="D9" s="276"/>
      <c r="E9" s="270"/>
      <c r="F9" s="271"/>
      <c r="G9" s="271"/>
      <c r="H9" s="271"/>
      <c r="I9" s="271"/>
      <c r="J9" s="272"/>
      <c r="K9" s="272"/>
      <c r="L9" s="268">
        <f>$L$7-L7</f>
        <v>0</v>
      </c>
      <c r="M9" s="268">
        <f>$L$7-M7</f>
        <v>0</v>
      </c>
      <c r="N9" s="268">
        <f t="shared" ref="N9:AR9" si="7">$L$7-N7</f>
        <v>0</v>
      </c>
      <c r="O9" s="268">
        <f t="shared" si="7"/>
        <v>0</v>
      </c>
      <c r="P9" s="268">
        <f t="shared" si="7"/>
        <v>0</v>
      </c>
      <c r="Q9" s="268">
        <f t="shared" si="7"/>
        <v>0</v>
      </c>
      <c r="R9" s="268">
        <f t="shared" si="7"/>
        <v>0</v>
      </c>
      <c r="S9" s="268">
        <f t="shared" si="7"/>
        <v>0</v>
      </c>
      <c r="T9" s="268">
        <f t="shared" si="7"/>
        <v>0</v>
      </c>
      <c r="U9" s="268">
        <f t="shared" si="7"/>
        <v>0</v>
      </c>
      <c r="V9" s="268">
        <f t="shared" si="7"/>
        <v>0</v>
      </c>
      <c r="W9" s="268">
        <f t="shared" si="7"/>
        <v>0</v>
      </c>
      <c r="X9" s="268">
        <f t="shared" si="7"/>
        <v>0</v>
      </c>
      <c r="Y9" s="268">
        <f t="shared" si="7"/>
        <v>0</v>
      </c>
      <c r="Z9" s="268">
        <f t="shared" si="7"/>
        <v>665.01048424771761</v>
      </c>
      <c r="AA9" s="268">
        <f t="shared" si="7"/>
        <v>3280.3947828803771</v>
      </c>
      <c r="AB9" s="268">
        <f t="shared" si="7"/>
        <v>3280.3947828803771</v>
      </c>
      <c r="AC9" s="268">
        <f t="shared" si="7"/>
        <v>3280.3947828803771</v>
      </c>
      <c r="AD9" s="268">
        <f t="shared" si="7"/>
        <v>3280.3947828803771</v>
      </c>
      <c r="AE9" s="268">
        <f t="shared" si="7"/>
        <v>3280.3947828803771</v>
      </c>
      <c r="AF9" s="268">
        <f t="shared" si="7"/>
        <v>3280.3947828803771</v>
      </c>
      <c r="AG9" s="268">
        <f t="shared" si="7"/>
        <v>3280.3947828803771</v>
      </c>
      <c r="AH9" s="268">
        <f t="shared" si="7"/>
        <v>3280.3947828803771</v>
      </c>
      <c r="AI9" s="268">
        <f t="shared" si="7"/>
        <v>3280.3947828803771</v>
      </c>
      <c r="AJ9" s="268">
        <f t="shared" si="7"/>
        <v>3280.3947828803771</v>
      </c>
      <c r="AK9" s="268">
        <f t="shared" si="7"/>
        <v>3280.3947828803771</v>
      </c>
      <c r="AL9" s="268">
        <f t="shared" si="7"/>
        <v>3280.3947828803771</v>
      </c>
      <c r="AM9" s="268">
        <f t="shared" si="7"/>
        <v>3280.3947828803771</v>
      </c>
      <c r="AN9" s="268">
        <f t="shared" si="7"/>
        <v>3280.3947828803771</v>
      </c>
      <c r="AO9" s="268">
        <f t="shared" si="7"/>
        <v>3280.3947828803771</v>
      </c>
      <c r="AP9" s="268">
        <f t="shared" si="7"/>
        <v>3280.3947828803771</v>
      </c>
      <c r="AQ9" s="268">
        <f t="shared" si="7"/>
        <v>3280.3947828803771</v>
      </c>
      <c r="AR9" s="268">
        <f t="shared" si="7"/>
        <v>3280.3947828803771</v>
      </c>
      <c r="AS9" s="268">
        <f t="shared" ref="AS9:AU9" si="8">$L$7-AS7</f>
        <v>3280.3947828803771</v>
      </c>
      <c r="AT9" s="268">
        <f t="shared" si="8"/>
        <v>3280.3947828803771</v>
      </c>
      <c r="AU9" s="268">
        <f t="shared" si="8"/>
        <v>3280.3947828803771</v>
      </c>
      <c r="AV9" s="277"/>
    </row>
    <row r="10" spans="1:48" ht="15.75" customHeight="1" x14ac:dyDescent="0.3">
      <c r="A10" s="278" t="s">
        <v>66</v>
      </c>
      <c r="B10" s="279">
        <f>SUMPRODUCT(B5:B6,C5:C6)/C7</f>
        <v>14.797277300976594</v>
      </c>
      <c r="C10" s="280"/>
      <c r="D10" s="281"/>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3"/>
      <c r="AF10" s="283"/>
      <c r="AG10" s="283"/>
      <c r="AH10" s="283"/>
      <c r="AI10" s="283"/>
      <c r="AJ10" s="283"/>
      <c r="AK10" s="283"/>
      <c r="AL10" s="282"/>
      <c r="AM10" s="282"/>
      <c r="AN10" s="282"/>
      <c r="AO10" s="282"/>
      <c r="AP10" s="283"/>
      <c r="AQ10" s="283"/>
      <c r="AR10" s="283"/>
      <c r="AS10" s="283"/>
      <c r="AT10" s="283"/>
      <c r="AU10" s="283"/>
      <c r="AV10" s="282"/>
    </row>
    <row r="11" spans="1:48" ht="15.75" hidden="1" customHeight="1" x14ac:dyDescent="0.3">
      <c r="A11" s="30"/>
      <c r="B11" s="30"/>
      <c r="C11" s="30"/>
      <c r="D11" s="30"/>
      <c r="E11" s="30"/>
      <c r="F11" s="30"/>
      <c r="G11" s="30"/>
      <c r="H11" s="30"/>
      <c r="I11" s="30"/>
      <c r="J11" s="30"/>
      <c r="K11" s="30"/>
      <c r="L11" s="30"/>
      <c r="M11" s="30"/>
      <c r="N11" s="30"/>
      <c r="O11" s="30"/>
      <c r="P11" s="30"/>
      <c r="Q11" s="30"/>
      <c r="R11" s="30"/>
      <c r="S11" s="30"/>
      <c r="T11" s="30"/>
      <c r="U11" s="30"/>
      <c r="V11" s="30"/>
      <c r="W11" s="30"/>
      <c r="X11" s="30"/>
    </row>
    <row r="12" spans="1:48" ht="15.75" hidden="1" customHeight="1" x14ac:dyDescent="0.3">
      <c r="A12" s="491" t="str">
        <f>A3</f>
        <v>Measure Category</v>
      </c>
      <c r="B12" s="493" t="str">
        <f>B3</f>
        <v>Measure Life</v>
      </c>
      <c r="C12" s="493" t="str">
        <f>C3</f>
        <v>Annual Verified Gross Savings (MWh)</v>
      </c>
      <c r="D12" s="493" t="str">
        <f>D3</f>
        <v>NTGR</v>
      </c>
      <c r="E12" s="17"/>
      <c r="F12" s="50"/>
      <c r="G12" s="50"/>
      <c r="H12" s="50"/>
      <c r="I12" s="50"/>
      <c r="J12" s="109"/>
      <c r="K12" s="109"/>
      <c r="L12" s="260" t="str">
        <f>L3</f>
        <v>CPAS - Verified Net Savings (MWh)</v>
      </c>
      <c r="M12" s="285"/>
      <c r="N12" s="133"/>
      <c r="O12" s="133"/>
      <c r="P12" s="133"/>
      <c r="Q12" s="133"/>
      <c r="R12" s="133"/>
      <c r="S12" s="134"/>
    </row>
    <row r="13" spans="1:48" ht="15.75" hidden="1" customHeight="1" x14ac:dyDescent="0.3">
      <c r="A13" s="496"/>
      <c r="B13" s="495"/>
      <c r="C13" s="495"/>
      <c r="D13" s="495"/>
      <c r="E13" s="1"/>
      <c r="F13" s="1"/>
      <c r="G13" s="1"/>
      <c r="H13" s="1"/>
      <c r="I13" s="1"/>
      <c r="J13" s="1"/>
      <c r="K13" s="171"/>
      <c r="L13" s="24">
        <f t="shared" ref="L13:R15" si="9">T4</f>
        <v>2033</v>
      </c>
      <c r="M13" s="24">
        <f t="shared" si="9"/>
        <v>2034</v>
      </c>
      <c r="N13" s="166">
        <f t="shared" si="9"/>
        <v>2035</v>
      </c>
      <c r="O13" s="98">
        <f t="shared" si="9"/>
        <v>2036</v>
      </c>
      <c r="P13" s="98">
        <f t="shared" si="9"/>
        <v>2037</v>
      </c>
      <c r="Q13" s="98">
        <f t="shared" si="9"/>
        <v>2038</v>
      </c>
      <c r="R13" s="98">
        <f t="shared" si="9"/>
        <v>2039</v>
      </c>
      <c r="S13" s="98">
        <f>AL4</f>
        <v>2051</v>
      </c>
    </row>
    <row r="14" spans="1:48" ht="15.75" hidden="1" customHeight="1" x14ac:dyDescent="0.3">
      <c r="A14" s="199" t="str">
        <f t="shared" ref="A14:D15" si="10">A5</f>
        <v>2024 Linear LED</v>
      </c>
      <c r="B14" s="261">
        <f t="shared" si="10"/>
        <v>14.797277300976587</v>
      </c>
      <c r="C14" s="262">
        <f t="shared" si="10"/>
        <v>2065.5425479606811</v>
      </c>
      <c r="D14" s="263">
        <f t="shared" si="10"/>
        <v>0.97996394094605244</v>
      </c>
      <c r="E14" s="264"/>
      <c r="F14" s="264"/>
      <c r="G14" s="264"/>
      <c r="H14" s="264"/>
      <c r="I14" s="264"/>
      <c r="J14" s="264"/>
      <c r="K14" s="264"/>
      <c r="L14" s="284">
        <f t="shared" si="9"/>
        <v>2024.1572154912997</v>
      </c>
      <c r="M14" s="284">
        <f t="shared" si="9"/>
        <v>2024.1572154912997</v>
      </c>
      <c r="N14" s="262">
        <f t="shared" si="9"/>
        <v>2024.1572154912997</v>
      </c>
      <c r="O14" s="262">
        <f t="shared" si="9"/>
        <v>2024.1572154912997</v>
      </c>
      <c r="P14" s="262">
        <f t="shared" si="9"/>
        <v>2024.1572154912997</v>
      </c>
      <c r="Q14" s="265">
        <f t="shared" si="9"/>
        <v>2024.1572154912997</v>
      </c>
      <c r="R14" s="265">
        <f t="shared" si="9"/>
        <v>1613.8146015192574</v>
      </c>
      <c r="S14" s="265">
        <f>AL5</f>
        <v>0</v>
      </c>
    </row>
    <row r="15" spans="1:48" ht="15.75" hidden="1" customHeight="1" x14ac:dyDescent="0.3">
      <c r="A15" s="199" t="str">
        <f t="shared" si="10"/>
        <v>2023 Linear LED</v>
      </c>
      <c r="B15" s="261">
        <f t="shared" si="10"/>
        <v>14.797277300976608</v>
      </c>
      <c r="C15" s="262">
        <f t="shared" si="10"/>
        <v>1375.6434158881718</v>
      </c>
      <c r="D15" s="263">
        <f t="shared" si="10"/>
        <v>0.91319999999999923</v>
      </c>
      <c r="E15" s="264"/>
      <c r="F15" s="264"/>
      <c r="G15" s="264"/>
      <c r="H15" s="264"/>
      <c r="I15" s="264"/>
      <c r="J15" s="264"/>
      <c r="K15" s="264"/>
      <c r="L15" s="262">
        <f t="shared" si="9"/>
        <v>1256.2375673890774</v>
      </c>
      <c r="M15" s="262">
        <f t="shared" si="9"/>
        <v>1256.2375673890774</v>
      </c>
      <c r="N15" s="262">
        <f t="shared" si="9"/>
        <v>1256.2375673890774</v>
      </c>
      <c r="O15" s="262">
        <f t="shared" si="9"/>
        <v>1256.2375673890774</v>
      </c>
      <c r="P15" s="262">
        <f t="shared" si="9"/>
        <v>1256.2375673890774</v>
      </c>
      <c r="Q15" s="265">
        <f t="shared" si="9"/>
        <v>1256.2375673890774</v>
      </c>
      <c r="R15" s="265">
        <f t="shared" si="9"/>
        <v>1001.569697113402</v>
      </c>
      <c r="S15" s="265">
        <f>AL6</f>
        <v>0</v>
      </c>
    </row>
    <row r="16" spans="1:48" ht="15.75" hidden="1" customHeight="1" x14ac:dyDescent="0.3">
      <c r="A16" s="199" t="e">
        <f>#REF!</f>
        <v>#REF!</v>
      </c>
      <c r="B16" s="261" t="e">
        <f>#REF!</f>
        <v>#REF!</v>
      </c>
      <c r="C16" s="262" t="e">
        <f>#REF!</f>
        <v>#REF!</v>
      </c>
      <c r="D16" s="263" t="e">
        <f>#REF!</f>
        <v>#REF!</v>
      </c>
      <c r="E16" s="264"/>
      <c r="F16" s="264"/>
      <c r="G16" s="264"/>
      <c r="H16" s="264"/>
      <c r="I16" s="264"/>
      <c r="J16" s="264"/>
      <c r="K16" s="264"/>
      <c r="L16" s="262" t="e">
        <f>#REF!</f>
        <v>#REF!</v>
      </c>
      <c r="M16" s="262" t="e">
        <f>#REF!</f>
        <v>#REF!</v>
      </c>
      <c r="N16" s="262" t="e">
        <f>#REF!</f>
        <v>#REF!</v>
      </c>
      <c r="O16" s="262" t="e">
        <f>#REF!</f>
        <v>#REF!</v>
      </c>
      <c r="P16" s="262" t="e">
        <f>#REF!</f>
        <v>#REF!</v>
      </c>
      <c r="Q16" s="262" t="e">
        <f>#REF!</f>
        <v>#REF!</v>
      </c>
      <c r="R16" s="262" t="e">
        <f>#REF!</f>
        <v>#REF!</v>
      </c>
      <c r="S16" s="262" t="e">
        <f>#REF!</f>
        <v>#REF!</v>
      </c>
    </row>
    <row r="17" spans="1:19" ht="15.75" hidden="1" customHeight="1" x14ac:dyDescent="0.3">
      <c r="A17" s="199" t="e">
        <f>#REF!</f>
        <v>#REF!</v>
      </c>
      <c r="B17" s="261" t="e">
        <f>#REF!</f>
        <v>#REF!</v>
      </c>
      <c r="C17" s="262" t="e">
        <f>#REF!</f>
        <v>#REF!</v>
      </c>
      <c r="D17" s="263" t="e">
        <f>#REF!</f>
        <v>#REF!</v>
      </c>
      <c r="E17" s="264"/>
      <c r="F17" s="264"/>
      <c r="G17" s="264"/>
      <c r="H17" s="264"/>
      <c r="I17" s="264"/>
      <c r="J17" s="264"/>
      <c r="K17" s="264"/>
      <c r="L17" s="262" t="e">
        <f>#REF!</f>
        <v>#REF!</v>
      </c>
      <c r="M17" s="262" t="e">
        <f>#REF!</f>
        <v>#REF!</v>
      </c>
      <c r="N17" s="262" t="e">
        <f>#REF!</f>
        <v>#REF!</v>
      </c>
      <c r="O17" s="262" t="e">
        <f>#REF!</f>
        <v>#REF!</v>
      </c>
      <c r="P17" s="262" t="e">
        <f>#REF!</f>
        <v>#REF!</v>
      </c>
      <c r="Q17" s="262" t="e">
        <f>#REF!</f>
        <v>#REF!</v>
      </c>
      <c r="R17" s="262" t="e">
        <f>#REF!</f>
        <v>#REF!</v>
      </c>
      <c r="S17" s="262" t="e">
        <f>#REF!</f>
        <v>#REF!</v>
      </c>
    </row>
    <row r="18" spans="1:19" ht="15.75" hidden="1" customHeight="1" x14ac:dyDescent="0.3">
      <c r="A18" s="266" t="str">
        <f t="shared" ref="A18:D18" si="11">A7</f>
        <v>2025 CPAS</v>
      </c>
      <c r="B18" s="267"/>
      <c r="C18" s="268">
        <f t="shared" si="11"/>
        <v>3441.1859638488531</v>
      </c>
      <c r="D18" s="269">
        <f t="shared" si="11"/>
        <v>0.95327448657013691</v>
      </c>
      <c r="E18" s="270"/>
      <c r="F18" s="271"/>
      <c r="G18" s="271"/>
      <c r="H18" s="271"/>
      <c r="I18" s="271"/>
      <c r="J18" s="272"/>
      <c r="K18" s="272"/>
      <c r="L18" s="268">
        <f t="shared" ref="L18:L20" si="12">T7</f>
        <v>3280.3947828803771</v>
      </c>
      <c r="M18" s="268">
        <f t="shared" ref="M18:M20" si="13">U7</f>
        <v>3280.3947828803771</v>
      </c>
      <c r="N18" s="268">
        <f t="shared" ref="N18:N20" si="14">V7</f>
        <v>3280.3947828803771</v>
      </c>
      <c r="O18" s="268">
        <f t="shared" ref="O18:O20" si="15">W7</f>
        <v>3280.3947828803771</v>
      </c>
      <c r="P18" s="268">
        <f t="shared" ref="P18:P20" si="16">X7</f>
        <v>3280.3947828803771</v>
      </c>
      <c r="Q18" s="268">
        <f t="shared" ref="Q18:Q20" si="17">Y7</f>
        <v>3280.3947828803771</v>
      </c>
      <c r="R18" s="268">
        <f t="shared" ref="R18:R20" si="18">Z7</f>
        <v>2615.3842986326595</v>
      </c>
      <c r="S18" s="268">
        <f t="shared" ref="S18:S20" si="19">AL7</f>
        <v>0</v>
      </c>
    </row>
    <row r="19" spans="1:19" ht="15.75" hidden="1" customHeight="1" x14ac:dyDescent="0.3">
      <c r="A19" s="266" t="str">
        <f t="shared" ref="A19" si="20">A8</f>
        <v>Expiring 2025 CPAS</v>
      </c>
      <c r="B19" s="274"/>
      <c r="C19" s="275"/>
      <c r="D19" s="276"/>
      <c r="E19" s="270"/>
      <c r="F19" s="271"/>
      <c r="G19" s="271"/>
      <c r="H19" s="271"/>
      <c r="I19" s="271"/>
      <c r="J19" s="272"/>
      <c r="K19" s="272"/>
      <c r="L19" s="268">
        <f t="shared" si="12"/>
        <v>0</v>
      </c>
      <c r="M19" s="268">
        <f t="shared" si="13"/>
        <v>0</v>
      </c>
      <c r="N19" s="268">
        <f t="shared" si="14"/>
        <v>0</v>
      </c>
      <c r="O19" s="268">
        <f t="shared" si="15"/>
        <v>0</v>
      </c>
      <c r="P19" s="268">
        <f t="shared" si="16"/>
        <v>0</v>
      </c>
      <c r="Q19" s="268">
        <f t="shared" si="17"/>
        <v>0</v>
      </c>
      <c r="R19" s="268">
        <f t="shared" si="18"/>
        <v>665.01048424771761</v>
      </c>
      <c r="S19" s="268">
        <f t="shared" si="19"/>
        <v>0</v>
      </c>
    </row>
    <row r="20" spans="1:19" ht="15.75" hidden="1" customHeight="1" x14ac:dyDescent="0.3">
      <c r="A20" s="266" t="str">
        <f t="shared" ref="A20" si="21">A9</f>
        <v>Expired 2025 CPAS</v>
      </c>
      <c r="B20" s="274"/>
      <c r="C20" s="275"/>
      <c r="D20" s="276"/>
      <c r="E20" s="270"/>
      <c r="F20" s="271"/>
      <c r="G20" s="271"/>
      <c r="H20" s="271"/>
      <c r="I20" s="271"/>
      <c r="J20" s="272"/>
      <c r="K20" s="272"/>
      <c r="L20" s="268">
        <f t="shared" si="12"/>
        <v>0</v>
      </c>
      <c r="M20" s="268">
        <f t="shared" si="13"/>
        <v>0</v>
      </c>
      <c r="N20" s="268">
        <f t="shared" si="14"/>
        <v>0</v>
      </c>
      <c r="O20" s="268">
        <f t="shared" si="15"/>
        <v>0</v>
      </c>
      <c r="P20" s="268">
        <f t="shared" si="16"/>
        <v>0</v>
      </c>
      <c r="Q20" s="268">
        <f t="shared" si="17"/>
        <v>0</v>
      </c>
      <c r="R20" s="268">
        <f t="shared" si="18"/>
        <v>665.01048424771761</v>
      </c>
      <c r="S20" s="268">
        <f t="shared" si="19"/>
        <v>3280.3947828803771</v>
      </c>
    </row>
    <row r="21" spans="1:19" ht="15.75" hidden="1" customHeight="1" x14ac:dyDescent="0.3">
      <c r="A21" s="278" t="str">
        <f t="shared" ref="A21:B21" si="22">A10</f>
        <v>WAML</v>
      </c>
      <c r="B21" s="279">
        <f t="shared" si="22"/>
        <v>14.797277300976594</v>
      </c>
      <c r="C21" s="280"/>
      <c r="D21" s="281"/>
      <c r="E21" s="282"/>
      <c r="F21" s="282"/>
      <c r="G21" s="282"/>
      <c r="H21" s="282"/>
      <c r="I21" s="282"/>
      <c r="J21" s="282"/>
      <c r="K21" s="282"/>
      <c r="L21" s="282"/>
      <c r="M21" s="282"/>
      <c r="N21" s="282"/>
      <c r="O21" s="282"/>
      <c r="P21" s="282"/>
      <c r="Q21" s="282"/>
      <c r="R21" s="282"/>
    </row>
    <row r="22" spans="1:19" ht="15.75" customHeight="1" x14ac:dyDescent="0.3">
      <c r="A22" s="30"/>
      <c r="B22" s="30"/>
      <c r="C22" s="30"/>
      <c r="D22" s="30"/>
      <c r="E22" s="30"/>
      <c r="F22" s="30"/>
      <c r="G22" s="30"/>
      <c r="H22" s="30"/>
      <c r="I22" s="30"/>
      <c r="J22" s="30"/>
      <c r="K22" s="30"/>
      <c r="L22" s="30"/>
      <c r="M22" s="30"/>
      <c r="N22" s="30"/>
      <c r="O22" s="30"/>
      <c r="P22" s="30"/>
      <c r="Q22" s="30"/>
      <c r="R22" s="30"/>
    </row>
    <row r="23" spans="1:19" ht="15.75" customHeight="1" x14ac:dyDescent="0.3">
      <c r="A23" s="528" t="s">
        <v>2</v>
      </c>
      <c r="B23" s="529"/>
      <c r="C23" s="529"/>
      <c r="D23" s="529"/>
      <c r="E23" s="529"/>
      <c r="F23" s="529"/>
      <c r="G23" s="529"/>
      <c r="H23" s="529"/>
      <c r="I23" s="529"/>
      <c r="J23" s="529"/>
      <c r="K23" s="529"/>
      <c r="L23" s="529"/>
      <c r="M23" s="530"/>
    </row>
    <row r="24" spans="1:19" ht="15.75" customHeight="1" x14ac:dyDescent="0.3">
      <c r="A24" s="503" t="s">
        <v>341</v>
      </c>
      <c r="B24" s="504"/>
      <c r="C24" s="504"/>
      <c r="D24" s="504"/>
      <c r="E24" s="504"/>
      <c r="F24" s="504"/>
      <c r="G24" s="504"/>
      <c r="H24" s="504"/>
      <c r="I24" s="504"/>
      <c r="J24" s="504"/>
      <c r="K24" s="504"/>
      <c r="L24" s="504"/>
      <c r="M24" s="505"/>
    </row>
    <row r="25" spans="1:19" ht="15.75" customHeight="1" x14ac:dyDescent="0.3"/>
    <row r="26" spans="1:19" ht="15.75" customHeight="1" x14ac:dyDescent="0.3"/>
    <row r="27" spans="1:19" ht="15.75" customHeight="1" x14ac:dyDescent="0.3"/>
    <row r="28" spans="1:19" ht="15.75" customHeight="1" x14ac:dyDescent="0.3"/>
    <row r="29" spans="1:19" ht="15.75" customHeight="1" x14ac:dyDescent="0.3"/>
    <row r="30" spans="1:19" ht="15.75" customHeight="1" x14ac:dyDescent="0.3"/>
    <row r="31" spans="1:19" ht="15.75" customHeight="1" x14ac:dyDescent="0.3"/>
    <row r="32" spans="1:19" ht="15.75" customHeight="1" x14ac:dyDescent="0.3"/>
  </sheetData>
  <mergeCells count="11">
    <mergeCell ref="A23:M23"/>
    <mergeCell ref="A24:M24"/>
    <mergeCell ref="AV3:AV4"/>
    <mergeCell ref="A12:A13"/>
    <mergeCell ref="B12:B13"/>
    <mergeCell ref="C12:C13"/>
    <mergeCell ref="D12:D13"/>
    <mergeCell ref="A3:A4"/>
    <mergeCell ref="B3:B4"/>
    <mergeCell ref="C3:C4"/>
    <mergeCell ref="D3:D4"/>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6F500-DABE-45FC-B4D0-A7DFE6FA40DF}">
  <dimension ref="A1:F26"/>
  <sheetViews>
    <sheetView workbookViewId="0">
      <selection activeCell="F15" sqref="F15"/>
    </sheetView>
  </sheetViews>
  <sheetFormatPr defaultRowHeight="15.75" x14ac:dyDescent="0.3"/>
  <cols>
    <col min="1" max="1" width="17.109375" customWidth="1"/>
    <col min="2" max="2" width="12.109375" bestFit="1" customWidth="1"/>
    <col min="3" max="3" width="17.33203125" bestFit="1" customWidth="1"/>
    <col min="4" max="4" width="20.109375" bestFit="1" customWidth="1"/>
    <col min="5" max="5" width="20.6640625" customWidth="1"/>
    <col min="6" max="6" width="10.6640625" bestFit="1" customWidth="1"/>
  </cols>
  <sheetData>
    <row r="1" spans="1:6" ht="15.75" customHeight="1" x14ac:dyDescent="0.3">
      <c r="A1" s="292" t="s">
        <v>487</v>
      </c>
      <c r="B1" s="42"/>
      <c r="C1" s="30"/>
      <c r="D1" s="30"/>
      <c r="E1" s="30"/>
      <c r="F1" s="30"/>
    </row>
    <row r="2" spans="1:6" ht="15.75" customHeight="1" x14ac:dyDescent="0.3">
      <c r="A2" s="42"/>
      <c r="B2" s="42"/>
      <c r="C2" s="454" t="s">
        <v>205</v>
      </c>
      <c r="D2" s="455"/>
      <c r="E2" s="455"/>
      <c r="F2" s="456"/>
    </row>
    <row r="3" spans="1:6" ht="15.75" customHeight="1" x14ac:dyDescent="0.3">
      <c r="A3" s="15" t="s">
        <v>32</v>
      </c>
      <c r="B3" s="17" t="s">
        <v>77</v>
      </c>
      <c r="C3" s="126" t="s">
        <v>250</v>
      </c>
      <c r="D3" s="126" t="s">
        <v>251</v>
      </c>
      <c r="E3" s="126" t="s">
        <v>203</v>
      </c>
      <c r="F3" s="126" t="s">
        <v>38</v>
      </c>
    </row>
    <row r="4" spans="1:6" ht="15.75" customHeight="1" x14ac:dyDescent="0.3">
      <c r="A4" s="223" t="s">
        <v>104</v>
      </c>
      <c r="B4" s="223" t="s">
        <v>43</v>
      </c>
      <c r="C4" s="225">
        <v>0</v>
      </c>
      <c r="D4" s="255">
        <v>0</v>
      </c>
      <c r="E4" s="225">
        <f>'RP - IQ (b-25)'!L15</f>
        <v>11670.83</v>
      </c>
      <c r="F4" s="224">
        <f>SUM(C4:E4)*29.3/1000</f>
        <v>341.95531900000003</v>
      </c>
    </row>
    <row r="5" spans="1:6" ht="15.75" customHeight="1" x14ac:dyDescent="0.3">
      <c r="A5" s="223" t="s">
        <v>104</v>
      </c>
      <c r="B5" s="223" t="s">
        <v>91</v>
      </c>
      <c r="C5" s="225">
        <v>0</v>
      </c>
      <c r="D5" s="225">
        <v>0</v>
      </c>
      <c r="E5" s="225">
        <f>'IQ - SF (b-25)'!L36</f>
        <v>294.00690339316429</v>
      </c>
      <c r="F5" s="224">
        <f t="shared" ref="F5:F14" si="0">SUM(C5:E5)*29.3/1000</f>
        <v>8.6144022694197133</v>
      </c>
    </row>
    <row r="6" spans="1:6" ht="15.75" customHeight="1" x14ac:dyDescent="0.3">
      <c r="A6" s="223" t="s">
        <v>104</v>
      </c>
      <c r="B6" s="223" t="s">
        <v>76</v>
      </c>
      <c r="C6" s="225">
        <v>0</v>
      </c>
      <c r="D6" s="225">
        <v>0</v>
      </c>
      <c r="E6" s="225">
        <f>'IQ - CAA (b-25)'!L24</f>
        <v>12</v>
      </c>
      <c r="F6" s="224">
        <f t="shared" si="0"/>
        <v>0.35160000000000002</v>
      </c>
    </row>
    <row r="7" spans="1:6" ht="15.75" customHeight="1" x14ac:dyDescent="0.3">
      <c r="A7" s="223" t="s">
        <v>104</v>
      </c>
      <c r="B7" s="223" t="s">
        <v>37</v>
      </c>
      <c r="C7" s="417">
        <v>0</v>
      </c>
      <c r="D7" s="255">
        <f>'IQ - SS (b-25)'!C16</f>
        <v>784.04</v>
      </c>
      <c r="E7" s="225">
        <f>'IQ - SS (b-25)'!C24</f>
        <v>831.21500000000015</v>
      </c>
      <c r="F7" s="224">
        <f t="shared" si="0"/>
        <v>47.326971500000006</v>
      </c>
    </row>
    <row r="8" spans="1:6" ht="15.75" customHeight="1" x14ac:dyDescent="0.3">
      <c r="A8" s="223" t="s">
        <v>104</v>
      </c>
      <c r="B8" s="223" t="s">
        <v>589</v>
      </c>
      <c r="C8" s="417">
        <v>0</v>
      </c>
      <c r="D8" s="255">
        <f>'IQ - SS (b-25)'!C18</f>
        <v>0</v>
      </c>
      <c r="E8" s="225">
        <f>'IQ - MHAS (b-25)'!L30</f>
        <v>191.50844866548999</v>
      </c>
      <c r="F8" s="224">
        <f t="shared" si="0"/>
        <v>5.6111975458988574</v>
      </c>
    </row>
    <row r="9" spans="1:6" ht="15.75" customHeight="1" x14ac:dyDescent="0.3">
      <c r="A9" s="223" t="s">
        <v>104</v>
      </c>
      <c r="B9" s="223" t="s">
        <v>514</v>
      </c>
      <c r="C9" s="417">
        <v>0</v>
      </c>
      <c r="D9" s="255">
        <f>'IQ - Accessibility (b-25)'!L28</f>
        <v>210.08399999999997</v>
      </c>
      <c r="E9" s="225">
        <f>'IQ - MHAS (b-25)'!L31</f>
        <v>0</v>
      </c>
      <c r="F9" s="224">
        <f t="shared" si="0"/>
        <v>6.1554611999999995</v>
      </c>
    </row>
    <row r="10" spans="1:6" ht="15.75" customHeight="1" x14ac:dyDescent="0.3">
      <c r="A10" s="223" t="s">
        <v>104</v>
      </c>
      <c r="B10" s="223" t="s">
        <v>109</v>
      </c>
      <c r="C10" s="225">
        <v>0</v>
      </c>
      <c r="D10" s="225">
        <f>'MF - Income Qualified (b-25)'!L32</f>
        <v>159.63325364352548</v>
      </c>
      <c r="E10" s="225">
        <f>'IQ - CAA (b-25)'!L26</f>
        <v>0</v>
      </c>
      <c r="F10" s="224">
        <f t="shared" si="0"/>
        <v>4.6772543317552966</v>
      </c>
    </row>
    <row r="11" spans="1:6" ht="15.75" customHeight="1" x14ac:dyDescent="0.3">
      <c r="A11" s="223" t="s">
        <v>214</v>
      </c>
      <c r="B11" s="223" t="s">
        <v>157</v>
      </c>
      <c r="C11" s="225">
        <v>0</v>
      </c>
      <c r="D11" s="225">
        <v>0</v>
      </c>
      <c r="E11" s="225">
        <f>'MRSF - Home Efficiency (b-25)'!L34</f>
        <v>243.8847752781501</v>
      </c>
      <c r="F11" s="224">
        <f t="shared" si="0"/>
        <v>7.1458239156497987</v>
      </c>
    </row>
    <row r="12" spans="1:6" ht="15.75" customHeight="1" x14ac:dyDescent="0.3">
      <c r="A12" s="223" t="s">
        <v>173</v>
      </c>
      <c r="B12" s="223" t="s">
        <v>604</v>
      </c>
      <c r="C12" s="225">
        <v>0</v>
      </c>
      <c r="D12" s="255">
        <f>'Standard (b-25)'!L32</f>
        <v>676.95151168118855</v>
      </c>
      <c r="E12" s="225">
        <v>0</v>
      </c>
      <c r="F12" s="224">
        <f t="shared" si="0"/>
        <v>19.834679292258826</v>
      </c>
    </row>
    <row r="13" spans="1:6" ht="15.75" customHeight="1" x14ac:dyDescent="0.3">
      <c r="A13" s="223" t="s">
        <v>169</v>
      </c>
      <c r="B13" s="223" t="s">
        <v>160</v>
      </c>
      <c r="C13" s="225">
        <v>0</v>
      </c>
      <c r="D13" s="255">
        <f>'Small Business (b-25)'!L28</f>
        <v>13569.682823235004</v>
      </c>
      <c r="E13" s="225">
        <v>0</v>
      </c>
      <c r="F13" s="224">
        <f t="shared" si="0"/>
        <v>397.59170672078557</v>
      </c>
    </row>
    <row r="14" spans="1:6" ht="15.75" customHeight="1" x14ac:dyDescent="0.3">
      <c r="A14" s="223" t="s">
        <v>33</v>
      </c>
      <c r="B14" s="223" t="s">
        <v>130</v>
      </c>
      <c r="C14" s="225">
        <v>0</v>
      </c>
      <c r="D14" s="225">
        <f>C16-SUM(C4:E13)</f>
        <v>1318384.1943000681</v>
      </c>
      <c r="E14" s="256">
        <v>0</v>
      </c>
      <c r="F14" s="224">
        <f t="shared" si="0"/>
        <v>38628.656892991996</v>
      </c>
    </row>
    <row r="15" spans="1:6" x14ac:dyDescent="0.3">
      <c r="A15" s="230" t="s">
        <v>39</v>
      </c>
      <c r="B15" s="231"/>
      <c r="C15" s="457">
        <f>SUM(C4:E14)</f>
        <v>1347028.0310159647</v>
      </c>
      <c r="D15" s="458"/>
      <c r="E15" s="459"/>
      <c r="F15" s="232">
        <f>SUM(F4:F14)</f>
        <v>39467.921308767764</v>
      </c>
    </row>
    <row r="16" spans="1:6" x14ac:dyDescent="0.3">
      <c r="A16" s="226" t="s">
        <v>40</v>
      </c>
      <c r="B16" s="227"/>
      <c r="C16" s="460">
        <f>'Reference Values'!J31</f>
        <v>1347028.0310159647</v>
      </c>
      <c r="D16" s="461"/>
      <c r="E16" s="462"/>
      <c r="F16" s="228">
        <f>'Reference Values'!J30</f>
        <v>39467.921308767764</v>
      </c>
    </row>
    <row r="17" spans="1:6" ht="15.75" customHeight="1" x14ac:dyDescent="0.3">
      <c r="A17" s="226" t="s">
        <v>41</v>
      </c>
      <c r="B17" s="227"/>
      <c r="C17" s="463">
        <f>C15/C16</f>
        <v>1</v>
      </c>
      <c r="D17" s="464"/>
      <c r="E17" s="465"/>
      <c r="F17" s="229">
        <f>F15/F16</f>
        <v>1</v>
      </c>
    </row>
    <row r="18" spans="1:6" ht="15.75" customHeight="1" x14ac:dyDescent="0.3">
      <c r="A18" s="30"/>
      <c r="B18" s="30"/>
      <c r="C18" s="30"/>
      <c r="D18" s="30"/>
      <c r="E18" s="30"/>
      <c r="F18" s="30"/>
    </row>
    <row r="19" spans="1:6" ht="15.75" customHeight="1" x14ac:dyDescent="0.3">
      <c r="A19" s="88" t="s">
        <v>2</v>
      </c>
      <c r="B19" s="89"/>
      <c r="C19" s="89"/>
      <c r="D19" s="89"/>
      <c r="E19" s="89"/>
      <c r="F19" s="24" t="s">
        <v>38</v>
      </c>
    </row>
    <row r="20" spans="1:6" x14ac:dyDescent="0.3">
      <c r="A20" s="450" t="s">
        <v>106</v>
      </c>
      <c r="B20" s="451"/>
      <c r="C20" s="451"/>
      <c r="D20" s="451"/>
      <c r="E20" s="451"/>
      <c r="F20" s="431"/>
    </row>
    <row r="21" spans="1:6" x14ac:dyDescent="0.3">
      <c r="A21" s="452" t="s">
        <v>138</v>
      </c>
      <c r="B21" s="453"/>
      <c r="C21" s="453"/>
      <c r="D21" s="453"/>
      <c r="E21" s="453"/>
      <c r="F21" s="431"/>
    </row>
    <row r="22" spans="1:6" x14ac:dyDescent="0.3">
      <c r="A22" s="413" t="s">
        <v>241</v>
      </c>
      <c r="B22" s="414"/>
      <c r="C22" s="414"/>
      <c r="D22" s="414" t="s">
        <v>401</v>
      </c>
      <c r="E22" s="425"/>
      <c r="F22" s="430">
        <f>F4+F5+F6+F7+F8+F9+F10</f>
        <v>414.69220584707392</v>
      </c>
    </row>
    <row r="23" spans="1:6" x14ac:dyDescent="0.3">
      <c r="A23" s="415" t="s">
        <v>242</v>
      </c>
      <c r="B23" s="416"/>
      <c r="C23" s="416"/>
      <c r="D23" s="416" t="s">
        <v>400</v>
      </c>
      <c r="E23" s="426"/>
      <c r="F23" s="430">
        <f>F11+F12+F13+F14</f>
        <v>39053.22910292069</v>
      </c>
    </row>
    <row r="24" spans="1:6" x14ac:dyDescent="0.3">
      <c r="A24" s="409" t="s">
        <v>243</v>
      </c>
      <c r="B24" s="410"/>
      <c r="C24" s="410"/>
      <c r="D24" s="410" t="s">
        <v>399</v>
      </c>
      <c r="E24" s="427"/>
      <c r="F24" s="429">
        <v>0</v>
      </c>
    </row>
    <row r="25" spans="1:6" x14ac:dyDescent="0.3">
      <c r="A25" s="411" t="s">
        <v>244</v>
      </c>
      <c r="B25" s="412"/>
      <c r="C25" s="412"/>
      <c r="D25" s="412" t="s">
        <v>399</v>
      </c>
      <c r="E25" s="428"/>
      <c r="F25" s="429">
        <v>0</v>
      </c>
    </row>
    <row r="26" spans="1:6" x14ac:dyDescent="0.3">
      <c r="F26" s="232">
        <f>F22+F23+F24+F25</f>
        <v>39467.921308767764</v>
      </c>
    </row>
  </sheetData>
  <mergeCells count="6">
    <mergeCell ref="A20:E20"/>
    <mergeCell ref="A21:E21"/>
    <mergeCell ref="C2:F2"/>
    <mergeCell ref="C15:E15"/>
    <mergeCell ref="C16:E16"/>
    <mergeCell ref="C17:E17"/>
  </mergeCells>
  <pageMargins left="0.7" right="0.7" top="0.75" bottom="0.75" header="0.3" footer="0.3"/>
  <pageSetup orientation="portrait" r:id="rId1"/>
  <legacy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970C6-6D7A-4D27-9B94-551462C95E49}">
  <dimension ref="A1:AV37"/>
  <sheetViews>
    <sheetView workbookViewId="0"/>
  </sheetViews>
  <sheetFormatPr defaultColWidth="8.88671875" defaultRowHeight="15.75" x14ac:dyDescent="0.3"/>
  <cols>
    <col min="1" max="1" width="32.77734375" customWidth="1"/>
    <col min="2" max="2" width="8.77734375" customWidth="1"/>
    <col min="3" max="3" width="14.77734375" customWidth="1"/>
    <col min="4" max="4" width="5.77734375" customWidth="1"/>
    <col min="5" max="10" width="6.44140625" hidden="1" customWidth="1"/>
    <col min="11" max="11" width="7.44140625" hidden="1" customWidth="1"/>
    <col min="12" max="47" width="7.77734375" customWidth="1"/>
  </cols>
  <sheetData>
    <row r="1" spans="1:48" ht="15.75" customHeight="1" x14ac:dyDescent="0.3">
      <c r="A1" s="292" t="s">
        <v>609</v>
      </c>
    </row>
    <row r="2" spans="1:48" x14ac:dyDescent="0.3">
      <c r="A2" s="37"/>
    </row>
    <row r="3" spans="1:48" x14ac:dyDescent="0.3">
      <c r="A3" s="292" t="s">
        <v>610</v>
      </c>
    </row>
    <row r="4" spans="1:48" ht="15" customHeight="1" x14ac:dyDescent="0.3">
      <c r="A4" s="491" t="s">
        <v>230</v>
      </c>
      <c r="B4" s="493" t="s">
        <v>0</v>
      </c>
      <c r="C4" s="493" t="s">
        <v>264</v>
      </c>
      <c r="D4" s="497" t="s">
        <v>57</v>
      </c>
      <c r="E4" s="96"/>
      <c r="F4" s="96"/>
      <c r="G4" s="96"/>
      <c r="H4" s="96"/>
      <c r="I4" s="96"/>
      <c r="J4" s="96"/>
      <c r="K4" s="88"/>
      <c r="L4" s="435" t="s">
        <v>265</v>
      </c>
      <c r="M4" s="89"/>
      <c r="N4" s="89"/>
      <c r="O4" s="89"/>
      <c r="P4" s="89"/>
      <c r="Q4" s="89"/>
      <c r="R4" s="89"/>
      <c r="S4" s="89"/>
      <c r="T4" s="89"/>
      <c r="U4" s="89"/>
      <c r="V4" s="89"/>
      <c r="W4" s="90"/>
      <c r="X4" s="29"/>
      <c r="Y4" s="29"/>
      <c r="Z4" s="29"/>
      <c r="AA4" s="29"/>
      <c r="AB4" s="29"/>
      <c r="AC4" s="29"/>
      <c r="AD4" s="29"/>
      <c r="AE4" s="29"/>
      <c r="AF4" s="29"/>
      <c r="AG4" s="29"/>
      <c r="AH4" s="29"/>
      <c r="AI4" s="29"/>
      <c r="AJ4" s="29"/>
      <c r="AK4" s="29"/>
      <c r="AL4" s="29"/>
      <c r="AM4" s="29"/>
      <c r="AN4" s="29"/>
      <c r="AO4" s="29"/>
      <c r="AP4" s="29"/>
      <c r="AQ4" s="29"/>
      <c r="AR4" s="29"/>
      <c r="AS4" s="29"/>
      <c r="AT4" s="29"/>
      <c r="AU4" s="29"/>
      <c r="AV4" s="474" t="s">
        <v>1</v>
      </c>
    </row>
    <row r="5" spans="1:48" x14ac:dyDescent="0.3">
      <c r="A5" s="496"/>
      <c r="B5" s="495"/>
      <c r="C5" s="495"/>
      <c r="D5" s="494"/>
      <c r="E5" s="98">
        <v>2018</v>
      </c>
      <c r="F5" s="98">
        <f>E5+1</f>
        <v>2019</v>
      </c>
      <c r="G5" s="98">
        <f t="shared" ref="G5:AU5" si="0">F5+1</f>
        <v>2020</v>
      </c>
      <c r="H5" s="98">
        <f t="shared" si="0"/>
        <v>2021</v>
      </c>
      <c r="I5" s="98">
        <f t="shared" si="0"/>
        <v>2022</v>
      </c>
      <c r="J5" s="98">
        <f t="shared" si="0"/>
        <v>2023</v>
      </c>
      <c r="K5" s="98">
        <f t="shared" si="0"/>
        <v>2024</v>
      </c>
      <c r="L5" s="98">
        <f t="shared" si="0"/>
        <v>2025</v>
      </c>
      <c r="M5" s="98">
        <f t="shared" si="0"/>
        <v>2026</v>
      </c>
      <c r="N5" s="98">
        <f t="shared" si="0"/>
        <v>2027</v>
      </c>
      <c r="O5" s="98">
        <f t="shared" si="0"/>
        <v>2028</v>
      </c>
      <c r="P5" s="98">
        <f t="shared" si="0"/>
        <v>2029</v>
      </c>
      <c r="Q5" s="98">
        <f t="shared" si="0"/>
        <v>2030</v>
      </c>
      <c r="R5" s="98">
        <f t="shared" si="0"/>
        <v>2031</v>
      </c>
      <c r="S5" s="98">
        <f t="shared" si="0"/>
        <v>2032</v>
      </c>
      <c r="T5" s="98">
        <f t="shared" si="0"/>
        <v>2033</v>
      </c>
      <c r="U5" s="98">
        <f t="shared" si="0"/>
        <v>2034</v>
      </c>
      <c r="V5" s="98">
        <f t="shared" si="0"/>
        <v>2035</v>
      </c>
      <c r="W5" s="98">
        <f t="shared" si="0"/>
        <v>2036</v>
      </c>
      <c r="X5" s="98">
        <f t="shared" si="0"/>
        <v>2037</v>
      </c>
      <c r="Y5" s="98">
        <f t="shared" si="0"/>
        <v>2038</v>
      </c>
      <c r="Z5" s="98">
        <f t="shared" si="0"/>
        <v>2039</v>
      </c>
      <c r="AA5" s="98">
        <f t="shared" si="0"/>
        <v>2040</v>
      </c>
      <c r="AB5" s="98">
        <f t="shared" si="0"/>
        <v>2041</v>
      </c>
      <c r="AC5" s="98">
        <f t="shared" si="0"/>
        <v>2042</v>
      </c>
      <c r="AD5" s="98">
        <f t="shared" si="0"/>
        <v>2043</v>
      </c>
      <c r="AE5" s="98">
        <f t="shared" si="0"/>
        <v>2044</v>
      </c>
      <c r="AF5" s="98">
        <f t="shared" si="0"/>
        <v>2045</v>
      </c>
      <c r="AG5" s="98">
        <f t="shared" si="0"/>
        <v>2046</v>
      </c>
      <c r="AH5" s="98">
        <f t="shared" si="0"/>
        <v>2047</v>
      </c>
      <c r="AI5" s="98">
        <f t="shared" si="0"/>
        <v>2048</v>
      </c>
      <c r="AJ5" s="98">
        <f t="shared" si="0"/>
        <v>2049</v>
      </c>
      <c r="AK5" s="98">
        <f t="shared" si="0"/>
        <v>2050</v>
      </c>
      <c r="AL5" s="98">
        <f t="shared" si="0"/>
        <v>2051</v>
      </c>
      <c r="AM5" s="98">
        <f t="shared" si="0"/>
        <v>2052</v>
      </c>
      <c r="AN5" s="98">
        <f t="shared" si="0"/>
        <v>2053</v>
      </c>
      <c r="AO5" s="98">
        <f t="shared" si="0"/>
        <v>2054</v>
      </c>
      <c r="AP5" s="98">
        <f t="shared" si="0"/>
        <v>2055</v>
      </c>
      <c r="AQ5" s="98">
        <f t="shared" si="0"/>
        <v>2056</v>
      </c>
      <c r="AR5" s="98">
        <f t="shared" si="0"/>
        <v>2057</v>
      </c>
      <c r="AS5" s="98">
        <f t="shared" si="0"/>
        <v>2058</v>
      </c>
      <c r="AT5" s="98">
        <f t="shared" si="0"/>
        <v>2059</v>
      </c>
      <c r="AU5" s="98">
        <f t="shared" si="0"/>
        <v>2060</v>
      </c>
      <c r="AV5" s="476"/>
    </row>
    <row r="6" spans="1:48" x14ac:dyDescent="0.3">
      <c r="A6" s="219" t="str">
        <f>A29</f>
        <v>Commercial Wall Insulation</v>
      </c>
      <c r="B6" s="220">
        <f>B29</f>
        <v>25</v>
      </c>
      <c r="C6" s="418">
        <f>C29*29.3/1000</f>
        <v>12.833282821975001</v>
      </c>
      <c r="D6" s="221">
        <f>L6/C6</f>
        <v>0.8</v>
      </c>
      <c r="E6" s="92"/>
      <c r="F6" s="135"/>
      <c r="G6" s="115"/>
      <c r="H6" s="115"/>
      <c r="I6" s="115"/>
      <c r="J6" s="115"/>
      <c r="K6" s="217"/>
      <c r="L6" s="418">
        <f>L29*29.3/1000</f>
        <v>10.26662625758</v>
      </c>
      <c r="M6" s="418">
        <f t="shared" ref="M6:AU8" si="1">M29*29.3/1000</f>
        <v>10.26662625758</v>
      </c>
      <c r="N6" s="418">
        <f t="shared" si="1"/>
        <v>10.26662625758</v>
      </c>
      <c r="O6" s="418">
        <f t="shared" si="1"/>
        <v>10.26662625758</v>
      </c>
      <c r="P6" s="418">
        <f t="shared" si="1"/>
        <v>10.26662625758</v>
      </c>
      <c r="Q6" s="418">
        <f t="shared" si="1"/>
        <v>10.26662625758</v>
      </c>
      <c r="R6" s="418">
        <f t="shared" si="1"/>
        <v>10.26662625758</v>
      </c>
      <c r="S6" s="418">
        <f t="shared" si="1"/>
        <v>10.26662625758</v>
      </c>
      <c r="T6" s="418">
        <f t="shared" si="1"/>
        <v>10.26662625758</v>
      </c>
      <c r="U6" s="418">
        <f t="shared" si="1"/>
        <v>10.26662625758</v>
      </c>
      <c r="V6" s="418">
        <f t="shared" si="1"/>
        <v>10.26662625758</v>
      </c>
      <c r="W6" s="418">
        <f t="shared" si="1"/>
        <v>10.26662625758</v>
      </c>
      <c r="X6" s="418">
        <f t="shared" si="1"/>
        <v>10.26662625758</v>
      </c>
      <c r="Y6" s="418">
        <f t="shared" si="1"/>
        <v>10.26662625758</v>
      </c>
      <c r="Z6" s="418">
        <f t="shared" si="1"/>
        <v>10.26662625758</v>
      </c>
      <c r="AA6" s="418">
        <f t="shared" si="1"/>
        <v>10.26662625758</v>
      </c>
      <c r="AB6" s="418">
        <f t="shared" si="1"/>
        <v>10.26662625758</v>
      </c>
      <c r="AC6" s="418">
        <f t="shared" si="1"/>
        <v>10.26662625758</v>
      </c>
      <c r="AD6" s="418">
        <f t="shared" si="1"/>
        <v>10.26662625758</v>
      </c>
      <c r="AE6" s="418">
        <f t="shared" si="1"/>
        <v>10.26662625758</v>
      </c>
      <c r="AF6" s="418">
        <f t="shared" si="1"/>
        <v>10.26662625758</v>
      </c>
      <c r="AG6" s="418">
        <f t="shared" si="1"/>
        <v>10.26662625758</v>
      </c>
      <c r="AH6" s="418">
        <f t="shared" si="1"/>
        <v>10.26662625758</v>
      </c>
      <c r="AI6" s="418">
        <f t="shared" si="1"/>
        <v>10.26662625758</v>
      </c>
      <c r="AJ6" s="418">
        <f t="shared" si="1"/>
        <v>10.26662625758</v>
      </c>
      <c r="AK6" s="418">
        <f t="shared" si="1"/>
        <v>0</v>
      </c>
      <c r="AL6" s="418">
        <f t="shared" si="1"/>
        <v>0</v>
      </c>
      <c r="AM6" s="418">
        <f t="shared" si="1"/>
        <v>0</v>
      </c>
      <c r="AN6" s="418">
        <f t="shared" si="1"/>
        <v>0</v>
      </c>
      <c r="AO6" s="418">
        <f t="shared" si="1"/>
        <v>0</v>
      </c>
      <c r="AP6" s="418">
        <f t="shared" si="1"/>
        <v>0</v>
      </c>
      <c r="AQ6" s="418">
        <f t="shared" si="1"/>
        <v>0</v>
      </c>
      <c r="AR6" s="418">
        <f t="shared" si="1"/>
        <v>0</v>
      </c>
      <c r="AS6" s="418">
        <f t="shared" si="1"/>
        <v>0</v>
      </c>
      <c r="AT6" s="418">
        <f t="shared" si="1"/>
        <v>0</v>
      </c>
      <c r="AU6" s="418">
        <f t="shared" si="1"/>
        <v>0</v>
      </c>
      <c r="AV6" s="208">
        <f>SUM(E6:AU6)</f>
        <v>256.6656564395002</v>
      </c>
    </row>
    <row r="7" spans="1:48" x14ac:dyDescent="0.3">
      <c r="A7" s="219" t="str">
        <f t="shared" ref="A7:B8" si="2">A30</f>
        <v>Roof Insulation for C&amp;I Facilities</v>
      </c>
      <c r="B7" s="220">
        <f t="shared" si="2"/>
        <v>20</v>
      </c>
      <c r="C7" s="418">
        <f t="shared" ref="C7:C8" si="3">C30*29.3/1000</f>
        <v>6.861705637428571</v>
      </c>
      <c r="D7" s="221">
        <f t="shared" ref="D7:D8" si="4">L7/C7</f>
        <v>0.80000000000000016</v>
      </c>
      <c r="E7" s="92"/>
      <c r="F7" s="135"/>
      <c r="G7" s="115"/>
      <c r="H7" s="115"/>
      <c r="I7" s="115"/>
      <c r="J7" s="115"/>
      <c r="K7" s="217"/>
      <c r="L7" s="418">
        <f t="shared" ref="L7:AA8" si="5">L30*29.3/1000</f>
        <v>5.4893645099428579</v>
      </c>
      <c r="M7" s="418">
        <f t="shared" si="5"/>
        <v>5.4893645099428579</v>
      </c>
      <c r="N7" s="418">
        <f t="shared" si="5"/>
        <v>5.4893645099428579</v>
      </c>
      <c r="O7" s="418">
        <f t="shared" si="5"/>
        <v>5.4893645099428579</v>
      </c>
      <c r="P7" s="418">
        <f t="shared" si="5"/>
        <v>5.4893645099428579</v>
      </c>
      <c r="Q7" s="418">
        <f t="shared" si="5"/>
        <v>5.4893645099428579</v>
      </c>
      <c r="R7" s="418">
        <f t="shared" si="5"/>
        <v>5.4893645099428579</v>
      </c>
      <c r="S7" s="418">
        <f t="shared" si="5"/>
        <v>5.4893645099428579</v>
      </c>
      <c r="T7" s="418">
        <f t="shared" si="5"/>
        <v>5.4893645099428579</v>
      </c>
      <c r="U7" s="418">
        <f t="shared" si="5"/>
        <v>5.4893645099428579</v>
      </c>
      <c r="V7" s="418">
        <f t="shared" si="5"/>
        <v>5.4893645099428579</v>
      </c>
      <c r="W7" s="418">
        <f t="shared" si="5"/>
        <v>5.4893645099428579</v>
      </c>
      <c r="X7" s="418">
        <f t="shared" si="5"/>
        <v>5.4893645099428579</v>
      </c>
      <c r="Y7" s="418">
        <f t="shared" si="5"/>
        <v>5.4893645099428579</v>
      </c>
      <c r="Z7" s="418">
        <f t="shared" si="5"/>
        <v>5.4893645099428579</v>
      </c>
      <c r="AA7" s="418">
        <f t="shared" si="5"/>
        <v>5.4893645099428579</v>
      </c>
      <c r="AB7" s="418">
        <f t="shared" si="1"/>
        <v>5.4893645099428579</v>
      </c>
      <c r="AC7" s="418">
        <f t="shared" si="1"/>
        <v>5.4893645099428579</v>
      </c>
      <c r="AD7" s="418">
        <f t="shared" si="1"/>
        <v>5.4893645099428579</v>
      </c>
      <c r="AE7" s="418">
        <f t="shared" si="1"/>
        <v>5.4893645099428579</v>
      </c>
      <c r="AF7" s="418">
        <f t="shared" si="1"/>
        <v>0</v>
      </c>
      <c r="AG7" s="418">
        <f t="shared" si="1"/>
        <v>0</v>
      </c>
      <c r="AH7" s="418">
        <f t="shared" si="1"/>
        <v>0</v>
      </c>
      <c r="AI7" s="418">
        <f t="shared" si="1"/>
        <v>0</v>
      </c>
      <c r="AJ7" s="418">
        <f t="shared" si="1"/>
        <v>0</v>
      </c>
      <c r="AK7" s="418">
        <f t="shared" si="1"/>
        <v>0</v>
      </c>
      <c r="AL7" s="418">
        <f t="shared" si="1"/>
        <v>0</v>
      </c>
      <c r="AM7" s="418">
        <f t="shared" si="1"/>
        <v>0</v>
      </c>
      <c r="AN7" s="418">
        <f t="shared" si="1"/>
        <v>0</v>
      </c>
      <c r="AO7" s="418">
        <f t="shared" si="1"/>
        <v>0</v>
      </c>
      <c r="AP7" s="418">
        <f t="shared" si="1"/>
        <v>0</v>
      </c>
      <c r="AQ7" s="418">
        <f t="shared" si="1"/>
        <v>0</v>
      </c>
      <c r="AR7" s="418">
        <f t="shared" si="1"/>
        <v>0</v>
      </c>
      <c r="AS7" s="418">
        <f t="shared" si="1"/>
        <v>0</v>
      </c>
      <c r="AT7" s="418">
        <f t="shared" si="1"/>
        <v>0</v>
      </c>
      <c r="AU7" s="418">
        <f t="shared" si="1"/>
        <v>0</v>
      </c>
      <c r="AV7" s="208">
        <f>SUM(E7:AU7)</f>
        <v>109.78729019885718</v>
      </c>
    </row>
    <row r="8" spans="1:48" x14ac:dyDescent="0.3">
      <c r="A8" s="219" t="str">
        <f t="shared" si="2"/>
        <v>C&amp;I Air Sealing</v>
      </c>
      <c r="B8" s="220">
        <f t="shared" si="2"/>
        <v>20</v>
      </c>
      <c r="C8" s="418">
        <f t="shared" si="3"/>
        <v>5.0983606559199597</v>
      </c>
      <c r="D8" s="221">
        <f t="shared" si="4"/>
        <v>0.80000000000000027</v>
      </c>
      <c r="E8" s="92"/>
      <c r="F8" s="135"/>
      <c r="G8" s="115"/>
      <c r="H8" s="115"/>
      <c r="I8" s="115"/>
      <c r="J8" s="115"/>
      <c r="K8" s="217"/>
      <c r="L8" s="418">
        <f t="shared" si="5"/>
        <v>4.078688524735969</v>
      </c>
      <c r="M8" s="418">
        <f t="shared" si="1"/>
        <v>4.078688524735969</v>
      </c>
      <c r="N8" s="418">
        <f t="shared" si="1"/>
        <v>4.078688524735969</v>
      </c>
      <c r="O8" s="418">
        <f t="shared" si="1"/>
        <v>4.078688524735969</v>
      </c>
      <c r="P8" s="418">
        <f t="shared" si="1"/>
        <v>4.078688524735969</v>
      </c>
      <c r="Q8" s="418">
        <f t="shared" si="1"/>
        <v>4.078688524735969</v>
      </c>
      <c r="R8" s="418">
        <f t="shared" si="1"/>
        <v>4.078688524735969</v>
      </c>
      <c r="S8" s="418">
        <f t="shared" si="1"/>
        <v>4.078688524735969</v>
      </c>
      <c r="T8" s="418">
        <f t="shared" si="1"/>
        <v>4.078688524735969</v>
      </c>
      <c r="U8" s="418">
        <f t="shared" si="1"/>
        <v>4.078688524735969</v>
      </c>
      <c r="V8" s="418">
        <f t="shared" si="1"/>
        <v>4.078688524735969</v>
      </c>
      <c r="W8" s="418">
        <f t="shared" si="1"/>
        <v>4.078688524735969</v>
      </c>
      <c r="X8" s="418">
        <f t="shared" si="1"/>
        <v>4.078688524735969</v>
      </c>
      <c r="Y8" s="418">
        <f t="shared" si="1"/>
        <v>4.078688524735969</v>
      </c>
      <c r="Z8" s="418">
        <f t="shared" si="1"/>
        <v>4.078688524735969</v>
      </c>
      <c r="AA8" s="418">
        <f t="shared" si="1"/>
        <v>4.078688524735969</v>
      </c>
      <c r="AB8" s="418">
        <f t="shared" si="1"/>
        <v>4.078688524735969</v>
      </c>
      <c r="AC8" s="418">
        <f t="shared" si="1"/>
        <v>4.078688524735969</v>
      </c>
      <c r="AD8" s="418">
        <f t="shared" si="1"/>
        <v>4.078688524735969</v>
      </c>
      <c r="AE8" s="418">
        <f t="shared" si="1"/>
        <v>4.078688524735969</v>
      </c>
      <c r="AF8" s="418">
        <f t="shared" si="1"/>
        <v>0</v>
      </c>
      <c r="AG8" s="418">
        <f t="shared" si="1"/>
        <v>0</v>
      </c>
      <c r="AH8" s="418">
        <f t="shared" si="1"/>
        <v>0</v>
      </c>
      <c r="AI8" s="418">
        <f t="shared" si="1"/>
        <v>0</v>
      </c>
      <c r="AJ8" s="418">
        <f t="shared" si="1"/>
        <v>0</v>
      </c>
      <c r="AK8" s="418">
        <f t="shared" si="1"/>
        <v>0</v>
      </c>
      <c r="AL8" s="418">
        <f t="shared" si="1"/>
        <v>0</v>
      </c>
      <c r="AM8" s="418">
        <f t="shared" si="1"/>
        <v>0</v>
      </c>
      <c r="AN8" s="418">
        <f t="shared" si="1"/>
        <v>0</v>
      </c>
      <c r="AO8" s="418">
        <f t="shared" si="1"/>
        <v>0</v>
      </c>
      <c r="AP8" s="418">
        <f t="shared" si="1"/>
        <v>0</v>
      </c>
      <c r="AQ8" s="418">
        <f t="shared" si="1"/>
        <v>0</v>
      </c>
      <c r="AR8" s="418">
        <f t="shared" si="1"/>
        <v>0</v>
      </c>
      <c r="AS8" s="418">
        <f t="shared" si="1"/>
        <v>0</v>
      </c>
      <c r="AT8" s="418">
        <f t="shared" si="1"/>
        <v>0</v>
      </c>
      <c r="AU8" s="418">
        <f t="shared" si="1"/>
        <v>0</v>
      </c>
      <c r="AV8" s="208">
        <f>SUM(E8:AU8)</f>
        <v>81.573770494719355</v>
      </c>
    </row>
    <row r="9" spans="1:48" x14ac:dyDescent="0.3">
      <c r="A9" s="180" t="s">
        <v>422</v>
      </c>
      <c r="B9" s="196"/>
      <c r="C9" s="182">
        <f>SUM(C6:C8)</f>
        <v>24.793349115323529</v>
      </c>
      <c r="D9" s="205">
        <f>L9/C9</f>
        <v>0.80000000000000016</v>
      </c>
      <c r="E9" s="94"/>
      <c r="F9" s="94"/>
      <c r="G9" s="218"/>
      <c r="H9" s="218"/>
      <c r="I9" s="218"/>
      <c r="J9" s="218"/>
      <c r="K9" s="94"/>
      <c r="L9" s="182">
        <f t="shared" ref="L9:AV9" si="6">SUM(L6:L8)</f>
        <v>19.834679292258826</v>
      </c>
      <c r="M9" s="182">
        <f t="shared" si="6"/>
        <v>19.834679292258826</v>
      </c>
      <c r="N9" s="182">
        <f t="shared" si="6"/>
        <v>19.834679292258826</v>
      </c>
      <c r="O9" s="182">
        <f t="shared" si="6"/>
        <v>19.834679292258826</v>
      </c>
      <c r="P9" s="182">
        <f t="shared" si="6"/>
        <v>19.834679292258826</v>
      </c>
      <c r="Q9" s="182">
        <f t="shared" si="6"/>
        <v>19.834679292258826</v>
      </c>
      <c r="R9" s="182">
        <f t="shared" si="6"/>
        <v>19.834679292258826</v>
      </c>
      <c r="S9" s="182">
        <f t="shared" si="6"/>
        <v>19.834679292258826</v>
      </c>
      <c r="T9" s="182">
        <f t="shared" si="6"/>
        <v>19.834679292258826</v>
      </c>
      <c r="U9" s="182">
        <f t="shared" si="6"/>
        <v>19.834679292258826</v>
      </c>
      <c r="V9" s="182">
        <f t="shared" si="6"/>
        <v>19.834679292258826</v>
      </c>
      <c r="W9" s="182">
        <f t="shared" si="6"/>
        <v>19.834679292258826</v>
      </c>
      <c r="X9" s="182">
        <f t="shared" si="6"/>
        <v>19.834679292258826</v>
      </c>
      <c r="Y9" s="182">
        <f t="shared" si="6"/>
        <v>19.834679292258826</v>
      </c>
      <c r="Z9" s="182">
        <f t="shared" si="6"/>
        <v>19.834679292258826</v>
      </c>
      <c r="AA9" s="182">
        <f t="shared" si="6"/>
        <v>19.834679292258826</v>
      </c>
      <c r="AB9" s="182">
        <f t="shared" si="6"/>
        <v>19.834679292258826</v>
      </c>
      <c r="AC9" s="182">
        <f t="shared" si="6"/>
        <v>19.834679292258826</v>
      </c>
      <c r="AD9" s="182">
        <f t="shared" si="6"/>
        <v>19.834679292258826</v>
      </c>
      <c r="AE9" s="182">
        <f t="shared" si="6"/>
        <v>19.834679292258826</v>
      </c>
      <c r="AF9" s="182">
        <f t="shared" si="6"/>
        <v>10.26662625758</v>
      </c>
      <c r="AG9" s="182">
        <f t="shared" si="6"/>
        <v>10.26662625758</v>
      </c>
      <c r="AH9" s="182">
        <f t="shared" si="6"/>
        <v>10.26662625758</v>
      </c>
      <c r="AI9" s="182">
        <f t="shared" si="6"/>
        <v>10.26662625758</v>
      </c>
      <c r="AJ9" s="182">
        <f t="shared" si="6"/>
        <v>10.26662625758</v>
      </c>
      <c r="AK9" s="182">
        <f t="shared" si="6"/>
        <v>0</v>
      </c>
      <c r="AL9" s="182">
        <f t="shared" si="6"/>
        <v>0</v>
      </c>
      <c r="AM9" s="182">
        <f t="shared" si="6"/>
        <v>0</v>
      </c>
      <c r="AN9" s="182">
        <f t="shared" si="6"/>
        <v>0</v>
      </c>
      <c r="AO9" s="182">
        <f t="shared" si="6"/>
        <v>0</v>
      </c>
      <c r="AP9" s="182">
        <f t="shared" si="6"/>
        <v>0</v>
      </c>
      <c r="AQ9" s="182">
        <f t="shared" si="6"/>
        <v>0</v>
      </c>
      <c r="AR9" s="182">
        <f t="shared" si="6"/>
        <v>0</v>
      </c>
      <c r="AS9" s="182">
        <f t="shared" si="6"/>
        <v>0</v>
      </c>
      <c r="AT9" s="182">
        <f t="shared" si="6"/>
        <v>0</v>
      </c>
      <c r="AU9" s="182">
        <f t="shared" si="6"/>
        <v>0</v>
      </c>
      <c r="AV9" s="182">
        <f t="shared" si="6"/>
        <v>448.02671713307677</v>
      </c>
    </row>
    <row r="10" spans="1:48" x14ac:dyDescent="0.3">
      <c r="A10" s="180" t="s">
        <v>423</v>
      </c>
      <c r="B10" s="185"/>
      <c r="C10" s="186"/>
      <c r="D10" s="197"/>
      <c r="E10" s="94"/>
      <c r="F10" s="94"/>
      <c r="G10" s="95"/>
      <c r="H10" s="95"/>
      <c r="I10" s="95"/>
      <c r="J10" s="95"/>
      <c r="K10" s="94"/>
      <c r="L10" s="174">
        <v>0</v>
      </c>
      <c r="M10" s="174">
        <f t="shared" ref="M10:AU10" si="7">L9-M9</f>
        <v>0</v>
      </c>
      <c r="N10" s="174">
        <f t="shared" si="7"/>
        <v>0</v>
      </c>
      <c r="O10" s="174">
        <f t="shared" si="7"/>
        <v>0</v>
      </c>
      <c r="P10" s="174">
        <f t="shared" si="7"/>
        <v>0</v>
      </c>
      <c r="Q10" s="174">
        <f t="shared" si="7"/>
        <v>0</v>
      </c>
      <c r="R10" s="174">
        <f t="shared" si="7"/>
        <v>0</v>
      </c>
      <c r="S10" s="174">
        <f t="shared" si="7"/>
        <v>0</v>
      </c>
      <c r="T10" s="174">
        <f t="shared" si="7"/>
        <v>0</v>
      </c>
      <c r="U10" s="174">
        <f t="shared" si="7"/>
        <v>0</v>
      </c>
      <c r="V10" s="174">
        <f t="shared" si="7"/>
        <v>0</v>
      </c>
      <c r="W10" s="174">
        <f t="shared" si="7"/>
        <v>0</v>
      </c>
      <c r="X10" s="174">
        <f t="shared" si="7"/>
        <v>0</v>
      </c>
      <c r="Y10" s="174">
        <f t="shared" si="7"/>
        <v>0</v>
      </c>
      <c r="Z10" s="174">
        <f t="shared" si="7"/>
        <v>0</v>
      </c>
      <c r="AA10" s="174">
        <f t="shared" si="7"/>
        <v>0</v>
      </c>
      <c r="AB10" s="174">
        <f t="shared" si="7"/>
        <v>0</v>
      </c>
      <c r="AC10" s="174">
        <f t="shared" si="7"/>
        <v>0</v>
      </c>
      <c r="AD10" s="174">
        <f t="shared" si="7"/>
        <v>0</v>
      </c>
      <c r="AE10" s="174">
        <f t="shared" si="7"/>
        <v>0</v>
      </c>
      <c r="AF10" s="174">
        <f t="shared" si="7"/>
        <v>9.568053034678826</v>
      </c>
      <c r="AG10" s="174">
        <f t="shared" si="7"/>
        <v>0</v>
      </c>
      <c r="AH10" s="174">
        <f t="shared" si="7"/>
        <v>0</v>
      </c>
      <c r="AI10" s="174">
        <f t="shared" si="7"/>
        <v>0</v>
      </c>
      <c r="AJ10" s="174">
        <f t="shared" si="7"/>
        <v>0</v>
      </c>
      <c r="AK10" s="174">
        <f t="shared" si="7"/>
        <v>10.26662625758</v>
      </c>
      <c r="AL10" s="174">
        <f t="shared" si="7"/>
        <v>0</v>
      </c>
      <c r="AM10" s="174">
        <f t="shared" si="7"/>
        <v>0</v>
      </c>
      <c r="AN10" s="174">
        <f t="shared" si="7"/>
        <v>0</v>
      </c>
      <c r="AO10" s="174">
        <f t="shared" si="7"/>
        <v>0</v>
      </c>
      <c r="AP10" s="174">
        <f t="shared" si="7"/>
        <v>0</v>
      </c>
      <c r="AQ10" s="174">
        <f t="shared" si="7"/>
        <v>0</v>
      </c>
      <c r="AR10" s="174">
        <f t="shared" si="7"/>
        <v>0</v>
      </c>
      <c r="AS10" s="174">
        <f t="shared" si="7"/>
        <v>0</v>
      </c>
      <c r="AT10" s="174">
        <f t="shared" si="7"/>
        <v>0</v>
      </c>
      <c r="AU10" s="174">
        <f t="shared" si="7"/>
        <v>0</v>
      </c>
      <c r="AV10" s="84"/>
    </row>
    <row r="11" spans="1:48" x14ac:dyDescent="0.3">
      <c r="A11" s="180" t="s">
        <v>424</v>
      </c>
      <c r="B11" s="185"/>
      <c r="C11" s="186"/>
      <c r="D11" s="186"/>
      <c r="E11" s="94"/>
      <c r="F11" s="94"/>
      <c r="G11" s="95"/>
      <c r="H11" s="95"/>
      <c r="I11" s="95"/>
      <c r="J11" s="95"/>
      <c r="K11" s="94"/>
      <c r="L11" s="174">
        <f>$L9-L9</f>
        <v>0</v>
      </c>
      <c r="M11" s="174">
        <f t="shared" ref="M11:AU11" si="8">$L9-M9</f>
        <v>0</v>
      </c>
      <c r="N11" s="174">
        <f t="shared" si="8"/>
        <v>0</v>
      </c>
      <c r="O11" s="174">
        <f t="shared" si="8"/>
        <v>0</v>
      </c>
      <c r="P11" s="174">
        <f t="shared" si="8"/>
        <v>0</v>
      </c>
      <c r="Q11" s="174">
        <f t="shared" si="8"/>
        <v>0</v>
      </c>
      <c r="R11" s="174">
        <f t="shared" si="8"/>
        <v>0</v>
      </c>
      <c r="S11" s="174">
        <f t="shared" si="8"/>
        <v>0</v>
      </c>
      <c r="T11" s="174">
        <f t="shared" si="8"/>
        <v>0</v>
      </c>
      <c r="U11" s="174">
        <f t="shared" si="8"/>
        <v>0</v>
      </c>
      <c r="V11" s="174">
        <f t="shared" si="8"/>
        <v>0</v>
      </c>
      <c r="W11" s="174">
        <f t="shared" si="8"/>
        <v>0</v>
      </c>
      <c r="X11" s="174">
        <f t="shared" si="8"/>
        <v>0</v>
      </c>
      <c r="Y11" s="174">
        <f t="shared" si="8"/>
        <v>0</v>
      </c>
      <c r="Z11" s="174">
        <f t="shared" si="8"/>
        <v>0</v>
      </c>
      <c r="AA11" s="174">
        <f t="shared" si="8"/>
        <v>0</v>
      </c>
      <c r="AB11" s="174">
        <f t="shared" si="8"/>
        <v>0</v>
      </c>
      <c r="AC11" s="174">
        <f t="shared" si="8"/>
        <v>0</v>
      </c>
      <c r="AD11" s="174">
        <f t="shared" si="8"/>
        <v>0</v>
      </c>
      <c r="AE11" s="174">
        <f t="shared" si="8"/>
        <v>0</v>
      </c>
      <c r="AF11" s="174">
        <f t="shared" si="8"/>
        <v>9.568053034678826</v>
      </c>
      <c r="AG11" s="174">
        <f t="shared" si="8"/>
        <v>9.568053034678826</v>
      </c>
      <c r="AH11" s="174">
        <f t="shared" si="8"/>
        <v>9.568053034678826</v>
      </c>
      <c r="AI11" s="174">
        <f t="shared" si="8"/>
        <v>9.568053034678826</v>
      </c>
      <c r="AJ11" s="174">
        <f t="shared" si="8"/>
        <v>9.568053034678826</v>
      </c>
      <c r="AK11" s="174">
        <f t="shared" si="8"/>
        <v>19.834679292258826</v>
      </c>
      <c r="AL11" s="174">
        <f t="shared" si="8"/>
        <v>19.834679292258826</v>
      </c>
      <c r="AM11" s="174">
        <f t="shared" si="8"/>
        <v>19.834679292258826</v>
      </c>
      <c r="AN11" s="174">
        <f t="shared" si="8"/>
        <v>19.834679292258826</v>
      </c>
      <c r="AO11" s="174">
        <f t="shared" si="8"/>
        <v>19.834679292258826</v>
      </c>
      <c r="AP11" s="174">
        <f t="shared" si="8"/>
        <v>19.834679292258826</v>
      </c>
      <c r="AQ11" s="174">
        <f t="shared" si="8"/>
        <v>19.834679292258826</v>
      </c>
      <c r="AR11" s="174">
        <f t="shared" si="8"/>
        <v>19.834679292258826</v>
      </c>
      <c r="AS11" s="174">
        <f t="shared" si="8"/>
        <v>19.834679292258826</v>
      </c>
      <c r="AT11" s="174">
        <f t="shared" si="8"/>
        <v>19.834679292258826</v>
      </c>
      <c r="AU11" s="174">
        <f t="shared" si="8"/>
        <v>19.834679292258826</v>
      </c>
      <c r="AV11" s="80"/>
    </row>
    <row r="12" spans="1:48" x14ac:dyDescent="0.3">
      <c r="A12" s="193" t="s">
        <v>66</v>
      </c>
      <c r="B12" s="206">
        <f>SUMPRODUCT(B6:B8,C6:C8)/C9</f>
        <v>22.588049472921632</v>
      </c>
      <c r="C12" s="56"/>
      <c r="D12" s="30"/>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row>
    <row r="13" spans="1:48" hidden="1" x14ac:dyDescent="0.3">
      <c r="A13" s="30"/>
      <c r="B13" s="99"/>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row>
    <row r="14" spans="1:48" ht="15" hidden="1" customHeight="1" x14ac:dyDescent="0.3">
      <c r="A14" s="491" t="str">
        <f>A4</f>
        <v>Measure Category</v>
      </c>
      <c r="B14" s="493" t="str">
        <f>B4</f>
        <v>Measure Life</v>
      </c>
      <c r="C14" s="493" t="str">
        <f>C4</f>
        <v>Annual Verified Gross Savings (MWh)</v>
      </c>
      <c r="D14" s="497" t="str">
        <f>D4</f>
        <v>NTGR</v>
      </c>
      <c r="E14" s="96"/>
      <c r="F14" s="96"/>
      <c r="G14" s="96"/>
      <c r="H14" s="96"/>
      <c r="I14" s="96"/>
      <c r="J14" s="96"/>
      <c r="K14" s="88"/>
      <c r="L14" s="120" t="s">
        <v>265</v>
      </c>
      <c r="M14" s="89"/>
      <c r="N14" s="89"/>
      <c r="O14" s="89"/>
      <c r="P14" s="89"/>
      <c r="Q14" s="89"/>
      <c r="R14" s="89"/>
      <c r="S14" s="89"/>
      <c r="T14" s="89"/>
      <c r="U14" s="89"/>
      <c r="V14" s="89"/>
      <c r="W14" s="89"/>
      <c r="X14" s="89"/>
      <c r="Y14" s="89"/>
      <c r="Z14" s="89"/>
      <c r="AA14" s="90"/>
      <c r="AB14" s="30"/>
      <c r="AC14" s="30"/>
      <c r="AD14" s="30"/>
      <c r="AE14" s="30"/>
      <c r="AF14" s="30"/>
      <c r="AG14" s="30"/>
      <c r="AH14" s="30"/>
      <c r="AI14" s="30"/>
      <c r="AJ14" s="30"/>
      <c r="AK14" s="30"/>
      <c r="AL14" s="30"/>
      <c r="AM14" s="30"/>
      <c r="AN14" s="30"/>
      <c r="AO14" s="30"/>
      <c r="AP14" s="30"/>
      <c r="AQ14" s="30"/>
      <c r="AR14" s="30"/>
      <c r="AS14" s="30"/>
      <c r="AT14" s="30"/>
      <c r="AU14" s="30"/>
      <c r="AV14" s="30"/>
    </row>
    <row r="15" spans="1:48" hidden="1" x14ac:dyDescent="0.3">
      <c r="A15" s="496"/>
      <c r="B15" s="495"/>
      <c r="C15" s="495"/>
      <c r="D15" s="494"/>
      <c r="E15" s="98"/>
      <c r="F15" s="98"/>
      <c r="G15" s="98"/>
      <c r="H15" s="98"/>
      <c r="I15" s="98"/>
      <c r="J15" s="98"/>
      <c r="K15" s="98"/>
      <c r="L15" s="98">
        <f t="shared" ref="L15:AA15" si="9">AB5</f>
        <v>2041</v>
      </c>
      <c r="M15" s="98">
        <f t="shared" si="9"/>
        <v>2042</v>
      </c>
      <c r="N15" s="98">
        <f t="shared" si="9"/>
        <v>2043</v>
      </c>
      <c r="O15" s="98">
        <f t="shared" si="9"/>
        <v>2044</v>
      </c>
      <c r="P15" s="98">
        <f t="shared" si="9"/>
        <v>2045</v>
      </c>
      <c r="Q15" s="98">
        <f t="shared" si="9"/>
        <v>2046</v>
      </c>
      <c r="R15" s="98">
        <f t="shared" si="9"/>
        <v>2047</v>
      </c>
      <c r="S15" s="98">
        <f t="shared" si="9"/>
        <v>2048</v>
      </c>
      <c r="T15" s="98">
        <f t="shared" si="9"/>
        <v>2049</v>
      </c>
      <c r="U15" s="98">
        <f t="shared" si="9"/>
        <v>2050</v>
      </c>
      <c r="V15" s="98">
        <f t="shared" si="9"/>
        <v>2051</v>
      </c>
      <c r="W15" s="98">
        <f t="shared" si="9"/>
        <v>2052</v>
      </c>
      <c r="X15" s="98">
        <f t="shared" si="9"/>
        <v>2053</v>
      </c>
      <c r="Y15" s="98">
        <f t="shared" si="9"/>
        <v>2054</v>
      </c>
      <c r="Z15" s="98">
        <f t="shared" si="9"/>
        <v>2055</v>
      </c>
      <c r="AA15" s="98">
        <f t="shared" si="9"/>
        <v>2056</v>
      </c>
      <c r="AB15" s="30"/>
      <c r="AC15" s="30"/>
      <c r="AD15" s="30"/>
      <c r="AE15" s="30"/>
      <c r="AF15" s="30"/>
      <c r="AG15" s="30"/>
      <c r="AH15" s="30"/>
      <c r="AI15" s="30"/>
      <c r="AJ15" s="30"/>
      <c r="AK15" s="30"/>
      <c r="AL15" s="30"/>
      <c r="AM15" s="30"/>
      <c r="AN15" s="30"/>
      <c r="AO15" s="30"/>
      <c r="AP15" s="30"/>
      <c r="AQ15" s="30"/>
      <c r="AR15" s="30"/>
      <c r="AS15" s="30"/>
      <c r="AT15" s="30"/>
      <c r="AU15" s="30"/>
      <c r="AV15" s="30"/>
    </row>
    <row r="16" spans="1:48" hidden="1" x14ac:dyDescent="0.3">
      <c r="A16" s="219" t="str">
        <f>A29</f>
        <v>Commercial Wall Insulation</v>
      </c>
      <c r="B16" s="220">
        <f t="shared" ref="B16:C16" si="10">B29</f>
        <v>25</v>
      </c>
      <c r="C16" s="177">
        <f t="shared" si="10"/>
        <v>437.99600075000001</v>
      </c>
      <c r="D16" s="221">
        <f>L16/C16</f>
        <v>9.3121592839931176E-3</v>
      </c>
      <c r="E16" s="92"/>
      <c r="F16" s="135"/>
      <c r="G16" s="115"/>
      <c r="H16" s="115"/>
      <c r="I16" s="115"/>
      <c r="J16" s="115"/>
      <c r="K16" s="217"/>
      <c r="L16" s="177">
        <f t="shared" ref="L16:AA16" si="11">AB8</f>
        <v>4.078688524735969</v>
      </c>
      <c r="M16" s="177">
        <f t="shared" si="11"/>
        <v>4.078688524735969</v>
      </c>
      <c r="N16" s="177">
        <f t="shared" si="11"/>
        <v>4.078688524735969</v>
      </c>
      <c r="O16" s="177">
        <f t="shared" si="11"/>
        <v>4.078688524735969</v>
      </c>
      <c r="P16" s="177">
        <f t="shared" si="11"/>
        <v>0</v>
      </c>
      <c r="Q16" s="177">
        <f t="shared" si="11"/>
        <v>0</v>
      </c>
      <c r="R16" s="177">
        <f t="shared" si="11"/>
        <v>0</v>
      </c>
      <c r="S16" s="177">
        <f t="shared" si="11"/>
        <v>0</v>
      </c>
      <c r="T16" s="177">
        <f t="shared" si="11"/>
        <v>0</v>
      </c>
      <c r="U16" s="177">
        <f t="shared" si="11"/>
        <v>0</v>
      </c>
      <c r="V16" s="177">
        <f t="shared" si="11"/>
        <v>0</v>
      </c>
      <c r="W16" s="177">
        <f t="shared" si="11"/>
        <v>0</v>
      </c>
      <c r="X16" s="177">
        <f t="shared" si="11"/>
        <v>0</v>
      </c>
      <c r="Y16" s="177">
        <f t="shared" si="11"/>
        <v>0</v>
      </c>
      <c r="Z16" s="177">
        <f t="shared" si="11"/>
        <v>0</v>
      </c>
      <c r="AA16" s="177">
        <f t="shared" si="11"/>
        <v>0</v>
      </c>
      <c r="AB16" s="30"/>
      <c r="AC16" s="30"/>
      <c r="AD16" s="30"/>
      <c r="AE16" s="30"/>
      <c r="AF16" s="30"/>
      <c r="AG16" s="30"/>
      <c r="AH16" s="30"/>
      <c r="AI16" s="30"/>
      <c r="AJ16" s="30"/>
      <c r="AK16" s="30"/>
      <c r="AL16" s="30"/>
      <c r="AM16" s="30"/>
      <c r="AN16" s="30"/>
      <c r="AO16" s="30"/>
      <c r="AP16" s="30"/>
      <c r="AQ16" s="30"/>
      <c r="AR16" s="30"/>
      <c r="AS16" s="30"/>
      <c r="AT16" s="30"/>
      <c r="AU16" s="30"/>
      <c r="AV16" s="30"/>
    </row>
    <row r="17" spans="1:48" hidden="1" x14ac:dyDescent="0.3">
      <c r="A17" s="219" t="e">
        <f>#REF!</f>
        <v>#REF!</v>
      </c>
      <c r="B17" s="220" t="e">
        <f>#REF!</f>
        <v>#REF!</v>
      </c>
      <c r="C17" s="177" t="e">
        <f>#REF!</f>
        <v>#REF!</v>
      </c>
      <c r="D17" s="221" t="e">
        <f t="shared" ref="D17:D20" si="12">L17/C17</f>
        <v>#REF!</v>
      </c>
      <c r="E17" s="92"/>
      <c r="F17" s="135"/>
      <c r="G17" s="115"/>
      <c r="H17" s="115"/>
      <c r="I17" s="115"/>
      <c r="J17" s="115"/>
      <c r="K17" s="217"/>
      <c r="L17" s="177" t="e">
        <f>#REF!</f>
        <v>#REF!</v>
      </c>
      <c r="M17" s="177" t="e">
        <f>#REF!</f>
        <v>#REF!</v>
      </c>
      <c r="N17" s="177" t="e">
        <f>#REF!</f>
        <v>#REF!</v>
      </c>
      <c r="O17" s="177" t="e">
        <f>#REF!</f>
        <v>#REF!</v>
      </c>
      <c r="P17" s="177" t="e">
        <f>#REF!</f>
        <v>#REF!</v>
      </c>
      <c r="Q17" s="177" t="e">
        <f>#REF!</f>
        <v>#REF!</v>
      </c>
      <c r="R17" s="177" t="e">
        <f>#REF!</f>
        <v>#REF!</v>
      </c>
      <c r="S17" s="177" t="e">
        <f>#REF!</f>
        <v>#REF!</v>
      </c>
      <c r="T17" s="177" t="e">
        <f>#REF!</f>
        <v>#REF!</v>
      </c>
      <c r="U17" s="177" t="e">
        <f>#REF!</f>
        <v>#REF!</v>
      </c>
      <c r="V17" s="177" t="e">
        <f>#REF!</f>
        <v>#REF!</v>
      </c>
      <c r="W17" s="177" t="e">
        <f>#REF!</f>
        <v>#REF!</v>
      </c>
      <c r="X17" s="177" t="e">
        <f>#REF!</f>
        <v>#REF!</v>
      </c>
      <c r="Y17" s="177" t="e">
        <f>#REF!</f>
        <v>#REF!</v>
      </c>
      <c r="Z17" s="177" t="e">
        <f>#REF!</f>
        <v>#REF!</v>
      </c>
      <c r="AA17" s="177" t="e">
        <f>#REF!</f>
        <v>#REF!</v>
      </c>
      <c r="AB17" s="30"/>
      <c r="AC17" s="30"/>
      <c r="AD17" s="30"/>
      <c r="AE17" s="30"/>
      <c r="AF17" s="30"/>
      <c r="AG17" s="30"/>
      <c r="AH17" s="30"/>
      <c r="AI17" s="30"/>
      <c r="AJ17" s="30"/>
      <c r="AK17" s="30"/>
      <c r="AL17" s="30"/>
      <c r="AM17" s="30"/>
      <c r="AN17" s="30"/>
      <c r="AO17" s="30"/>
      <c r="AP17" s="30"/>
      <c r="AQ17" s="30"/>
      <c r="AR17" s="30"/>
      <c r="AS17" s="30"/>
      <c r="AT17" s="30"/>
      <c r="AU17" s="30"/>
      <c r="AV17" s="30"/>
    </row>
    <row r="18" spans="1:48" hidden="1" x14ac:dyDescent="0.3">
      <c r="A18" s="219" t="e">
        <f>#REF!</f>
        <v>#REF!</v>
      </c>
      <c r="B18" s="220" t="e">
        <f>#REF!</f>
        <v>#REF!</v>
      </c>
      <c r="C18" s="177" t="e">
        <f>#REF!</f>
        <v>#REF!</v>
      </c>
      <c r="D18" s="221" t="e">
        <f t="shared" si="12"/>
        <v>#REF!</v>
      </c>
      <c r="E18" s="92"/>
      <c r="F18" s="135"/>
      <c r="G18" s="115"/>
      <c r="H18" s="115"/>
      <c r="I18" s="115"/>
      <c r="J18" s="115"/>
      <c r="K18" s="217"/>
      <c r="L18" s="177" t="e">
        <f>#REF!</f>
        <v>#REF!</v>
      </c>
      <c r="M18" s="177" t="e">
        <f>#REF!</f>
        <v>#REF!</v>
      </c>
      <c r="N18" s="177" t="e">
        <f>#REF!</f>
        <v>#REF!</v>
      </c>
      <c r="O18" s="177" t="e">
        <f>#REF!</f>
        <v>#REF!</v>
      </c>
      <c r="P18" s="177" t="e">
        <f>#REF!</f>
        <v>#REF!</v>
      </c>
      <c r="Q18" s="177" t="e">
        <f>#REF!</f>
        <v>#REF!</v>
      </c>
      <c r="R18" s="177" t="e">
        <f>#REF!</f>
        <v>#REF!</v>
      </c>
      <c r="S18" s="177" t="e">
        <f>#REF!</f>
        <v>#REF!</v>
      </c>
      <c r="T18" s="177" t="e">
        <f>#REF!</f>
        <v>#REF!</v>
      </c>
      <c r="U18" s="177" t="e">
        <f>#REF!</f>
        <v>#REF!</v>
      </c>
      <c r="V18" s="177" t="e">
        <f>#REF!</f>
        <v>#REF!</v>
      </c>
      <c r="W18" s="177" t="e">
        <f>#REF!</f>
        <v>#REF!</v>
      </c>
      <c r="X18" s="177" t="e">
        <f>#REF!</f>
        <v>#REF!</v>
      </c>
      <c r="Y18" s="177" t="e">
        <f>#REF!</f>
        <v>#REF!</v>
      </c>
      <c r="Z18" s="177" t="e">
        <f>#REF!</f>
        <v>#REF!</v>
      </c>
      <c r="AA18" s="177" t="e">
        <f>#REF!</f>
        <v>#REF!</v>
      </c>
      <c r="AB18" s="30"/>
      <c r="AC18" s="30"/>
      <c r="AD18" s="30"/>
      <c r="AE18" s="30"/>
      <c r="AF18" s="30"/>
      <c r="AG18" s="30"/>
      <c r="AH18" s="30"/>
      <c r="AI18" s="30"/>
      <c r="AJ18" s="30"/>
      <c r="AK18" s="30"/>
      <c r="AL18" s="30"/>
      <c r="AM18" s="30"/>
      <c r="AN18" s="30"/>
      <c r="AO18" s="30"/>
      <c r="AP18" s="30"/>
      <c r="AQ18" s="30"/>
      <c r="AR18" s="30"/>
      <c r="AS18" s="30"/>
      <c r="AT18" s="30"/>
      <c r="AU18" s="30"/>
      <c r="AV18" s="30"/>
    </row>
    <row r="19" spans="1:48" hidden="1" x14ac:dyDescent="0.3">
      <c r="A19" s="219" t="e">
        <f>#REF!</f>
        <v>#REF!</v>
      </c>
      <c r="B19" s="220" t="e">
        <f>#REF!</f>
        <v>#REF!</v>
      </c>
      <c r="C19" s="177" t="e">
        <f>#REF!</f>
        <v>#REF!</v>
      </c>
      <c r="D19" s="221" t="e">
        <f t="shared" si="12"/>
        <v>#REF!</v>
      </c>
      <c r="E19" s="92"/>
      <c r="F19" s="135"/>
      <c r="G19" s="115"/>
      <c r="H19" s="115"/>
      <c r="I19" s="115"/>
      <c r="J19" s="115"/>
      <c r="K19" s="217"/>
      <c r="L19" s="177" t="e">
        <f>#REF!</f>
        <v>#REF!</v>
      </c>
      <c r="M19" s="177" t="e">
        <f>#REF!</f>
        <v>#REF!</v>
      </c>
      <c r="N19" s="177" t="e">
        <f>#REF!</f>
        <v>#REF!</v>
      </c>
      <c r="O19" s="177" t="e">
        <f>#REF!</f>
        <v>#REF!</v>
      </c>
      <c r="P19" s="177" t="e">
        <f>#REF!</f>
        <v>#REF!</v>
      </c>
      <c r="Q19" s="177" t="e">
        <f>#REF!</f>
        <v>#REF!</v>
      </c>
      <c r="R19" s="177" t="e">
        <f>#REF!</f>
        <v>#REF!</v>
      </c>
      <c r="S19" s="177" t="e">
        <f>#REF!</f>
        <v>#REF!</v>
      </c>
      <c r="T19" s="177" t="e">
        <f>#REF!</f>
        <v>#REF!</v>
      </c>
      <c r="U19" s="177" t="e">
        <f>#REF!</f>
        <v>#REF!</v>
      </c>
      <c r="V19" s="177" t="e">
        <f>#REF!</f>
        <v>#REF!</v>
      </c>
      <c r="W19" s="177" t="e">
        <f>#REF!</f>
        <v>#REF!</v>
      </c>
      <c r="X19" s="177" t="e">
        <f>#REF!</f>
        <v>#REF!</v>
      </c>
      <c r="Y19" s="177" t="e">
        <f>#REF!</f>
        <v>#REF!</v>
      </c>
      <c r="Z19" s="177" t="e">
        <f>#REF!</f>
        <v>#REF!</v>
      </c>
      <c r="AA19" s="177" t="e">
        <f>#REF!</f>
        <v>#REF!</v>
      </c>
      <c r="AB19" s="30"/>
      <c r="AC19" s="30"/>
      <c r="AD19" s="30"/>
      <c r="AE19" s="30"/>
      <c r="AF19" s="30"/>
      <c r="AG19" s="30"/>
      <c r="AH19" s="30"/>
      <c r="AI19" s="30"/>
      <c r="AJ19" s="30"/>
      <c r="AK19" s="30"/>
      <c r="AL19" s="30"/>
      <c r="AM19" s="30"/>
      <c r="AN19" s="30"/>
      <c r="AO19" s="30"/>
      <c r="AP19" s="30"/>
      <c r="AQ19" s="30"/>
      <c r="AR19" s="30"/>
      <c r="AS19" s="30"/>
      <c r="AT19" s="30"/>
      <c r="AU19" s="30"/>
      <c r="AV19" s="30"/>
    </row>
    <row r="20" spans="1:48" hidden="1" x14ac:dyDescent="0.3">
      <c r="A20" s="219" t="e">
        <f>#REF!</f>
        <v>#REF!</v>
      </c>
      <c r="B20" s="220" t="e">
        <f>#REF!</f>
        <v>#REF!</v>
      </c>
      <c r="C20" s="177" t="e">
        <f>#REF!</f>
        <v>#REF!</v>
      </c>
      <c r="D20" s="221" t="e">
        <f t="shared" si="12"/>
        <v>#REF!</v>
      </c>
      <c r="E20" s="92"/>
      <c r="F20" s="135"/>
      <c r="G20" s="115"/>
      <c r="H20" s="115"/>
      <c r="I20" s="115"/>
      <c r="J20" s="115"/>
      <c r="K20" s="217"/>
      <c r="L20" s="177" t="e">
        <f>#REF!</f>
        <v>#REF!</v>
      </c>
      <c r="M20" s="177" t="e">
        <f>#REF!</f>
        <v>#REF!</v>
      </c>
      <c r="N20" s="177" t="e">
        <f>#REF!</f>
        <v>#REF!</v>
      </c>
      <c r="O20" s="177" t="e">
        <f>#REF!</f>
        <v>#REF!</v>
      </c>
      <c r="P20" s="177" t="e">
        <f>#REF!</f>
        <v>#REF!</v>
      </c>
      <c r="Q20" s="177" t="e">
        <f>#REF!</f>
        <v>#REF!</v>
      </c>
      <c r="R20" s="177" t="e">
        <f>#REF!</f>
        <v>#REF!</v>
      </c>
      <c r="S20" s="177" t="e">
        <f>#REF!</f>
        <v>#REF!</v>
      </c>
      <c r="T20" s="177" t="e">
        <f>#REF!</f>
        <v>#REF!</v>
      </c>
      <c r="U20" s="177" t="e">
        <f>#REF!</f>
        <v>#REF!</v>
      </c>
      <c r="V20" s="177" t="e">
        <f>#REF!</f>
        <v>#REF!</v>
      </c>
      <c r="W20" s="177" t="e">
        <f>#REF!</f>
        <v>#REF!</v>
      </c>
      <c r="X20" s="177" t="e">
        <f>#REF!</f>
        <v>#REF!</v>
      </c>
      <c r="Y20" s="177" t="e">
        <f>#REF!</f>
        <v>#REF!</v>
      </c>
      <c r="Z20" s="177" t="e">
        <f>#REF!</f>
        <v>#REF!</v>
      </c>
      <c r="AA20" s="177" t="e">
        <f>#REF!</f>
        <v>#REF!</v>
      </c>
      <c r="AB20" s="30"/>
      <c r="AC20" s="30"/>
      <c r="AD20" s="30"/>
      <c r="AE20" s="30"/>
      <c r="AF20" s="30"/>
      <c r="AG20" s="30"/>
      <c r="AH20" s="30"/>
      <c r="AI20" s="30"/>
      <c r="AJ20" s="30"/>
      <c r="AK20" s="30"/>
      <c r="AL20" s="30"/>
      <c r="AM20" s="30"/>
      <c r="AN20" s="30"/>
      <c r="AO20" s="30"/>
      <c r="AP20" s="30"/>
      <c r="AQ20" s="30"/>
      <c r="AR20" s="30"/>
      <c r="AS20" s="30"/>
      <c r="AT20" s="30"/>
      <c r="AU20" s="30"/>
      <c r="AV20" s="30"/>
    </row>
    <row r="21" spans="1:48" hidden="1" x14ac:dyDescent="0.3">
      <c r="A21" s="180" t="str">
        <f>A9</f>
        <v>2025 CPAS</v>
      </c>
      <c r="B21" s="196"/>
      <c r="C21" s="182" t="e">
        <f>SUM(C16:C20)</f>
        <v>#REF!</v>
      </c>
      <c r="D21" s="407">
        <f>D9</f>
        <v>0.80000000000000016</v>
      </c>
      <c r="E21" s="408"/>
      <c r="F21" s="135"/>
      <c r="G21" s="115"/>
      <c r="H21" s="115"/>
      <c r="I21" s="115"/>
      <c r="J21" s="115"/>
      <c r="K21" s="217"/>
      <c r="L21" s="182">
        <f t="shared" ref="L21:AA23" si="13">AB9</f>
        <v>19.834679292258826</v>
      </c>
      <c r="M21" s="182">
        <f t="shared" si="13"/>
        <v>19.834679292258826</v>
      </c>
      <c r="N21" s="182">
        <f t="shared" si="13"/>
        <v>19.834679292258826</v>
      </c>
      <c r="O21" s="182">
        <f t="shared" si="13"/>
        <v>19.834679292258826</v>
      </c>
      <c r="P21" s="182">
        <f t="shared" si="13"/>
        <v>10.26662625758</v>
      </c>
      <c r="Q21" s="182">
        <f t="shared" si="13"/>
        <v>10.26662625758</v>
      </c>
      <c r="R21" s="182">
        <f t="shared" si="13"/>
        <v>10.26662625758</v>
      </c>
      <c r="S21" s="182">
        <f t="shared" si="13"/>
        <v>10.26662625758</v>
      </c>
      <c r="T21" s="182">
        <f t="shared" si="13"/>
        <v>10.26662625758</v>
      </c>
      <c r="U21" s="182">
        <f t="shared" si="13"/>
        <v>0</v>
      </c>
      <c r="V21" s="182">
        <f t="shared" si="13"/>
        <v>0</v>
      </c>
      <c r="W21" s="182">
        <f t="shared" si="13"/>
        <v>0</v>
      </c>
      <c r="X21" s="182">
        <f t="shared" si="13"/>
        <v>0</v>
      </c>
      <c r="Y21" s="182">
        <f t="shared" si="13"/>
        <v>0</v>
      </c>
      <c r="Z21" s="182">
        <f t="shared" si="13"/>
        <v>0</v>
      </c>
      <c r="AA21" s="182">
        <f t="shared" si="13"/>
        <v>0</v>
      </c>
      <c r="AB21" s="30"/>
      <c r="AC21" s="30"/>
      <c r="AD21" s="30"/>
      <c r="AE21" s="30"/>
      <c r="AF21" s="30"/>
      <c r="AG21" s="30"/>
      <c r="AH21" s="30"/>
      <c r="AI21" s="30"/>
      <c r="AJ21" s="30"/>
      <c r="AK21" s="30"/>
      <c r="AL21" s="30"/>
      <c r="AM21" s="30"/>
      <c r="AN21" s="30"/>
      <c r="AO21" s="30"/>
      <c r="AP21" s="30"/>
      <c r="AQ21" s="30"/>
      <c r="AR21" s="30"/>
      <c r="AS21" s="30"/>
      <c r="AT21" s="30"/>
      <c r="AU21" s="30"/>
      <c r="AV21" s="30"/>
    </row>
    <row r="22" spans="1:48" hidden="1" x14ac:dyDescent="0.3">
      <c r="A22" s="180" t="str">
        <f>A10</f>
        <v>Expiring 2025 CPAS</v>
      </c>
      <c r="B22" s="185"/>
      <c r="C22" s="186"/>
      <c r="D22" s="197"/>
      <c r="E22" s="408"/>
      <c r="F22" s="135"/>
      <c r="G22" s="115"/>
      <c r="H22" s="115"/>
      <c r="I22" s="115"/>
      <c r="J22" s="115"/>
      <c r="K22" s="217"/>
      <c r="L22" s="174">
        <f t="shared" si="13"/>
        <v>0</v>
      </c>
      <c r="M22" s="174">
        <f t="shared" si="13"/>
        <v>0</v>
      </c>
      <c r="N22" s="174">
        <f t="shared" si="13"/>
        <v>0</v>
      </c>
      <c r="O22" s="174">
        <f t="shared" si="13"/>
        <v>0</v>
      </c>
      <c r="P22" s="174">
        <f t="shared" si="13"/>
        <v>9.568053034678826</v>
      </c>
      <c r="Q22" s="174">
        <f t="shared" si="13"/>
        <v>0</v>
      </c>
      <c r="R22" s="174">
        <f t="shared" si="13"/>
        <v>0</v>
      </c>
      <c r="S22" s="174">
        <f t="shared" si="13"/>
        <v>0</v>
      </c>
      <c r="T22" s="174">
        <f t="shared" si="13"/>
        <v>0</v>
      </c>
      <c r="U22" s="174">
        <f t="shared" si="13"/>
        <v>10.26662625758</v>
      </c>
      <c r="V22" s="174">
        <f t="shared" si="13"/>
        <v>0</v>
      </c>
      <c r="W22" s="174">
        <f t="shared" si="13"/>
        <v>0</v>
      </c>
      <c r="X22" s="174">
        <f t="shared" si="13"/>
        <v>0</v>
      </c>
      <c r="Y22" s="174">
        <f t="shared" si="13"/>
        <v>0</v>
      </c>
      <c r="Z22" s="174">
        <f t="shared" si="13"/>
        <v>0</v>
      </c>
      <c r="AA22" s="174">
        <f t="shared" si="13"/>
        <v>0</v>
      </c>
      <c r="AB22" s="30"/>
      <c r="AC22" s="30"/>
      <c r="AD22" s="30"/>
      <c r="AE22" s="30"/>
      <c r="AF22" s="30"/>
      <c r="AG22" s="30"/>
      <c r="AH22" s="30"/>
      <c r="AI22" s="30"/>
      <c r="AJ22" s="30"/>
      <c r="AK22" s="30"/>
      <c r="AL22" s="30"/>
      <c r="AM22" s="30"/>
      <c r="AN22" s="30"/>
      <c r="AO22" s="30"/>
      <c r="AP22" s="30"/>
      <c r="AQ22" s="30"/>
      <c r="AR22" s="30"/>
      <c r="AS22" s="30"/>
      <c r="AT22" s="30"/>
      <c r="AU22" s="30"/>
      <c r="AV22" s="30"/>
    </row>
    <row r="23" spans="1:48" hidden="1" x14ac:dyDescent="0.3">
      <c r="A23" s="180" t="str">
        <f>A11</f>
        <v>Expired 2025 CPAS</v>
      </c>
      <c r="B23" s="185"/>
      <c r="C23" s="186"/>
      <c r="D23" s="186"/>
      <c r="E23" s="408"/>
      <c r="F23" s="135"/>
      <c r="G23" s="115"/>
      <c r="H23" s="115"/>
      <c r="I23" s="115"/>
      <c r="J23" s="115"/>
      <c r="K23" s="217"/>
      <c r="L23" s="174">
        <f t="shared" si="13"/>
        <v>0</v>
      </c>
      <c r="M23" s="174">
        <f t="shared" si="13"/>
        <v>0</v>
      </c>
      <c r="N23" s="174">
        <f t="shared" si="13"/>
        <v>0</v>
      </c>
      <c r="O23" s="174">
        <f t="shared" si="13"/>
        <v>0</v>
      </c>
      <c r="P23" s="174">
        <f t="shared" si="13"/>
        <v>9.568053034678826</v>
      </c>
      <c r="Q23" s="174">
        <f t="shared" si="13"/>
        <v>9.568053034678826</v>
      </c>
      <c r="R23" s="174">
        <f t="shared" si="13"/>
        <v>9.568053034678826</v>
      </c>
      <c r="S23" s="174">
        <f t="shared" si="13"/>
        <v>9.568053034678826</v>
      </c>
      <c r="T23" s="174">
        <f t="shared" si="13"/>
        <v>9.568053034678826</v>
      </c>
      <c r="U23" s="174">
        <f t="shared" si="13"/>
        <v>19.834679292258826</v>
      </c>
      <c r="V23" s="174">
        <f t="shared" si="13"/>
        <v>19.834679292258826</v>
      </c>
      <c r="W23" s="174">
        <f t="shared" si="13"/>
        <v>19.834679292258826</v>
      </c>
      <c r="X23" s="174">
        <f t="shared" si="13"/>
        <v>19.834679292258826</v>
      </c>
      <c r="Y23" s="174">
        <f t="shared" si="13"/>
        <v>19.834679292258826</v>
      </c>
      <c r="Z23" s="174">
        <f t="shared" si="13"/>
        <v>19.834679292258826</v>
      </c>
      <c r="AA23" s="174">
        <f t="shared" si="13"/>
        <v>19.834679292258826</v>
      </c>
      <c r="AB23" s="30"/>
      <c r="AC23" s="30"/>
      <c r="AD23" s="30"/>
      <c r="AE23" s="30"/>
      <c r="AF23" s="30"/>
      <c r="AG23" s="30"/>
      <c r="AH23" s="30"/>
      <c r="AI23" s="30"/>
      <c r="AJ23" s="30"/>
      <c r="AK23" s="30"/>
      <c r="AL23" s="30"/>
      <c r="AM23" s="30"/>
      <c r="AN23" s="30"/>
      <c r="AO23" s="30"/>
      <c r="AP23" s="30"/>
      <c r="AQ23" s="30"/>
      <c r="AR23" s="30"/>
      <c r="AS23" s="30"/>
      <c r="AT23" s="30"/>
      <c r="AU23" s="30"/>
      <c r="AV23" s="30"/>
    </row>
    <row r="24" spans="1:48" hidden="1" x14ac:dyDescent="0.3">
      <c r="A24" s="193" t="str">
        <f>A12</f>
        <v>WAML</v>
      </c>
      <c r="B24" s="206">
        <f>B12</f>
        <v>22.588049472921632</v>
      </c>
      <c r="C24" s="56"/>
      <c r="D24" s="30"/>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row>
    <row r="25" spans="1:48" x14ac:dyDescent="0.3">
      <c r="A25" s="30"/>
      <c r="B25" s="99"/>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row>
    <row r="26" spans="1:48" x14ac:dyDescent="0.3">
      <c r="A26" s="292" t="s">
        <v>611</v>
      </c>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row>
    <row r="27" spans="1:48" ht="15.75" customHeight="1" x14ac:dyDescent="0.3">
      <c r="A27" s="491" t="s">
        <v>230</v>
      </c>
      <c r="B27" s="493" t="s">
        <v>0</v>
      </c>
      <c r="C27" s="493" t="s">
        <v>270</v>
      </c>
      <c r="D27" s="493" t="s">
        <v>57</v>
      </c>
      <c r="E27" s="110"/>
      <c r="F27" s="107"/>
      <c r="G27" s="107"/>
      <c r="H27" s="107"/>
      <c r="I27" s="107"/>
      <c r="J27" s="107"/>
      <c r="K27" s="107"/>
      <c r="L27" s="110" t="s">
        <v>72</v>
      </c>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474" t="s">
        <v>1</v>
      </c>
    </row>
    <row r="28" spans="1:48" x14ac:dyDescent="0.3">
      <c r="A28" s="496"/>
      <c r="B28" s="495"/>
      <c r="C28" s="495"/>
      <c r="D28" s="494"/>
      <c r="E28" s="1"/>
      <c r="F28" s="1"/>
      <c r="G28" s="1"/>
      <c r="H28" s="1"/>
      <c r="I28" s="1"/>
      <c r="J28" s="1"/>
      <c r="K28" s="1"/>
      <c r="L28" s="1">
        <f t="shared" ref="L28:AU28" si="14">L5</f>
        <v>2025</v>
      </c>
      <c r="M28" s="1">
        <f t="shared" si="14"/>
        <v>2026</v>
      </c>
      <c r="N28" s="1">
        <f t="shared" si="14"/>
        <v>2027</v>
      </c>
      <c r="O28" s="1">
        <f t="shared" si="14"/>
        <v>2028</v>
      </c>
      <c r="P28" s="1">
        <f t="shared" si="14"/>
        <v>2029</v>
      </c>
      <c r="Q28" s="1">
        <f t="shared" si="14"/>
        <v>2030</v>
      </c>
      <c r="R28" s="1">
        <f t="shared" si="14"/>
        <v>2031</v>
      </c>
      <c r="S28" s="1">
        <f t="shared" si="14"/>
        <v>2032</v>
      </c>
      <c r="T28" s="1">
        <f t="shared" si="14"/>
        <v>2033</v>
      </c>
      <c r="U28" s="1">
        <f t="shared" si="14"/>
        <v>2034</v>
      </c>
      <c r="V28" s="1">
        <f t="shared" si="14"/>
        <v>2035</v>
      </c>
      <c r="W28" s="1">
        <f t="shared" si="14"/>
        <v>2036</v>
      </c>
      <c r="X28" s="1">
        <f t="shared" si="14"/>
        <v>2037</v>
      </c>
      <c r="Y28" s="1">
        <f t="shared" si="14"/>
        <v>2038</v>
      </c>
      <c r="Z28" s="1">
        <f t="shared" si="14"/>
        <v>2039</v>
      </c>
      <c r="AA28" s="1">
        <f t="shared" si="14"/>
        <v>2040</v>
      </c>
      <c r="AB28" s="1">
        <f t="shared" si="14"/>
        <v>2041</v>
      </c>
      <c r="AC28" s="1">
        <f t="shared" si="14"/>
        <v>2042</v>
      </c>
      <c r="AD28" s="1">
        <f t="shared" si="14"/>
        <v>2043</v>
      </c>
      <c r="AE28" s="1">
        <f t="shared" si="14"/>
        <v>2044</v>
      </c>
      <c r="AF28" s="1">
        <f t="shared" si="14"/>
        <v>2045</v>
      </c>
      <c r="AG28" s="1">
        <f t="shared" si="14"/>
        <v>2046</v>
      </c>
      <c r="AH28" s="1">
        <f t="shared" si="14"/>
        <v>2047</v>
      </c>
      <c r="AI28" s="1">
        <f t="shared" si="14"/>
        <v>2048</v>
      </c>
      <c r="AJ28" s="1">
        <f t="shared" si="14"/>
        <v>2049</v>
      </c>
      <c r="AK28" s="1">
        <f t="shared" si="14"/>
        <v>2050</v>
      </c>
      <c r="AL28" s="1">
        <f t="shared" si="14"/>
        <v>2051</v>
      </c>
      <c r="AM28" s="1">
        <f t="shared" si="14"/>
        <v>2052</v>
      </c>
      <c r="AN28" s="1">
        <f t="shared" si="14"/>
        <v>2053</v>
      </c>
      <c r="AO28" s="1">
        <f t="shared" si="14"/>
        <v>2054</v>
      </c>
      <c r="AP28" s="1">
        <f t="shared" si="14"/>
        <v>2055</v>
      </c>
      <c r="AQ28" s="1">
        <f t="shared" si="14"/>
        <v>2056</v>
      </c>
      <c r="AR28" s="1">
        <f t="shared" si="14"/>
        <v>2057</v>
      </c>
      <c r="AS28" s="1">
        <f t="shared" si="14"/>
        <v>2058</v>
      </c>
      <c r="AT28" s="1">
        <f t="shared" si="14"/>
        <v>2059</v>
      </c>
      <c r="AU28" s="1">
        <f t="shared" si="14"/>
        <v>2060</v>
      </c>
      <c r="AV28" s="476"/>
    </row>
    <row r="29" spans="1:48" x14ac:dyDescent="0.3">
      <c r="A29" s="219" t="s">
        <v>380</v>
      </c>
      <c r="B29" s="220">
        <v>25</v>
      </c>
      <c r="C29" s="177">
        <v>437.99600075000001</v>
      </c>
      <c r="D29" s="221">
        <f>L29/C29</f>
        <v>0.8</v>
      </c>
      <c r="E29" s="51"/>
      <c r="F29" s="136"/>
      <c r="G29" s="27"/>
      <c r="H29" s="27"/>
      <c r="I29" s="27"/>
      <c r="J29" s="27"/>
      <c r="K29" s="217"/>
      <c r="L29" s="177">
        <v>350.39680060000001</v>
      </c>
      <c r="M29" s="177">
        <f>L29</f>
        <v>350.39680060000001</v>
      </c>
      <c r="N29" s="177">
        <f t="shared" ref="N29:AE31" si="15">M29</f>
        <v>350.39680060000001</v>
      </c>
      <c r="O29" s="177">
        <f t="shared" si="15"/>
        <v>350.39680060000001</v>
      </c>
      <c r="P29" s="177">
        <f t="shared" si="15"/>
        <v>350.39680060000001</v>
      </c>
      <c r="Q29" s="177">
        <f t="shared" si="15"/>
        <v>350.39680060000001</v>
      </c>
      <c r="R29" s="177">
        <f t="shared" si="15"/>
        <v>350.39680060000001</v>
      </c>
      <c r="S29" s="177">
        <f t="shared" si="15"/>
        <v>350.39680060000001</v>
      </c>
      <c r="T29" s="177">
        <f t="shared" si="15"/>
        <v>350.39680060000001</v>
      </c>
      <c r="U29" s="177">
        <f t="shared" si="15"/>
        <v>350.39680060000001</v>
      </c>
      <c r="V29" s="177">
        <f>U29</f>
        <v>350.39680060000001</v>
      </c>
      <c r="W29" s="177">
        <f t="shared" si="15"/>
        <v>350.39680060000001</v>
      </c>
      <c r="X29" s="177">
        <f t="shared" si="15"/>
        <v>350.39680060000001</v>
      </c>
      <c r="Y29" s="177">
        <f t="shared" si="15"/>
        <v>350.39680060000001</v>
      </c>
      <c r="Z29" s="177">
        <f t="shared" si="15"/>
        <v>350.39680060000001</v>
      </c>
      <c r="AA29" s="177">
        <f t="shared" si="15"/>
        <v>350.39680060000001</v>
      </c>
      <c r="AB29" s="177">
        <f t="shared" si="15"/>
        <v>350.39680060000001</v>
      </c>
      <c r="AC29" s="177">
        <f t="shared" si="15"/>
        <v>350.39680060000001</v>
      </c>
      <c r="AD29" s="177">
        <f t="shared" si="15"/>
        <v>350.39680060000001</v>
      </c>
      <c r="AE29" s="177">
        <f t="shared" si="15"/>
        <v>350.39680060000001</v>
      </c>
      <c r="AF29" s="177">
        <f>AE29</f>
        <v>350.39680060000001</v>
      </c>
      <c r="AG29" s="177">
        <f>AF29</f>
        <v>350.39680060000001</v>
      </c>
      <c r="AH29" s="177">
        <f t="shared" ref="AH29:AU31" si="16">AG29</f>
        <v>350.39680060000001</v>
      </c>
      <c r="AI29" s="177">
        <f t="shared" si="16"/>
        <v>350.39680060000001</v>
      </c>
      <c r="AJ29" s="177">
        <f t="shared" si="16"/>
        <v>350.39680060000001</v>
      </c>
      <c r="AK29" s="177">
        <v>0</v>
      </c>
      <c r="AL29" s="177">
        <f t="shared" si="16"/>
        <v>0</v>
      </c>
      <c r="AM29" s="177">
        <f t="shared" si="16"/>
        <v>0</v>
      </c>
      <c r="AN29" s="177">
        <f t="shared" si="16"/>
        <v>0</v>
      </c>
      <c r="AO29" s="177">
        <f t="shared" si="16"/>
        <v>0</v>
      </c>
      <c r="AP29" s="177">
        <v>0</v>
      </c>
      <c r="AQ29" s="177">
        <f t="shared" si="16"/>
        <v>0</v>
      </c>
      <c r="AR29" s="177">
        <f t="shared" si="16"/>
        <v>0</v>
      </c>
      <c r="AS29" s="177">
        <f t="shared" si="16"/>
        <v>0</v>
      </c>
      <c r="AT29" s="177">
        <f t="shared" si="16"/>
        <v>0</v>
      </c>
      <c r="AU29" s="177">
        <f t="shared" si="16"/>
        <v>0</v>
      </c>
      <c r="AV29" s="208">
        <f>SUM(E29:AU29)</f>
        <v>8759.9200149999942</v>
      </c>
    </row>
    <row r="30" spans="1:48" x14ac:dyDescent="0.3">
      <c r="A30" s="219" t="s">
        <v>455</v>
      </c>
      <c r="B30" s="220">
        <v>20</v>
      </c>
      <c r="C30" s="177">
        <v>234.18790571428571</v>
      </c>
      <c r="D30" s="221">
        <f t="shared" ref="D30:D31" si="17">L30/C30</f>
        <v>0.8</v>
      </c>
      <c r="E30" s="76"/>
      <c r="F30" s="121"/>
      <c r="G30" s="27"/>
      <c r="H30" s="27"/>
      <c r="I30" s="27"/>
      <c r="J30" s="27"/>
      <c r="K30" s="222"/>
      <c r="L30" s="177">
        <v>187.35032457142859</v>
      </c>
      <c r="M30" s="177">
        <f>L30</f>
        <v>187.35032457142859</v>
      </c>
      <c r="N30" s="177">
        <f t="shared" si="15"/>
        <v>187.35032457142859</v>
      </c>
      <c r="O30" s="177">
        <f t="shared" si="15"/>
        <v>187.35032457142859</v>
      </c>
      <c r="P30" s="177">
        <f t="shared" si="15"/>
        <v>187.35032457142859</v>
      </c>
      <c r="Q30" s="177">
        <f t="shared" si="15"/>
        <v>187.35032457142859</v>
      </c>
      <c r="R30" s="177">
        <f t="shared" si="15"/>
        <v>187.35032457142859</v>
      </c>
      <c r="S30" s="177">
        <f t="shared" si="15"/>
        <v>187.35032457142859</v>
      </c>
      <c r="T30" s="177">
        <f t="shared" si="15"/>
        <v>187.35032457142859</v>
      </c>
      <c r="U30" s="177">
        <f t="shared" si="15"/>
        <v>187.35032457142859</v>
      </c>
      <c r="V30" s="177">
        <f>U30</f>
        <v>187.35032457142859</v>
      </c>
      <c r="W30" s="177">
        <f t="shared" si="15"/>
        <v>187.35032457142859</v>
      </c>
      <c r="X30" s="177">
        <f t="shared" si="15"/>
        <v>187.35032457142859</v>
      </c>
      <c r="Y30" s="177">
        <f t="shared" si="15"/>
        <v>187.35032457142859</v>
      </c>
      <c r="Z30" s="177">
        <f t="shared" si="15"/>
        <v>187.35032457142859</v>
      </c>
      <c r="AA30" s="177">
        <f t="shared" si="15"/>
        <v>187.35032457142859</v>
      </c>
      <c r="AB30" s="177">
        <f t="shared" si="15"/>
        <v>187.35032457142859</v>
      </c>
      <c r="AC30" s="177">
        <f t="shared" si="15"/>
        <v>187.35032457142859</v>
      </c>
      <c r="AD30" s="177">
        <f t="shared" si="15"/>
        <v>187.35032457142859</v>
      </c>
      <c r="AE30" s="177">
        <f t="shared" si="15"/>
        <v>187.35032457142859</v>
      </c>
      <c r="AF30" s="177">
        <v>0</v>
      </c>
      <c r="AG30" s="177">
        <f t="shared" ref="AG30:AO31" si="18">AF30</f>
        <v>0</v>
      </c>
      <c r="AH30" s="177">
        <f t="shared" si="18"/>
        <v>0</v>
      </c>
      <c r="AI30" s="177">
        <f t="shared" si="18"/>
        <v>0</v>
      </c>
      <c r="AJ30" s="177">
        <f t="shared" si="18"/>
        <v>0</v>
      </c>
      <c r="AK30" s="177">
        <f t="shared" si="18"/>
        <v>0</v>
      </c>
      <c r="AL30" s="177">
        <f t="shared" si="18"/>
        <v>0</v>
      </c>
      <c r="AM30" s="177">
        <f t="shared" si="18"/>
        <v>0</v>
      </c>
      <c r="AN30" s="177">
        <f t="shared" si="18"/>
        <v>0</v>
      </c>
      <c r="AO30" s="177">
        <f t="shared" si="18"/>
        <v>0</v>
      </c>
      <c r="AP30" s="177">
        <v>0</v>
      </c>
      <c r="AQ30" s="177">
        <f>AP30</f>
        <v>0</v>
      </c>
      <c r="AR30" s="177">
        <f t="shared" si="16"/>
        <v>0</v>
      </c>
      <c r="AS30" s="177">
        <f t="shared" si="16"/>
        <v>0</v>
      </c>
      <c r="AT30" s="177">
        <f t="shared" si="16"/>
        <v>0</v>
      </c>
      <c r="AU30" s="177">
        <f t="shared" si="16"/>
        <v>0</v>
      </c>
      <c r="AV30" s="208">
        <f>SUM(E30:AU30)</f>
        <v>3747.0064914285731</v>
      </c>
    </row>
    <row r="31" spans="1:48" x14ac:dyDescent="0.3">
      <c r="A31" s="219" t="s">
        <v>257</v>
      </c>
      <c r="B31" s="220">
        <v>20</v>
      </c>
      <c r="C31" s="177">
        <v>174.0054831372</v>
      </c>
      <c r="D31" s="221">
        <f t="shared" si="17"/>
        <v>0.8</v>
      </c>
      <c r="E31" s="76"/>
      <c r="F31" s="121"/>
      <c r="G31" s="27"/>
      <c r="H31" s="27"/>
      <c r="I31" s="27"/>
      <c r="J31" s="27"/>
      <c r="K31" s="222"/>
      <c r="L31" s="177">
        <v>139.20438650976001</v>
      </c>
      <c r="M31" s="177">
        <f>L31</f>
        <v>139.20438650976001</v>
      </c>
      <c r="N31" s="177">
        <f t="shared" si="15"/>
        <v>139.20438650976001</v>
      </c>
      <c r="O31" s="177">
        <f t="shared" si="15"/>
        <v>139.20438650976001</v>
      </c>
      <c r="P31" s="177">
        <f t="shared" si="15"/>
        <v>139.20438650976001</v>
      </c>
      <c r="Q31" s="177">
        <f t="shared" si="15"/>
        <v>139.20438650976001</v>
      </c>
      <c r="R31" s="177">
        <f t="shared" si="15"/>
        <v>139.20438650976001</v>
      </c>
      <c r="S31" s="177">
        <f t="shared" si="15"/>
        <v>139.20438650976001</v>
      </c>
      <c r="T31" s="177">
        <f t="shared" si="15"/>
        <v>139.20438650976001</v>
      </c>
      <c r="U31" s="177">
        <f t="shared" si="15"/>
        <v>139.20438650976001</v>
      </c>
      <c r="V31" s="177">
        <f>U31</f>
        <v>139.20438650976001</v>
      </c>
      <c r="W31" s="177">
        <f t="shared" si="15"/>
        <v>139.20438650976001</v>
      </c>
      <c r="X31" s="177">
        <f t="shared" si="15"/>
        <v>139.20438650976001</v>
      </c>
      <c r="Y31" s="177">
        <f t="shared" si="15"/>
        <v>139.20438650976001</v>
      </c>
      <c r="Z31" s="177">
        <f t="shared" si="15"/>
        <v>139.20438650976001</v>
      </c>
      <c r="AA31" s="177">
        <f t="shared" si="15"/>
        <v>139.20438650976001</v>
      </c>
      <c r="AB31" s="177">
        <f t="shared" si="15"/>
        <v>139.20438650976001</v>
      </c>
      <c r="AC31" s="177">
        <f t="shared" si="15"/>
        <v>139.20438650976001</v>
      </c>
      <c r="AD31" s="177">
        <f t="shared" si="15"/>
        <v>139.20438650976001</v>
      </c>
      <c r="AE31" s="177">
        <f t="shared" si="15"/>
        <v>139.20438650976001</v>
      </c>
      <c r="AF31" s="177">
        <v>0</v>
      </c>
      <c r="AG31" s="177">
        <f t="shared" si="18"/>
        <v>0</v>
      </c>
      <c r="AH31" s="177">
        <f t="shared" si="18"/>
        <v>0</v>
      </c>
      <c r="AI31" s="177">
        <f t="shared" si="18"/>
        <v>0</v>
      </c>
      <c r="AJ31" s="177">
        <f t="shared" si="18"/>
        <v>0</v>
      </c>
      <c r="AK31" s="177">
        <f t="shared" si="18"/>
        <v>0</v>
      </c>
      <c r="AL31" s="177">
        <f t="shared" si="18"/>
        <v>0</v>
      </c>
      <c r="AM31" s="177">
        <f t="shared" si="18"/>
        <v>0</v>
      </c>
      <c r="AN31" s="177">
        <f t="shared" si="18"/>
        <v>0</v>
      </c>
      <c r="AO31" s="177">
        <f t="shared" si="18"/>
        <v>0</v>
      </c>
      <c r="AP31" s="177">
        <v>0</v>
      </c>
      <c r="AQ31" s="177">
        <f>AP31</f>
        <v>0</v>
      </c>
      <c r="AR31" s="177">
        <f t="shared" si="16"/>
        <v>0</v>
      </c>
      <c r="AS31" s="177">
        <f t="shared" si="16"/>
        <v>0</v>
      </c>
      <c r="AT31" s="177">
        <f t="shared" si="16"/>
        <v>0</v>
      </c>
      <c r="AU31" s="177">
        <f t="shared" si="16"/>
        <v>0</v>
      </c>
      <c r="AV31" s="208">
        <f>SUM(E31:AU31)</f>
        <v>2784.0877301952</v>
      </c>
    </row>
    <row r="32" spans="1:48" x14ac:dyDescent="0.3">
      <c r="A32" s="180" t="s">
        <v>467</v>
      </c>
      <c r="B32" s="196"/>
      <c r="C32" s="182">
        <f>SUM(C29:C31)</f>
        <v>846.18938960148569</v>
      </c>
      <c r="D32" s="205">
        <f>L32/C32</f>
        <v>0.8</v>
      </c>
      <c r="E32" s="85"/>
      <c r="F32" s="74"/>
      <c r="G32" s="77"/>
      <c r="H32" s="77"/>
      <c r="I32" s="77"/>
      <c r="J32" s="77"/>
      <c r="K32" s="94"/>
      <c r="L32" s="182">
        <f t="shared" ref="L32:AV32" si="19">SUM(L29:L31)</f>
        <v>676.95151168118855</v>
      </c>
      <c r="M32" s="182">
        <f t="shared" si="19"/>
        <v>676.95151168118855</v>
      </c>
      <c r="N32" s="182">
        <f t="shared" si="19"/>
        <v>676.95151168118855</v>
      </c>
      <c r="O32" s="182">
        <f t="shared" si="19"/>
        <v>676.95151168118855</v>
      </c>
      <c r="P32" s="182">
        <f t="shared" si="19"/>
        <v>676.95151168118855</v>
      </c>
      <c r="Q32" s="182">
        <f t="shared" si="19"/>
        <v>676.95151168118855</v>
      </c>
      <c r="R32" s="182">
        <f t="shared" si="19"/>
        <v>676.95151168118855</v>
      </c>
      <c r="S32" s="182">
        <f t="shared" si="19"/>
        <v>676.95151168118855</v>
      </c>
      <c r="T32" s="182">
        <f t="shared" si="19"/>
        <v>676.95151168118855</v>
      </c>
      <c r="U32" s="182">
        <f t="shared" si="19"/>
        <v>676.95151168118855</v>
      </c>
      <c r="V32" s="182">
        <f t="shared" si="19"/>
        <v>676.95151168118855</v>
      </c>
      <c r="W32" s="182">
        <f t="shared" si="19"/>
        <v>676.95151168118855</v>
      </c>
      <c r="X32" s="182">
        <f t="shared" si="19"/>
        <v>676.95151168118855</v>
      </c>
      <c r="Y32" s="182">
        <f t="shared" si="19"/>
        <v>676.95151168118855</v>
      </c>
      <c r="Z32" s="182">
        <f t="shared" si="19"/>
        <v>676.95151168118855</v>
      </c>
      <c r="AA32" s="182">
        <f t="shared" si="19"/>
        <v>676.95151168118855</v>
      </c>
      <c r="AB32" s="182">
        <f t="shared" si="19"/>
        <v>676.95151168118855</v>
      </c>
      <c r="AC32" s="182">
        <f t="shared" si="19"/>
        <v>676.95151168118855</v>
      </c>
      <c r="AD32" s="182">
        <f t="shared" si="19"/>
        <v>676.95151168118855</v>
      </c>
      <c r="AE32" s="182">
        <f t="shared" si="19"/>
        <v>676.95151168118855</v>
      </c>
      <c r="AF32" s="182">
        <f t="shared" si="19"/>
        <v>350.39680060000001</v>
      </c>
      <c r="AG32" s="182">
        <f t="shared" si="19"/>
        <v>350.39680060000001</v>
      </c>
      <c r="AH32" s="182">
        <f t="shared" si="19"/>
        <v>350.39680060000001</v>
      </c>
      <c r="AI32" s="182">
        <f t="shared" si="19"/>
        <v>350.39680060000001</v>
      </c>
      <c r="AJ32" s="182">
        <f t="shared" si="19"/>
        <v>350.39680060000001</v>
      </c>
      <c r="AK32" s="182">
        <f t="shared" si="19"/>
        <v>0</v>
      </c>
      <c r="AL32" s="182">
        <f t="shared" si="19"/>
        <v>0</v>
      </c>
      <c r="AM32" s="182">
        <f t="shared" si="19"/>
        <v>0</v>
      </c>
      <c r="AN32" s="182">
        <f t="shared" si="19"/>
        <v>0</v>
      </c>
      <c r="AO32" s="182">
        <f t="shared" si="19"/>
        <v>0</v>
      </c>
      <c r="AP32" s="182">
        <f t="shared" si="19"/>
        <v>0</v>
      </c>
      <c r="AQ32" s="182">
        <f t="shared" si="19"/>
        <v>0</v>
      </c>
      <c r="AR32" s="182">
        <f t="shared" si="19"/>
        <v>0</v>
      </c>
      <c r="AS32" s="182">
        <f t="shared" si="19"/>
        <v>0</v>
      </c>
      <c r="AT32" s="182">
        <f t="shared" si="19"/>
        <v>0</v>
      </c>
      <c r="AU32" s="182">
        <f t="shared" si="19"/>
        <v>0</v>
      </c>
      <c r="AV32" s="174">
        <f t="shared" si="19"/>
        <v>15291.014236623769</v>
      </c>
    </row>
    <row r="33" spans="1:48" x14ac:dyDescent="0.3">
      <c r="A33" s="180" t="s">
        <v>468</v>
      </c>
      <c r="B33" s="185"/>
      <c r="C33" s="186"/>
      <c r="D33" s="197"/>
      <c r="E33" s="77"/>
      <c r="F33" s="77"/>
      <c r="G33" s="78"/>
      <c r="H33" s="78"/>
      <c r="I33" s="78"/>
      <c r="J33" s="78"/>
      <c r="K33" s="137"/>
      <c r="L33" s="174">
        <v>0</v>
      </c>
      <c r="M33" s="174">
        <f t="shared" ref="M33:AU33" si="20">L32-M32</f>
        <v>0</v>
      </c>
      <c r="N33" s="174">
        <f t="shared" si="20"/>
        <v>0</v>
      </c>
      <c r="O33" s="174">
        <f t="shared" si="20"/>
        <v>0</v>
      </c>
      <c r="P33" s="174">
        <f t="shared" si="20"/>
        <v>0</v>
      </c>
      <c r="Q33" s="174">
        <f t="shared" si="20"/>
        <v>0</v>
      </c>
      <c r="R33" s="174">
        <f t="shared" si="20"/>
        <v>0</v>
      </c>
      <c r="S33" s="174">
        <f t="shared" si="20"/>
        <v>0</v>
      </c>
      <c r="T33" s="174">
        <f t="shared" si="20"/>
        <v>0</v>
      </c>
      <c r="U33" s="174">
        <f t="shared" si="20"/>
        <v>0</v>
      </c>
      <c r="V33" s="174">
        <f t="shared" si="20"/>
        <v>0</v>
      </c>
      <c r="W33" s="174">
        <f t="shared" si="20"/>
        <v>0</v>
      </c>
      <c r="X33" s="174">
        <f t="shared" si="20"/>
        <v>0</v>
      </c>
      <c r="Y33" s="174">
        <f t="shared" si="20"/>
        <v>0</v>
      </c>
      <c r="Z33" s="174">
        <f t="shared" si="20"/>
        <v>0</v>
      </c>
      <c r="AA33" s="174">
        <f t="shared" si="20"/>
        <v>0</v>
      </c>
      <c r="AB33" s="174">
        <f t="shared" si="20"/>
        <v>0</v>
      </c>
      <c r="AC33" s="174">
        <f t="shared" si="20"/>
        <v>0</v>
      </c>
      <c r="AD33" s="174">
        <f t="shared" si="20"/>
        <v>0</v>
      </c>
      <c r="AE33" s="174">
        <f t="shared" si="20"/>
        <v>0</v>
      </c>
      <c r="AF33" s="174">
        <f t="shared" si="20"/>
        <v>326.55471108118854</v>
      </c>
      <c r="AG33" s="174">
        <f t="shared" si="20"/>
        <v>0</v>
      </c>
      <c r="AH33" s="174">
        <f t="shared" si="20"/>
        <v>0</v>
      </c>
      <c r="AI33" s="174">
        <f t="shared" si="20"/>
        <v>0</v>
      </c>
      <c r="AJ33" s="174">
        <f t="shared" si="20"/>
        <v>0</v>
      </c>
      <c r="AK33" s="174">
        <f t="shared" si="20"/>
        <v>350.39680060000001</v>
      </c>
      <c r="AL33" s="174">
        <f t="shared" si="20"/>
        <v>0</v>
      </c>
      <c r="AM33" s="174">
        <f t="shared" si="20"/>
        <v>0</v>
      </c>
      <c r="AN33" s="174">
        <f t="shared" si="20"/>
        <v>0</v>
      </c>
      <c r="AO33" s="174">
        <f t="shared" si="20"/>
        <v>0</v>
      </c>
      <c r="AP33" s="174">
        <f t="shared" si="20"/>
        <v>0</v>
      </c>
      <c r="AQ33" s="174">
        <f t="shared" si="20"/>
        <v>0</v>
      </c>
      <c r="AR33" s="174">
        <f t="shared" si="20"/>
        <v>0</v>
      </c>
      <c r="AS33" s="174">
        <f t="shared" si="20"/>
        <v>0</v>
      </c>
      <c r="AT33" s="174">
        <f t="shared" si="20"/>
        <v>0</v>
      </c>
      <c r="AU33" s="174">
        <f t="shared" si="20"/>
        <v>0</v>
      </c>
      <c r="AV33" s="62"/>
    </row>
    <row r="34" spans="1:48" x14ac:dyDescent="0.3">
      <c r="A34" s="180" t="s">
        <v>469</v>
      </c>
      <c r="B34" s="185"/>
      <c r="C34" s="186"/>
      <c r="D34" s="186"/>
      <c r="E34" s="74"/>
      <c r="F34" s="74"/>
      <c r="G34" s="79"/>
      <c r="H34" s="79"/>
      <c r="I34" s="79"/>
      <c r="J34" s="79"/>
      <c r="K34" s="94"/>
      <c r="L34" s="174">
        <f>$L32-L32</f>
        <v>0</v>
      </c>
      <c r="M34" s="174">
        <f t="shared" ref="M34:AU34" si="21">$L32-M32</f>
        <v>0</v>
      </c>
      <c r="N34" s="174">
        <f t="shared" si="21"/>
        <v>0</v>
      </c>
      <c r="O34" s="174">
        <f t="shared" si="21"/>
        <v>0</v>
      </c>
      <c r="P34" s="174">
        <f t="shared" si="21"/>
        <v>0</v>
      </c>
      <c r="Q34" s="174">
        <f t="shared" si="21"/>
        <v>0</v>
      </c>
      <c r="R34" s="174">
        <f t="shared" si="21"/>
        <v>0</v>
      </c>
      <c r="S34" s="174">
        <f t="shared" si="21"/>
        <v>0</v>
      </c>
      <c r="T34" s="174">
        <f t="shared" si="21"/>
        <v>0</v>
      </c>
      <c r="U34" s="174">
        <f t="shared" si="21"/>
        <v>0</v>
      </c>
      <c r="V34" s="174">
        <f t="shared" si="21"/>
        <v>0</v>
      </c>
      <c r="W34" s="174">
        <f t="shared" si="21"/>
        <v>0</v>
      </c>
      <c r="X34" s="174">
        <f t="shared" si="21"/>
        <v>0</v>
      </c>
      <c r="Y34" s="174">
        <f t="shared" si="21"/>
        <v>0</v>
      </c>
      <c r="Z34" s="174">
        <f t="shared" si="21"/>
        <v>0</v>
      </c>
      <c r="AA34" s="174">
        <f t="shared" si="21"/>
        <v>0</v>
      </c>
      <c r="AB34" s="174">
        <f t="shared" si="21"/>
        <v>0</v>
      </c>
      <c r="AC34" s="174">
        <f t="shared" si="21"/>
        <v>0</v>
      </c>
      <c r="AD34" s="174">
        <f t="shared" si="21"/>
        <v>0</v>
      </c>
      <c r="AE34" s="174">
        <f t="shared" si="21"/>
        <v>0</v>
      </c>
      <c r="AF34" s="174">
        <f t="shared" si="21"/>
        <v>326.55471108118854</v>
      </c>
      <c r="AG34" s="174">
        <f t="shared" si="21"/>
        <v>326.55471108118854</v>
      </c>
      <c r="AH34" s="174">
        <f t="shared" si="21"/>
        <v>326.55471108118854</v>
      </c>
      <c r="AI34" s="174">
        <f t="shared" si="21"/>
        <v>326.55471108118854</v>
      </c>
      <c r="AJ34" s="174">
        <f t="shared" si="21"/>
        <v>326.55471108118854</v>
      </c>
      <c r="AK34" s="174">
        <f t="shared" si="21"/>
        <v>676.95151168118855</v>
      </c>
      <c r="AL34" s="174">
        <f t="shared" si="21"/>
        <v>676.95151168118855</v>
      </c>
      <c r="AM34" s="174">
        <f t="shared" si="21"/>
        <v>676.95151168118855</v>
      </c>
      <c r="AN34" s="174">
        <f t="shared" si="21"/>
        <v>676.95151168118855</v>
      </c>
      <c r="AO34" s="174">
        <f t="shared" si="21"/>
        <v>676.95151168118855</v>
      </c>
      <c r="AP34" s="174">
        <f t="shared" si="21"/>
        <v>676.95151168118855</v>
      </c>
      <c r="AQ34" s="174">
        <f t="shared" si="21"/>
        <v>676.95151168118855</v>
      </c>
      <c r="AR34" s="174">
        <f t="shared" si="21"/>
        <v>676.95151168118855</v>
      </c>
      <c r="AS34" s="174">
        <f t="shared" si="21"/>
        <v>676.95151168118855</v>
      </c>
      <c r="AT34" s="174">
        <f t="shared" si="21"/>
        <v>676.95151168118855</v>
      </c>
      <c r="AU34" s="174">
        <f t="shared" si="21"/>
        <v>676.95151168118855</v>
      </c>
      <c r="AV34" s="63"/>
    </row>
    <row r="36" spans="1:48" x14ac:dyDescent="0.3">
      <c r="A36" s="501" t="s">
        <v>2</v>
      </c>
      <c r="B36" s="502"/>
      <c r="C36" s="502"/>
      <c r="D36" s="502"/>
    </row>
    <row r="37" spans="1:48" x14ac:dyDescent="0.3">
      <c r="A37" s="503" t="s">
        <v>601</v>
      </c>
      <c r="B37" s="504"/>
      <c r="C37" s="504"/>
      <c r="D37" s="505"/>
    </row>
  </sheetData>
  <mergeCells count="16">
    <mergeCell ref="A37:D37"/>
    <mergeCell ref="A27:A28"/>
    <mergeCell ref="B27:B28"/>
    <mergeCell ref="C27:C28"/>
    <mergeCell ref="D27:D28"/>
    <mergeCell ref="AV27:AV28"/>
    <mergeCell ref="A36:D36"/>
    <mergeCell ref="A4:A5"/>
    <mergeCell ref="B4:B5"/>
    <mergeCell ref="C4:C5"/>
    <mergeCell ref="D4:D5"/>
    <mergeCell ref="AV4:AV5"/>
    <mergeCell ref="A14:A15"/>
    <mergeCell ref="B14:B15"/>
    <mergeCell ref="C14:C15"/>
    <mergeCell ref="D14:D15"/>
  </mergeCells>
  <pageMargins left="0.7" right="0.7" top="0.75" bottom="0.75" header="0.3" footer="0.3"/>
  <pageSetup orientation="portrait" horizontalDpi="1200" verticalDpi="1200" r:id="rId1"/>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5AED6-FD34-42F7-904A-D2D49523739F}">
  <dimension ref="A1:AV46"/>
  <sheetViews>
    <sheetView topLeftCell="A18" workbookViewId="0">
      <selection activeCell="B30" sqref="B30"/>
    </sheetView>
  </sheetViews>
  <sheetFormatPr defaultColWidth="8.88671875" defaultRowHeight="15" x14ac:dyDescent="0.25"/>
  <cols>
    <col min="1" max="1" width="32.77734375" style="139" customWidth="1"/>
    <col min="2" max="2" width="8.77734375" style="139" customWidth="1"/>
    <col min="3" max="3" width="14.77734375" style="139" customWidth="1"/>
    <col min="4" max="4" width="5.77734375" style="139" customWidth="1"/>
    <col min="5" max="11" width="7.77734375" style="139" hidden="1" customWidth="1"/>
    <col min="12" max="47" width="7.77734375" style="139" customWidth="1"/>
    <col min="48" max="48" width="9.77734375" style="139" customWidth="1"/>
    <col min="49" max="16384" width="8.88671875" style="139"/>
  </cols>
  <sheetData>
    <row r="1" spans="1:48" ht="15.75" customHeight="1" x14ac:dyDescent="0.3">
      <c r="A1" s="292" t="s">
        <v>465</v>
      </c>
    </row>
    <row r="2" spans="1:48" ht="15.75" customHeight="1" x14ac:dyDescent="0.3">
      <c r="A2" s="311"/>
    </row>
    <row r="3" spans="1:48" ht="15.75" customHeight="1" x14ac:dyDescent="0.3">
      <c r="A3" s="292" t="s">
        <v>330</v>
      </c>
    </row>
    <row r="4" spans="1:48" ht="15.75" customHeight="1" x14ac:dyDescent="0.25">
      <c r="A4" s="491" t="s">
        <v>77</v>
      </c>
      <c r="B4" s="493" t="s">
        <v>66</v>
      </c>
      <c r="C4" s="493" t="s">
        <v>264</v>
      </c>
      <c r="D4" s="497" t="s">
        <v>57</v>
      </c>
      <c r="E4" s="170"/>
      <c r="F4" s="142"/>
      <c r="G4" s="142"/>
      <c r="H4" s="142"/>
      <c r="I4" s="142"/>
      <c r="J4" s="142"/>
      <c r="K4" s="143"/>
      <c r="L4" s="109" t="s">
        <v>265</v>
      </c>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3"/>
      <c r="AL4" s="142"/>
      <c r="AM4" s="142"/>
      <c r="AN4" s="142"/>
      <c r="AO4" s="142"/>
      <c r="AP4" s="142"/>
      <c r="AQ4" s="142"/>
      <c r="AR4" s="142"/>
      <c r="AS4" s="142"/>
      <c r="AT4" s="142"/>
      <c r="AU4" s="143"/>
      <c r="AV4" s="539" t="s">
        <v>1</v>
      </c>
    </row>
    <row r="5" spans="1:48" ht="15.75" customHeight="1" x14ac:dyDescent="0.25">
      <c r="A5" s="496"/>
      <c r="B5" s="495"/>
      <c r="C5" s="495"/>
      <c r="D5" s="498"/>
      <c r="E5" s="140">
        <v>2018</v>
      </c>
      <c r="F5" s="140">
        <f>E5+1</f>
        <v>2019</v>
      </c>
      <c r="G5" s="140">
        <f t="shared" ref="G5:AU5" si="0">F5+1</f>
        <v>2020</v>
      </c>
      <c r="H5" s="140">
        <f t="shared" si="0"/>
        <v>2021</v>
      </c>
      <c r="I5" s="140">
        <f t="shared" si="0"/>
        <v>2022</v>
      </c>
      <c r="J5" s="140">
        <f t="shared" si="0"/>
        <v>2023</v>
      </c>
      <c r="K5" s="140">
        <f t="shared" si="0"/>
        <v>2024</v>
      </c>
      <c r="L5" s="140">
        <f t="shared" si="0"/>
        <v>2025</v>
      </c>
      <c r="M5" s="140">
        <f t="shared" si="0"/>
        <v>2026</v>
      </c>
      <c r="N5" s="140">
        <f t="shared" si="0"/>
        <v>2027</v>
      </c>
      <c r="O5" s="140">
        <f t="shared" si="0"/>
        <v>2028</v>
      </c>
      <c r="P5" s="140">
        <f t="shared" si="0"/>
        <v>2029</v>
      </c>
      <c r="Q5" s="140">
        <f t="shared" si="0"/>
        <v>2030</v>
      </c>
      <c r="R5" s="140">
        <f t="shared" si="0"/>
        <v>2031</v>
      </c>
      <c r="S5" s="140">
        <f t="shared" si="0"/>
        <v>2032</v>
      </c>
      <c r="T5" s="140">
        <f t="shared" si="0"/>
        <v>2033</v>
      </c>
      <c r="U5" s="140">
        <f t="shared" si="0"/>
        <v>2034</v>
      </c>
      <c r="V5" s="140">
        <f t="shared" si="0"/>
        <v>2035</v>
      </c>
      <c r="W5" s="140">
        <f t="shared" si="0"/>
        <v>2036</v>
      </c>
      <c r="X5" s="140">
        <f t="shared" si="0"/>
        <v>2037</v>
      </c>
      <c r="Y5" s="140">
        <f t="shared" si="0"/>
        <v>2038</v>
      </c>
      <c r="Z5" s="140">
        <f t="shared" si="0"/>
        <v>2039</v>
      </c>
      <c r="AA5" s="140">
        <f t="shared" si="0"/>
        <v>2040</v>
      </c>
      <c r="AB5" s="140">
        <f t="shared" si="0"/>
        <v>2041</v>
      </c>
      <c r="AC5" s="140">
        <f t="shared" si="0"/>
        <v>2042</v>
      </c>
      <c r="AD5" s="140">
        <f t="shared" si="0"/>
        <v>2043</v>
      </c>
      <c r="AE5" s="140">
        <f t="shared" si="0"/>
        <v>2044</v>
      </c>
      <c r="AF5" s="140">
        <f t="shared" si="0"/>
        <v>2045</v>
      </c>
      <c r="AG5" s="140">
        <f t="shared" si="0"/>
        <v>2046</v>
      </c>
      <c r="AH5" s="140">
        <f t="shared" si="0"/>
        <v>2047</v>
      </c>
      <c r="AI5" s="140">
        <f t="shared" si="0"/>
        <v>2048</v>
      </c>
      <c r="AJ5" s="140">
        <f t="shared" si="0"/>
        <v>2049</v>
      </c>
      <c r="AK5" s="140">
        <f t="shared" si="0"/>
        <v>2050</v>
      </c>
      <c r="AL5" s="140">
        <f t="shared" si="0"/>
        <v>2051</v>
      </c>
      <c r="AM5" s="140">
        <f t="shared" si="0"/>
        <v>2052</v>
      </c>
      <c r="AN5" s="140">
        <f t="shared" si="0"/>
        <v>2053</v>
      </c>
      <c r="AO5" s="140">
        <f t="shared" si="0"/>
        <v>2054</v>
      </c>
      <c r="AP5" s="140">
        <f t="shared" si="0"/>
        <v>2055</v>
      </c>
      <c r="AQ5" s="140">
        <f t="shared" si="0"/>
        <v>2056</v>
      </c>
      <c r="AR5" s="140">
        <f t="shared" si="0"/>
        <v>2057</v>
      </c>
      <c r="AS5" s="140">
        <f t="shared" si="0"/>
        <v>2058</v>
      </c>
      <c r="AT5" s="140">
        <f t="shared" si="0"/>
        <v>2059</v>
      </c>
      <c r="AU5" s="140">
        <f t="shared" si="0"/>
        <v>2060</v>
      </c>
      <c r="AV5" s="540"/>
    </row>
    <row r="6" spans="1:48" customFormat="1" ht="15.75" customHeight="1" x14ac:dyDescent="0.3">
      <c r="A6" s="219" t="s">
        <v>293</v>
      </c>
      <c r="B6" s="220">
        <f>B34</f>
        <v>22.69705070556989</v>
      </c>
      <c r="C6" s="177">
        <f>C31*29.3/1000</f>
        <v>46539.331546200519</v>
      </c>
      <c r="D6" s="221">
        <f>D30</f>
        <v>0.82430000000000003</v>
      </c>
      <c r="E6" s="92"/>
      <c r="F6" s="135"/>
      <c r="G6" s="115"/>
      <c r="H6" s="115"/>
      <c r="I6" s="115"/>
      <c r="J6" s="115"/>
      <c r="K6" s="217"/>
      <c r="L6" s="177">
        <f>L31*29.3/1000</f>
        <v>38362.370993533084</v>
      </c>
      <c r="M6" s="177">
        <f t="shared" ref="M6:AU6" si="1">M31*29.3/1000</f>
        <v>38362.370993533084</v>
      </c>
      <c r="N6" s="177">
        <f t="shared" si="1"/>
        <v>38362.370993533084</v>
      </c>
      <c r="O6" s="177">
        <f t="shared" si="1"/>
        <v>38362.370993533084</v>
      </c>
      <c r="P6" s="177">
        <f t="shared" si="1"/>
        <v>38362.370993533084</v>
      </c>
      <c r="Q6" s="177">
        <f t="shared" si="1"/>
        <v>38362.370993533084</v>
      </c>
      <c r="R6" s="177">
        <f t="shared" si="1"/>
        <v>38362.370993533084</v>
      </c>
      <c r="S6" s="177">
        <f t="shared" si="1"/>
        <v>38362.370993533084</v>
      </c>
      <c r="T6" s="177">
        <f t="shared" si="1"/>
        <v>38362.370993533084</v>
      </c>
      <c r="U6" s="177">
        <f t="shared" si="1"/>
        <v>38362.370993533084</v>
      </c>
      <c r="V6" s="177">
        <f t="shared" si="1"/>
        <v>38362.370993533084</v>
      </c>
      <c r="W6" s="177">
        <f t="shared" si="1"/>
        <v>38362.370993533084</v>
      </c>
      <c r="X6" s="177">
        <f t="shared" si="1"/>
        <v>38362.370993533084</v>
      </c>
      <c r="Y6" s="177">
        <f t="shared" si="1"/>
        <v>38362.370993533084</v>
      </c>
      <c r="Z6" s="177">
        <f t="shared" si="1"/>
        <v>37736.316481003421</v>
      </c>
      <c r="AA6" s="177">
        <f t="shared" si="1"/>
        <v>29919.866682393858</v>
      </c>
      <c r="AB6" s="177">
        <f t="shared" si="1"/>
        <v>29919.866682393858</v>
      </c>
      <c r="AC6" s="177">
        <f t="shared" si="1"/>
        <v>29919.866682393858</v>
      </c>
      <c r="AD6" s="177">
        <f t="shared" si="1"/>
        <v>29919.866682393858</v>
      </c>
      <c r="AE6" s="177">
        <f t="shared" si="1"/>
        <v>29919.866682393858</v>
      </c>
      <c r="AF6" s="177">
        <f t="shared" si="1"/>
        <v>29919.866682393858</v>
      </c>
      <c r="AG6" s="177">
        <f t="shared" si="1"/>
        <v>29919.866682393858</v>
      </c>
      <c r="AH6" s="177">
        <f t="shared" si="1"/>
        <v>29919.866682393858</v>
      </c>
      <c r="AI6" s="177">
        <f t="shared" si="1"/>
        <v>29919.866682393858</v>
      </c>
      <c r="AJ6" s="177">
        <f t="shared" si="1"/>
        <v>26624.369094092563</v>
      </c>
      <c r="AK6" s="177">
        <f t="shared" si="1"/>
        <v>0</v>
      </c>
      <c r="AL6" s="177">
        <f t="shared" si="1"/>
        <v>0</v>
      </c>
      <c r="AM6" s="177">
        <f t="shared" si="1"/>
        <v>0</v>
      </c>
      <c r="AN6" s="177">
        <f t="shared" si="1"/>
        <v>0</v>
      </c>
      <c r="AO6" s="177">
        <f t="shared" si="1"/>
        <v>0</v>
      </c>
      <c r="AP6" s="177">
        <f t="shared" si="1"/>
        <v>0</v>
      </c>
      <c r="AQ6" s="177">
        <f t="shared" si="1"/>
        <v>0</v>
      </c>
      <c r="AR6" s="177">
        <f t="shared" si="1"/>
        <v>0</v>
      </c>
      <c r="AS6" s="177">
        <f t="shared" si="1"/>
        <v>0</v>
      </c>
      <c r="AT6" s="177">
        <f t="shared" si="1"/>
        <v>0</v>
      </c>
      <c r="AU6" s="177">
        <f t="shared" si="1"/>
        <v>0</v>
      </c>
      <c r="AV6" s="177">
        <f>SUM(K6:AU6)</f>
        <v>870712.67962610337</v>
      </c>
    </row>
    <row r="7" spans="1:48" customFormat="1" ht="15.75" customHeight="1" x14ac:dyDescent="0.3">
      <c r="A7" s="219" t="s">
        <v>622</v>
      </c>
      <c r="B7" s="220">
        <f>B43</f>
        <v>17.323339687779843</v>
      </c>
      <c r="C7" s="177">
        <f>C40*29.3/1000</f>
        <v>323.04488591399866</v>
      </c>
      <c r="D7" s="221">
        <f>D31</f>
        <v>0.82429999999999992</v>
      </c>
      <c r="E7" s="92"/>
      <c r="F7" s="135"/>
      <c r="G7" s="115"/>
      <c r="H7" s="115"/>
      <c r="I7" s="115"/>
      <c r="J7" s="115"/>
      <c r="K7" s="217"/>
      <c r="L7" s="177">
        <f>L40*29.3/1000</f>
        <v>266.28589945890906</v>
      </c>
      <c r="M7" s="177">
        <f t="shared" ref="M7:AU7" si="2">M40*29.3/1000</f>
        <v>266.28589945890906</v>
      </c>
      <c r="N7" s="177">
        <f t="shared" si="2"/>
        <v>266.28589945890906</v>
      </c>
      <c r="O7" s="177">
        <f t="shared" si="2"/>
        <v>266.28589945890906</v>
      </c>
      <c r="P7" s="177">
        <f t="shared" si="2"/>
        <v>266.28589945890906</v>
      </c>
      <c r="Q7" s="177">
        <f t="shared" si="2"/>
        <v>266.28589945890906</v>
      </c>
      <c r="R7" s="177">
        <f t="shared" si="2"/>
        <v>266.28589945890906</v>
      </c>
      <c r="S7" s="177">
        <f t="shared" si="2"/>
        <v>266.28589945890906</v>
      </c>
      <c r="T7" s="177">
        <f t="shared" si="2"/>
        <v>266.28589945890906</v>
      </c>
      <c r="U7" s="177">
        <f t="shared" si="2"/>
        <v>266.28589945890906</v>
      </c>
      <c r="V7" s="177">
        <f t="shared" si="2"/>
        <v>266.28589945890906</v>
      </c>
      <c r="W7" s="177">
        <f t="shared" si="2"/>
        <v>266.28589945890906</v>
      </c>
      <c r="X7" s="177">
        <f t="shared" si="2"/>
        <v>266.28589945890906</v>
      </c>
      <c r="Y7" s="177">
        <f t="shared" si="2"/>
        <v>266.28589945890906</v>
      </c>
      <c r="Z7" s="177">
        <f t="shared" si="2"/>
        <v>266.28589945890906</v>
      </c>
      <c r="AA7" s="177">
        <f t="shared" si="2"/>
        <v>266.28589945890906</v>
      </c>
      <c r="AB7" s="177">
        <f t="shared" si="2"/>
        <v>266.28589945890906</v>
      </c>
      <c r="AC7" s="177">
        <f t="shared" si="2"/>
        <v>86.100799591218234</v>
      </c>
      <c r="AD7" s="177">
        <f t="shared" si="2"/>
        <v>0</v>
      </c>
      <c r="AE7" s="177">
        <f t="shared" si="2"/>
        <v>0</v>
      </c>
      <c r="AF7" s="177">
        <f t="shared" si="2"/>
        <v>0</v>
      </c>
      <c r="AG7" s="177">
        <f t="shared" si="2"/>
        <v>0</v>
      </c>
      <c r="AH7" s="177">
        <f t="shared" si="2"/>
        <v>0</v>
      </c>
      <c r="AI7" s="177">
        <f t="shared" si="2"/>
        <v>0</v>
      </c>
      <c r="AJ7" s="177">
        <f t="shared" si="2"/>
        <v>0</v>
      </c>
      <c r="AK7" s="177">
        <f t="shared" si="2"/>
        <v>0</v>
      </c>
      <c r="AL7" s="177">
        <f t="shared" si="2"/>
        <v>0</v>
      </c>
      <c r="AM7" s="177">
        <f t="shared" si="2"/>
        <v>0</v>
      </c>
      <c r="AN7" s="177">
        <f t="shared" si="2"/>
        <v>0</v>
      </c>
      <c r="AO7" s="177">
        <f t="shared" si="2"/>
        <v>0</v>
      </c>
      <c r="AP7" s="177">
        <f t="shared" si="2"/>
        <v>0</v>
      </c>
      <c r="AQ7" s="177">
        <f t="shared" si="2"/>
        <v>0</v>
      </c>
      <c r="AR7" s="177">
        <f t="shared" si="2"/>
        <v>0</v>
      </c>
      <c r="AS7" s="177">
        <f t="shared" si="2"/>
        <v>0</v>
      </c>
      <c r="AT7" s="177">
        <f t="shared" si="2"/>
        <v>0</v>
      </c>
      <c r="AU7" s="177">
        <f t="shared" si="2"/>
        <v>0</v>
      </c>
      <c r="AV7" s="177">
        <f>SUM(K7:AU7)</f>
        <v>4612.9610903926732</v>
      </c>
    </row>
    <row r="8" spans="1:48" customFormat="1" ht="15.75" customHeight="1" x14ac:dyDescent="0.3">
      <c r="A8" s="180" t="s">
        <v>422</v>
      </c>
      <c r="B8" s="196"/>
      <c r="C8" s="182">
        <f>SUM(C6:C7)</f>
        <v>46862.376432114521</v>
      </c>
      <c r="D8" s="205">
        <f>L8/C8</f>
        <v>0.82429999999999992</v>
      </c>
      <c r="E8" s="94"/>
      <c r="F8" s="94"/>
      <c r="G8" s="218"/>
      <c r="H8" s="218"/>
      <c r="I8" s="218"/>
      <c r="J8" s="218"/>
      <c r="K8" s="94"/>
      <c r="L8" s="182">
        <f>SUM(L6:L7)</f>
        <v>38628.656892991996</v>
      </c>
      <c r="M8" s="182">
        <f t="shared" ref="M8:AV8" si="3">SUM(M6:M7)</f>
        <v>38628.656892991996</v>
      </c>
      <c r="N8" s="182">
        <f t="shared" ref="N8" si="4">SUM(N6:N7)</f>
        <v>38628.656892991996</v>
      </c>
      <c r="O8" s="182">
        <f t="shared" ref="O8" si="5">SUM(O6:O7)</f>
        <v>38628.656892991996</v>
      </c>
      <c r="P8" s="182">
        <f t="shared" ref="P8" si="6">SUM(P6:P7)</f>
        <v>38628.656892991996</v>
      </c>
      <c r="Q8" s="182">
        <f t="shared" ref="Q8" si="7">SUM(Q6:Q7)</f>
        <v>38628.656892991996</v>
      </c>
      <c r="R8" s="182">
        <f t="shared" ref="R8" si="8">SUM(R6:R7)</f>
        <v>38628.656892991996</v>
      </c>
      <c r="S8" s="182">
        <f t="shared" ref="S8" si="9">SUM(S6:S7)</f>
        <v>38628.656892991996</v>
      </c>
      <c r="T8" s="182">
        <f t="shared" ref="T8" si="10">SUM(T6:T7)</f>
        <v>38628.656892991996</v>
      </c>
      <c r="U8" s="182">
        <f t="shared" ref="U8" si="11">SUM(U6:U7)</f>
        <v>38628.656892991996</v>
      </c>
      <c r="V8" s="182">
        <f t="shared" ref="V8" si="12">SUM(V6:V7)</f>
        <v>38628.656892991996</v>
      </c>
      <c r="W8" s="182">
        <f t="shared" ref="W8" si="13">SUM(W6:W7)</f>
        <v>38628.656892991996</v>
      </c>
      <c r="X8" s="182">
        <f t="shared" ref="X8" si="14">SUM(X6:X7)</f>
        <v>38628.656892991996</v>
      </c>
      <c r="Y8" s="182">
        <f t="shared" ref="Y8" si="15">SUM(Y6:Y7)</f>
        <v>38628.656892991996</v>
      </c>
      <c r="Z8" s="182">
        <f t="shared" ref="Z8" si="16">SUM(Z6:Z7)</f>
        <v>38002.602380462333</v>
      </c>
      <c r="AA8" s="182">
        <f t="shared" ref="AA8" si="17">SUM(AA6:AA7)</f>
        <v>30186.152581852766</v>
      </c>
      <c r="AB8" s="182">
        <f t="shared" ref="AB8" si="18">SUM(AB6:AB7)</f>
        <v>30186.152581852766</v>
      </c>
      <c r="AC8" s="182">
        <f t="shared" ref="AC8" si="19">SUM(AC6:AC7)</f>
        <v>30005.967481985077</v>
      </c>
      <c r="AD8" s="182">
        <f t="shared" ref="AD8" si="20">SUM(AD6:AD7)</f>
        <v>29919.866682393858</v>
      </c>
      <c r="AE8" s="182">
        <f t="shared" ref="AE8" si="21">SUM(AE6:AE7)</f>
        <v>29919.866682393858</v>
      </c>
      <c r="AF8" s="182">
        <f t="shared" ref="AF8" si="22">SUM(AF6:AF7)</f>
        <v>29919.866682393858</v>
      </c>
      <c r="AG8" s="182">
        <f t="shared" ref="AG8" si="23">SUM(AG6:AG7)</f>
        <v>29919.866682393858</v>
      </c>
      <c r="AH8" s="182">
        <f t="shared" ref="AH8" si="24">SUM(AH6:AH7)</f>
        <v>29919.866682393858</v>
      </c>
      <c r="AI8" s="182">
        <f t="shared" ref="AI8" si="25">SUM(AI6:AI7)</f>
        <v>29919.866682393858</v>
      </c>
      <c r="AJ8" s="182">
        <f t="shared" ref="AJ8" si="26">SUM(AJ6:AJ7)</f>
        <v>26624.369094092563</v>
      </c>
      <c r="AK8" s="182">
        <f t="shared" ref="AK8" si="27">SUM(AK6:AK7)</f>
        <v>0</v>
      </c>
      <c r="AL8" s="182">
        <f t="shared" ref="AL8" si="28">SUM(AL6:AL7)</f>
        <v>0</v>
      </c>
      <c r="AM8" s="182">
        <f t="shared" ref="AM8" si="29">SUM(AM6:AM7)</f>
        <v>0</v>
      </c>
      <c r="AN8" s="182">
        <f t="shared" ref="AN8" si="30">SUM(AN6:AN7)</f>
        <v>0</v>
      </c>
      <c r="AO8" s="182">
        <f t="shared" ref="AO8" si="31">SUM(AO6:AO7)</f>
        <v>0</v>
      </c>
      <c r="AP8" s="182">
        <f t="shared" ref="AP8" si="32">SUM(AP6:AP7)</f>
        <v>0</v>
      </c>
      <c r="AQ8" s="182">
        <f t="shared" ref="AQ8" si="33">SUM(AQ6:AQ7)</f>
        <v>0</v>
      </c>
      <c r="AR8" s="182">
        <f t="shared" ref="AR8" si="34">SUM(AR6:AR7)</f>
        <v>0</v>
      </c>
      <c r="AS8" s="182">
        <f t="shared" ref="AS8" si="35">SUM(AS6:AS7)</f>
        <v>0</v>
      </c>
      <c r="AT8" s="182">
        <f t="shared" ref="AT8" si="36">SUM(AT6:AT7)</f>
        <v>0</v>
      </c>
      <c r="AU8" s="182">
        <f t="shared" ref="AU8" si="37">SUM(AU6:AU7)</f>
        <v>0</v>
      </c>
      <c r="AV8" s="174">
        <f t="shared" si="3"/>
        <v>875325.64071649604</v>
      </c>
    </row>
    <row r="9" spans="1:48" customFormat="1" ht="15.75" customHeight="1" x14ac:dyDescent="0.3">
      <c r="A9" s="180" t="s">
        <v>423</v>
      </c>
      <c r="B9" s="185"/>
      <c r="C9" s="186"/>
      <c r="D9" s="197"/>
      <c r="E9" s="94"/>
      <c r="F9" s="94"/>
      <c r="G9" s="95"/>
      <c r="H9" s="95"/>
      <c r="I9" s="95"/>
      <c r="J9" s="95"/>
      <c r="K9" s="94"/>
      <c r="L9" s="174">
        <v>0</v>
      </c>
      <c r="M9" s="174">
        <f t="shared" ref="M9" si="38">L8-M8</f>
        <v>0</v>
      </c>
      <c r="N9" s="174">
        <f t="shared" ref="N9" si="39">M8-N8</f>
        <v>0</v>
      </c>
      <c r="O9" s="174">
        <f t="shared" ref="O9" si="40">N8-O8</f>
        <v>0</v>
      </c>
      <c r="P9" s="174">
        <f t="shared" ref="P9" si="41">O8-P8</f>
        <v>0</v>
      </c>
      <c r="Q9" s="174">
        <f t="shared" ref="Q9" si="42">P8-Q8</f>
        <v>0</v>
      </c>
      <c r="R9" s="174">
        <f t="shared" ref="R9" si="43">Q8-R8</f>
        <v>0</v>
      </c>
      <c r="S9" s="174">
        <f t="shared" ref="S9" si="44">R8-S8</f>
        <v>0</v>
      </c>
      <c r="T9" s="174">
        <f t="shared" ref="T9" si="45">S8-T8</f>
        <v>0</v>
      </c>
      <c r="U9" s="174">
        <f t="shared" ref="U9" si="46">T8-U8</f>
        <v>0</v>
      </c>
      <c r="V9" s="174">
        <f t="shared" ref="V9" si="47">U8-V8</f>
        <v>0</v>
      </c>
      <c r="W9" s="174">
        <f t="shared" ref="W9" si="48">V8-W8</f>
        <v>0</v>
      </c>
      <c r="X9" s="174">
        <f t="shared" ref="X9" si="49">W8-X8</f>
        <v>0</v>
      </c>
      <c r="Y9" s="174">
        <f t="shared" ref="Y9" si="50">X8-Y8</f>
        <v>0</v>
      </c>
      <c r="Z9" s="174">
        <f t="shared" ref="Z9" si="51">Y8-Z8</f>
        <v>626.05451252966304</v>
      </c>
      <c r="AA9" s="174">
        <f t="shared" ref="AA9" si="52">Z8-AA8</f>
        <v>7816.4497986095666</v>
      </c>
      <c r="AB9" s="174">
        <f t="shared" ref="AB9" si="53">AA8-AB8</f>
        <v>0</v>
      </c>
      <c r="AC9" s="174">
        <f t="shared" ref="AC9" si="54">AB8-AC8</f>
        <v>180.18509986768913</v>
      </c>
      <c r="AD9" s="174">
        <f t="shared" ref="AD9" si="55">AC8-AD8</f>
        <v>86.100799591218674</v>
      </c>
      <c r="AE9" s="174">
        <f t="shared" ref="AE9" si="56">AD8-AE8</f>
        <v>0</v>
      </c>
      <c r="AF9" s="174">
        <f t="shared" ref="AF9" si="57">AE8-AF8</f>
        <v>0</v>
      </c>
      <c r="AG9" s="174">
        <f t="shared" ref="AG9" si="58">AF8-AG8</f>
        <v>0</v>
      </c>
      <c r="AH9" s="174">
        <f t="shared" ref="AH9" si="59">AG8-AH8</f>
        <v>0</v>
      </c>
      <c r="AI9" s="174">
        <f t="shared" ref="AI9" si="60">AH8-AI8</f>
        <v>0</v>
      </c>
      <c r="AJ9" s="174">
        <f t="shared" ref="AJ9" si="61">AI8-AJ8</f>
        <v>3295.4975883012958</v>
      </c>
      <c r="AK9" s="174">
        <f t="shared" ref="AK9" si="62">AJ8-AK8</f>
        <v>26624.369094092563</v>
      </c>
      <c r="AL9" s="174">
        <f t="shared" ref="AL9" si="63">AK8-AL8</f>
        <v>0</v>
      </c>
      <c r="AM9" s="174">
        <f t="shared" ref="AM9" si="64">AL8-AM8</f>
        <v>0</v>
      </c>
      <c r="AN9" s="174">
        <f t="shared" ref="AN9" si="65">AM8-AN8</f>
        <v>0</v>
      </c>
      <c r="AO9" s="174">
        <f t="shared" ref="AO9" si="66">AN8-AO8</f>
        <v>0</v>
      </c>
      <c r="AP9" s="174">
        <f t="shared" ref="AP9" si="67">AO8-AP8</f>
        <v>0</v>
      </c>
      <c r="AQ9" s="174">
        <f t="shared" ref="AQ9" si="68">AP8-AQ8</f>
        <v>0</v>
      </c>
      <c r="AR9" s="174">
        <f t="shared" ref="AR9" si="69">AQ8-AR8</f>
        <v>0</v>
      </c>
      <c r="AS9" s="174">
        <f t="shared" ref="AS9" si="70">AR8-AS8</f>
        <v>0</v>
      </c>
      <c r="AT9" s="174">
        <f t="shared" ref="AT9" si="71">AS8-AT8</f>
        <v>0</v>
      </c>
      <c r="AU9" s="174">
        <f t="shared" ref="AU9" si="72">AT8-AU8</f>
        <v>0</v>
      </c>
      <c r="AV9" s="84"/>
    </row>
    <row r="10" spans="1:48" customFormat="1" ht="15.75" customHeight="1" x14ac:dyDescent="0.3">
      <c r="A10" s="180" t="s">
        <v>424</v>
      </c>
      <c r="B10" s="185"/>
      <c r="C10" s="186"/>
      <c r="D10" s="186"/>
      <c r="E10" s="94"/>
      <c r="F10" s="94"/>
      <c r="G10" s="95"/>
      <c r="H10" s="95"/>
      <c r="I10" s="95"/>
      <c r="J10" s="95"/>
      <c r="K10" s="94"/>
      <c r="L10" s="174">
        <f>$L8-L8</f>
        <v>0</v>
      </c>
      <c r="M10" s="174">
        <f t="shared" ref="M10" si="73">$L8-M8</f>
        <v>0</v>
      </c>
      <c r="N10" s="174">
        <f t="shared" ref="N10:AU10" si="74">$L8-N8</f>
        <v>0</v>
      </c>
      <c r="O10" s="174">
        <f t="shared" si="74"/>
        <v>0</v>
      </c>
      <c r="P10" s="174">
        <f t="shared" si="74"/>
        <v>0</v>
      </c>
      <c r="Q10" s="174">
        <f t="shared" si="74"/>
        <v>0</v>
      </c>
      <c r="R10" s="174">
        <f t="shared" si="74"/>
        <v>0</v>
      </c>
      <c r="S10" s="174">
        <f t="shared" si="74"/>
        <v>0</v>
      </c>
      <c r="T10" s="174">
        <f t="shared" si="74"/>
        <v>0</v>
      </c>
      <c r="U10" s="174">
        <f t="shared" si="74"/>
        <v>0</v>
      </c>
      <c r="V10" s="174">
        <f t="shared" si="74"/>
        <v>0</v>
      </c>
      <c r="W10" s="174">
        <f t="shared" si="74"/>
        <v>0</v>
      </c>
      <c r="X10" s="174">
        <f t="shared" si="74"/>
        <v>0</v>
      </c>
      <c r="Y10" s="174">
        <f t="shared" si="74"/>
        <v>0</v>
      </c>
      <c r="Z10" s="174">
        <f t="shared" si="74"/>
        <v>626.05451252966304</v>
      </c>
      <c r="AA10" s="174">
        <f t="shared" si="74"/>
        <v>8442.5043111392297</v>
      </c>
      <c r="AB10" s="174">
        <f t="shared" si="74"/>
        <v>8442.5043111392297</v>
      </c>
      <c r="AC10" s="174">
        <f t="shared" si="74"/>
        <v>8622.6894110069188</v>
      </c>
      <c r="AD10" s="174">
        <f t="shared" si="74"/>
        <v>8708.7902105981375</v>
      </c>
      <c r="AE10" s="174">
        <f t="shared" si="74"/>
        <v>8708.7902105981375</v>
      </c>
      <c r="AF10" s="174">
        <f t="shared" si="74"/>
        <v>8708.7902105981375</v>
      </c>
      <c r="AG10" s="174">
        <f t="shared" si="74"/>
        <v>8708.7902105981375</v>
      </c>
      <c r="AH10" s="174">
        <f t="shared" si="74"/>
        <v>8708.7902105981375</v>
      </c>
      <c r="AI10" s="174">
        <f t="shared" si="74"/>
        <v>8708.7902105981375</v>
      </c>
      <c r="AJ10" s="174">
        <f t="shared" si="74"/>
        <v>12004.287798899433</v>
      </c>
      <c r="AK10" s="174">
        <f t="shared" si="74"/>
        <v>38628.656892991996</v>
      </c>
      <c r="AL10" s="174">
        <f t="shared" si="74"/>
        <v>38628.656892991996</v>
      </c>
      <c r="AM10" s="174">
        <f t="shared" si="74"/>
        <v>38628.656892991996</v>
      </c>
      <c r="AN10" s="174">
        <f t="shared" si="74"/>
        <v>38628.656892991996</v>
      </c>
      <c r="AO10" s="174">
        <f t="shared" si="74"/>
        <v>38628.656892991996</v>
      </c>
      <c r="AP10" s="174">
        <f t="shared" si="74"/>
        <v>38628.656892991996</v>
      </c>
      <c r="AQ10" s="174">
        <f t="shared" si="74"/>
        <v>38628.656892991996</v>
      </c>
      <c r="AR10" s="174">
        <f t="shared" si="74"/>
        <v>38628.656892991996</v>
      </c>
      <c r="AS10" s="174">
        <f t="shared" si="74"/>
        <v>38628.656892991996</v>
      </c>
      <c r="AT10" s="174">
        <f t="shared" si="74"/>
        <v>38628.656892991996</v>
      </c>
      <c r="AU10" s="174">
        <f t="shared" si="74"/>
        <v>38628.656892991996</v>
      </c>
      <c r="AV10" s="80"/>
    </row>
    <row r="11" spans="1:48" customFormat="1" ht="15.75" customHeight="1" x14ac:dyDescent="0.3">
      <c r="A11" s="193" t="s">
        <v>66</v>
      </c>
      <c r="B11" s="206">
        <f>SUMPRODUCT(B6:B7,C6:C7)/C8</f>
        <v>22.6600071325622</v>
      </c>
      <c r="C11" s="56"/>
      <c r="D11" s="30"/>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row>
    <row r="12" spans="1:48" ht="15.75" customHeight="1" x14ac:dyDescent="0.3">
      <c r="A12" s="169"/>
      <c r="B12" s="169"/>
      <c r="C12" s="169"/>
      <c r="D12" s="169"/>
      <c r="E12" s="169"/>
      <c r="F12" s="169"/>
      <c r="G12" s="169"/>
      <c r="H12" s="169"/>
      <c r="I12" s="169"/>
      <c r="J12" s="169"/>
      <c r="K12" s="169"/>
      <c r="L12" s="169"/>
      <c r="M12" s="169"/>
      <c r="N12" s="169"/>
      <c r="O12" s="169"/>
      <c r="P12" s="169"/>
      <c r="Q12" s="169"/>
      <c r="R12" s="169"/>
      <c r="S12" s="169"/>
      <c r="T12" s="169"/>
      <c r="U12" s="169"/>
      <c r="V12" s="169"/>
      <c r="W12" s="169"/>
      <c r="X12" s="169"/>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row>
    <row r="13" spans="1:48" ht="15.75" customHeight="1" x14ac:dyDescent="0.3">
      <c r="A13" s="541" t="str">
        <f>A4</f>
        <v>Channel</v>
      </c>
      <c r="B13" s="543" t="str">
        <f>B4</f>
        <v>WAML</v>
      </c>
      <c r="C13" s="493" t="str">
        <f>C4</f>
        <v>Annual Verified Gross Savings (MWh)</v>
      </c>
      <c r="D13" s="545" t="str">
        <f>D4</f>
        <v>NTGR</v>
      </c>
      <c r="E13" s="170"/>
      <c r="F13" s="142"/>
      <c r="G13" s="142"/>
      <c r="H13" s="142"/>
      <c r="I13" s="142"/>
      <c r="J13" s="142"/>
      <c r="K13" s="308"/>
      <c r="L13" s="109" t="s">
        <v>265</v>
      </c>
      <c r="M13" s="306"/>
      <c r="N13" s="306"/>
      <c r="O13" s="306"/>
      <c r="P13" s="306"/>
      <c r="Q13" s="306"/>
      <c r="R13" s="306"/>
      <c r="S13" s="306"/>
      <c r="T13" s="306"/>
      <c r="U13" s="306"/>
      <c r="V13" s="306"/>
      <c r="W13" s="306"/>
      <c r="X13" s="307"/>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row>
    <row r="14" spans="1:48" ht="15.75" customHeight="1" x14ac:dyDescent="0.3">
      <c r="A14" s="542"/>
      <c r="B14" s="544"/>
      <c r="C14" s="495"/>
      <c r="D14" s="546"/>
      <c r="E14" s="140"/>
      <c r="F14" s="140"/>
      <c r="G14" s="140"/>
      <c r="H14" s="140"/>
      <c r="I14" s="170"/>
      <c r="J14" s="170"/>
      <c r="K14" s="140"/>
      <c r="L14" s="140">
        <f t="shared" ref="L14" si="75">Y5</f>
        <v>2038</v>
      </c>
      <c r="M14" s="140">
        <f t="shared" ref="M14:X19" si="76">Z5</f>
        <v>2039</v>
      </c>
      <c r="N14" s="140">
        <f t="shared" si="76"/>
        <v>2040</v>
      </c>
      <c r="O14" s="140">
        <f t="shared" si="76"/>
        <v>2041</v>
      </c>
      <c r="P14" s="140">
        <f t="shared" si="76"/>
        <v>2042</v>
      </c>
      <c r="Q14" s="140">
        <f t="shared" si="76"/>
        <v>2043</v>
      </c>
      <c r="R14" s="140">
        <f t="shared" si="76"/>
        <v>2044</v>
      </c>
      <c r="S14" s="140">
        <f t="shared" si="76"/>
        <v>2045</v>
      </c>
      <c r="T14" s="140">
        <f t="shared" si="76"/>
        <v>2046</v>
      </c>
      <c r="U14" s="140">
        <f t="shared" si="76"/>
        <v>2047</v>
      </c>
      <c r="V14" s="140">
        <f t="shared" si="76"/>
        <v>2048</v>
      </c>
      <c r="W14" s="140">
        <f t="shared" si="76"/>
        <v>2049</v>
      </c>
      <c r="X14" s="140">
        <f t="shared" si="76"/>
        <v>2050</v>
      </c>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row>
    <row r="15" spans="1:48" customFormat="1" ht="15.75" customHeight="1" x14ac:dyDescent="0.3">
      <c r="A15" s="219" t="str">
        <f t="shared" ref="A15:A20" si="77">A6</f>
        <v>Custom Incentives - Non-AIC Gas</v>
      </c>
      <c r="B15" s="220">
        <f t="shared" ref="B15:K16" si="78">B6</f>
        <v>22.69705070556989</v>
      </c>
      <c r="C15" s="177">
        <f t="shared" si="78"/>
        <v>46539.331546200519</v>
      </c>
      <c r="D15" s="221">
        <f t="shared" si="78"/>
        <v>0.82430000000000003</v>
      </c>
      <c r="E15" s="92">
        <f t="shared" si="78"/>
        <v>0</v>
      </c>
      <c r="F15" s="135">
        <f t="shared" si="78"/>
        <v>0</v>
      </c>
      <c r="G15" s="115">
        <f t="shared" si="78"/>
        <v>0</v>
      </c>
      <c r="H15" s="115">
        <f t="shared" si="78"/>
        <v>0</v>
      </c>
      <c r="I15" s="115">
        <f t="shared" si="78"/>
        <v>0</v>
      </c>
      <c r="J15" s="115">
        <f t="shared" si="78"/>
        <v>0</v>
      </c>
      <c r="K15" s="217">
        <f t="shared" si="78"/>
        <v>0</v>
      </c>
      <c r="L15" s="177">
        <f>Y6</f>
        <v>38362.370993533084</v>
      </c>
      <c r="M15" s="177">
        <f t="shared" si="76"/>
        <v>37736.316481003421</v>
      </c>
      <c r="N15" s="177">
        <f t="shared" si="76"/>
        <v>29919.866682393858</v>
      </c>
      <c r="O15" s="177">
        <f t="shared" si="76"/>
        <v>29919.866682393858</v>
      </c>
      <c r="P15" s="177">
        <f t="shared" si="76"/>
        <v>29919.866682393858</v>
      </c>
      <c r="Q15" s="177">
        <f t="shared" si="76"/>
        <v>29919.866682393858</v>
      </c>
      <c r="R15" s="177">
        <f t="shared" si="76"/>
        <v>29919.866682393858</v>
      </c>
      <c r="S15" s="177">
        <f t="shared" si="76"/>
        <v>29919.866682393858</v>
      </c>
      <c r="T15" s="177">
        <f t="shared" si="76"/>
        <v>29919.866682393858</v>
      </c>
      <c r="U15" s="177">
        <f t="shared" si="76"/>
        <v>29919.866682393858</v>
      </c>
      <c r="V15" s="177">
        <f t="shared" si="76"/>
        <v>29919.866682393858</v>
      </c>
      <c r="W15" s="177">
        <f t="shared" si="76"/>
        <v>26624.369094092563</v>
      </c>
      <c r="X15" s="177">
        <f t="shared" si="76"/>
        <v>0</v>
      </c>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row>
    <row r="16" spans="1:48" customFormat="1" ht="15.75" customHeight="1" x14ac:dyDescent="0.3">
      <c r="A16" s="219" t="str">
        <f t="shared" si="77"/>
        <v>Custom Incentives - Propane</v>
      </c>
      <c r="B16" s="220">
        <f t="shared" si="78"/>
        <v>17.323339687779843</v>
      </c>
      <c r="C16" s="177">
        <f t="shared" si="78"/>
        <v>323.04488591399866</v>
      </c>
      <c r="D16" s="221">
        <f t="shared" si="78"/>
        <v>0.82429999999999992</v>
      </c>
      <c r="E16" s="92"/>
      <c r="F16" s="135"/>
      <c r="G16" s="115"/>
      <c r="H16" s="115"/>
      <c r="I16" s="115"/>
      <c r="J16" s="115"/>
      <c r="K16" s="217"/>
      <c r="L16" s="177">
        <f>Y7</f>
        <v>266.28589945890906</v>
      </c>
      <c r="M16" s="177">
        <f t="shared" si="76"/>
        <v>266.28589945890906</v>
      </c>
      <c r="N16" s="177">
        <f t="shared" si="76"/>
        <v>266.28589945890906</v>
      </c>
      <c r="O16" s="177">
        <f t="shared" si="76"/>
        <v>266.28589945890906</v>
      </c>
      <c r="P16" s="177">
        <f t="shared" si="76"/>
        <v>86.100799591218234</v>
      </c>
      <c r="Q16" s="177">
        <f t="shared" si="76"/>
        <v>0</v>
      </c>
      <c r="R16" s="177">
        <f t="shared" si="76"/>
        <v>0</v>
      </c>
      <c r="S16" s="177">
        <f t="shared" si="76"/>
        <v>0</v>
      </c>
      <c r="T16" s="177">
        <f t="shared" si="76"/>
        <v>0</v>
      </c>
      <c r="U16" s="177">
        <f t="shared" si="76"/>
        <v>0</v>
      </c>
      <c r="V16" s="177">
        <f t="shared" si="76"/>
        <v>0</v>
      </c>
      <c r="W16" s="177">
        <f t="shared" si="76"/>
        <v>0</v>
      </c>
      <c r="X16" s="177">
        <f t="shared" si="76"/>
        <v>0</v>
      </c>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row>
    <row r="17" spans="1:48" customFormat="1" ht="15.75" customHeight="1" x14ac:dyDescent="0.3">
      <c r="A17" s="180" t="str">
        <f t="shared" si="77"/>
        <v>2025 CPAS</v>
      </c>
      <c r="B17" s="196"/>
      <c r="C17" s="182">
        <f>C8</f>
        <v>46862.376432114521</v>
      </c>
      <c r="D17" s="205">
        <f>D8</f>
        <v>0.82429999999999992</v>
      </c>
      <c r="E17" s="94"/>
      <c r="F17" s="94"/>
      <c r="G17" s="218"/>
      <c r="H17" s="218"/>
      <c r="I17" s="218"/>
      <c r="J17" s="218"/>
      <c r="K17" s="94"/>
      <c r="L17" s="182">
        <f>Y8</f>
        <v>38628.656892991996</v>
      </c>
      <c r="M17" s="182">
        <f t="shared" si="76"/>
        <v>38002.602380462333</v>
      </c>
      <c r="N17" s="182">
        <f t="shared" si="76"/>
        <v>30186.152581852766</v>
      </c>
      <c r="O17" s="182">
        <f t="shared" si="76"/>
        <v>30186.152581852766</v>
      </c>
      <c r="P17" s="182">
        <f t="shared" si="76"/>
        <v>30005.967481985077</v>
      </c>
      <c r="Q17" s="182">
        <f t="shared" si="76"/>
        <v>29919.866682393858</v>
      </c>
      <c r="R17" s="182">
        <f t="shared" si="76"/>
        <v>29919.866682393858</v>
      </c>
      <c r="S17" s="182">
        <f t="shared" si="76"/>
        <v>29919.866682393858</v>
      </c>
      <c r="T17" s="182">
        <f t="shared" si="76"/>
        <v>29919.866682393858</v>
      </c>
      <c r="U17" s="182">
        <f t="shared" si="76"/>
        <v>29919.866682393858</v>
      </c>
      <c r="V17" s="182">
        <f t="shared" si="76"/>
        <v>29919.866682393858</v>
      </c>
      <c r="W17" s="182">
        <f t="shared" si="76"/>
        <v>26624.369094092563</v>
      </c>
      <c r="X17" s="182">
        <f t="shared" si="76"/>
        <v>0</v>
      </c>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row>
    <row r="18" spans="1:48" customFormat="1" ht="15.75" customHeight="1" x14ac:dyDescent="0.3">
      <c r="A18" s="180" t="str">
        <f t="shared" si="77"/>
        <v>Expiring 2025 CPAS</v>
      </c>
      <c r="B18" s="185"/>
      <c r="C18" s="186"/>
      <c r="D18" s="197"/>
      <c r="E18" s="94"/>
      <c r="F18" s="94"/>
      <c r="G18" s="95"/>
      <c r="H18" s="95"/>
      <c r="I18" s="95"/>
      <c r="J18" s="95"/>
      <c r="K18" s="94"/>
      <c r="L18" s="174">
        <f>Y9</f>
        <v>0</v>
      </c>
      <c r="M18" s="174">
        <f t="shared" si="76"/>
        <v>626.05451252966304</v>
      </c>
      <c r="N18" s="174">
        <f t="shared" si="76"/>
        <v>7816.4497986095666</v>
      </c>
      <c r="O18" s="174">
        <f t="shared" si="76"/>
        <v>0</v>
      </c>
      <c r="P18" s="174">
        <f t="shared" si="76"/>
        <v>180.18509986768913</v>
      </c>
      <c r="Q18" s="174">
        <f t="shared" si="76"/>
        <v>86.100799591218674</v>
      </c>
      <c r="R18" s="174">
        <f t="shared" si="76"/>
        <v>0</v>
      </c>
      <c r="S18" s="174">
        <f t="shared" si="76"/>
        <v>0</v>
      </c>
      <c r="T18" s="174">
        <f t="shared" si="76"/>
        <v>0</v>
      </c>
      <c r="U18" s="174">
        <f t="shared" si="76"/>
        <v>0</v>
      </c>
      <c r="V18" s="174">
        <f t="shared" si="76"/>
        <v>0</v>
      </c>
      <c r="W18" s="174">
        <f t="shared" si="76"/>
        <v>3295.4975883012958</v>
      </c>
      <c r="X18" s="174">
        <f t="shared" si="76"/>
        <v>26624.369094092563</v>
      </c>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row>
    <row r="19" spans="1:48" customFormat="1" ht="15.75" customHeight="1" x14ac:dyDescent="0.3">
      <c r="A19" s="180" t="str">
        <f t="shared" si="77"/>
        <v>Expired 2025 CPAS</v>
      </c>
      <c r="B19" s="185"/>
      <c r="C19" s="186"/>
      <c r="D19" s="186"/>
      <c r="E19" s="94"/>
      <c r="F19" s="94"/>
      <c r="G19" s="95"/>
      <c r="H19" s="95"/>
      <c r="I19" s="95"/>
      <c r="J19" s="95"/>
      <c r="K19" s="94"/>
      <c r="L19" s="174">
        <f>Y10</f>
        <v>0</v>
      </c>
      <c r="M19" s="174">
        <f t="shared" si="76"/>
        <v>626.05451252966304</v>
      </c>
      <c r="N19" s="174">
        <f t="shared" si="76"/>
        <v>8442.5043111392297</v>
      </c>
      <c r="O19" s="174">
        <f t="shared" si="76"/>
        <v>8442.5043111392297</v>
      </c>
      <c r="P19" s="174">
        <f t="shared" si="76"/>
        <v>8622.6894110069188</v>
      </c>
      <c r="Q19" s="174">
        <f t="shared" si="76"/>
        <v>8708.7902105981375</v>
      </c>
      <c r="R19" s="174">
        <f t="shared" si="76"/>
        <v>8708.7902105981375</v>
      </c>
      <c r="S19" s="174">
        <f t="shared" si="76"/>
        <v>8708.7902105981375</v>
      </c>
      <c r="T19" s="174">
        <f t="shared" si="76"/>
        <v>8708.7902105981375</v>
      </c>
      <c r="U19" s="174">
        <f t="shared" si="76"/>
        <v>8708.7902105981375</v>
      </c>
      <c r="V19" s="174">
        <f t="shared" si="76"/>
        <v>8708.7902105981375</v>
      </c>
      <c r="W19" s="174">
        <f t="shared" si="76"/>
        <v>12004.287798899433</v>
      </c>
      <c r="X19" s="174">
        <f t="shared" si="76"/>
        <v>38628.656892991996</v>
      </c>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row>
    <row r="20" spans="1:48" customFormat="1" ht="15.75" customHeight="1" x14ac:dyDescent="0.3">
      <c r="A20" s="180" t="str">
        <f t="shared" si="77"/>
        <v>WAML</v>
      </c>
      <c r="B20" s="206">
        <f>B11</f>
        <v>22.6600071325622</v>
      </c>
      <c r="C20" s="56"/>
      <c r="D20" s="30"/>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row>
    <row r="21" spans="1:48" x14ac:dyDescent="0.25">
      <c r="A21" s="169"/>
      <c r="B21" s="169"/>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row>
    <row r="22" spans="1:48" ht="15.75" customHeight="1" x14ac:dyDescent="0.3">
      <c r="A22" s="292" t="s">
        <v>466</v>
      </c>
      <c r="B22" s="169"/>
      <c r="C22" s="169"/>
      <c r="D22" s="169"/>
      <c r="E22" s="169"/>
      <c r="F22" s="169"/>
      <c r="G22" s="169"/>
      <c r="H22" s="169"/>
      <c r="I22" s="169"/>
      <c r="J22" s="169"/>
      <c r="K22" s="309">
        <v>131</v>
      </c>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09"/>
      <c r="AM22" s="309"/>
      <c r="AN22" s="309"/>
      <c r="AO22" s="309"/>
      <c r="AP22" s="309"/>
      <c r="AQ22" s="309"/>
      <c r="AR22" s="309"/>
      <c r="AS22" s="309"/>
      <c r="AT22" s="309"/>
      <c r="AU22" s="309">
        <v>157</v>
      </c>
      <c r="AV22" s="169"/>
    </row>
    <row r="23" spans="1:48" ht="15.75" customHeight="1" x14ac:dyDescent="0.25">
      <c r="A23" s="541" t="s">
        <v>255</v>
      </c>
      <c r="B23" s="543" t="s">
        <v>71</v>
      </c>
      <c r="C23" s="493" t="s">
        <v>270</v>
      </c>
      <c r="D23" s="543" t="s">
        <v>57</v>
      </c>
      <c r="E23" s="170"/>
      <c r="F23" s="142"/>
      <c r="G23" s="142"/>
      <c r="H23" s="142"/>
      <c r="I23" s="142"/>
      <c r="J23" s="142"/>
      <c r="K23" s="303"/>
      <c r="L23" s="141" t="s">
        <v>72</v>
      </c>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539" t="s">
        <v>1</v>
      </c>
    </row>
    <row r="24" spans="1:48" ht="15.75" customHeight="1" x14ac:dyDescent="0.25">
      <c r="A24" s="547"/>
      <c r="B24" s="548"/>
      <c r="C24" s="495"/>
      <c r="D24" s="544"/>
      <c r="E24" s="140">
        <f t="shared" ref="E24:AU24" si="79">E5</f>
        <v>2018</v>
      </c>
      <c r="F24" s="140">
        <f t="shared" si="79"/>
        <v>2019</v>
      </c>
      <c r="G24" s="140">
        <f t="shared" si="79"/>
        <v>2020</v>
      </c>
      <c r="H24" s="140">
        <f t="shared" si="79"/>
        <v>2021</v>
      </c>
      <c r="I24" s="140">
        <f t="shared" ref="I24" si="80">I5</f>
        <v>2022</v>
      </c>
      <c r="J24" s="140">
        <f t="shared" si="79"/>
        <v>2023</v>
      </c>
      <c r="K24" s="140">
        <f t="shared" si="79"/>
        <v>2024</v>
      </c>
      <c r="L24" s="140">
        <f t="shared" si="79"/>
        <v>2025</v>
      </c>
      <c r="M24" s="140">
        <f t="shared" si="79"/>
        <v>2026</v>
      </c>
      <c r="N24" s="140">
        <f t="shared" si="79"/>
        <v>2027</v>
      </c>
      <c r="O24" s="140">
        <f t="shared" si="79"/>
        <v>2028</v>
      </c>
      <c r="P24" s="140">
        <f t="shared" si="79"/>
        <v>2029</v>
      </c>
      <c r="Q24" s="140">
        <f t="shared" si="79"/>
        <v>2030</v>
      </c>
      <c r="R24" s="140">
        <f t="shared" si="79"/>
        <v>2031</v>
      </c>
      <c r="S24" s="140">
        <f t="shared" si="79"/>
        <v>2032</v>
      </c>
      <c r="T24" s="140">
        <f t="shared" si="79"/>
        <v>2033</v>
      </c>
      <c r="U24" s="140">
        <f t="shared" si="79"/>
        <v>2034</v>
      </c>
      <c r="V24" s="140">
        <f t="shared" si="79"/>
        <v>2035</v>
      </c>
      <c r="W24" s="140">
        <f t="shared" si="79"/>
        <v>2036</v>
      </c>
      <c r="X24" s="140">
        <f t="shared" si="79"/>
        <v>2037</v>
      </c>
      <c r="Y24" s="140">
        <f t="shared" si="79"/>
        <v>2038</v>
      </c>
      <c r="Z24" s="140">
        <f t="shared" si="79"/>
        <v>2039</v>
      </c>
      <c r="AA24" s="140">
        <f t="shared" si="79"/>
        <v>2040</v>
      </c>
      <c r="AB24" s="140">
        <f t="shared" si="79"/>
        <v>2041</v>
      </c>
      <c r="AC24" s="140">
        <f t="shared" si="79"/>
        <v>2042</v>
      </c>
      <c r="AD24" s="140">
        <f t="shared" si="79"/>
        <v>2043</v>
      </c>
      <c r="AE24" s="140">
        <f t="shared" si="79"/>
        <v>2044</v>
      </c>
      <c r="AF24" s="140">
        <f t="shared" si="79"/>
        <v>2045</v>
      </c>
      <c r="AG24" s="140">
        <f t="shared" si="79"/>
        <v>2046</v>
      </c>
      <c r="AH24" s="140">
        <f t="shared" si="79"/>
        <v>2047</v>
      </c>
      <c r="AI24" s="140">
        <f t="shared" si="79"/>
        <v>2048</v>
      </c>
      <c r="AJ24" s="140">
        <f t="shared" si="79"/>
        <v>2049</v>
      </c>
      <c r="AK24" s="140">
        <f t="shared" si="79"/>
        <v>2050</v>
      </c>
      <c r="AL24" s="140">
        <f t="shared" si="79"/>
        <v>2051</v>
      </c>
      <c r="AM24" s="140">
        <f t="shared" si="79"/>
        <v>2052</v>
      </c>
      <c r="AN24" s="140">
        <f t="shared" si="79"/>
        <v>2053</v>
      </c>
      <c r="AO24" s="140">
        <f t="shared" si="79"/>
        <v>2054</v>
      </c>
      <c r="AP24" s="140">
        <f t="shared" si="79"/>
        <v>2055</v>
      </c>
      <c r="AQ24" s="140">
        <f t="shared" si="79"/>
        <v>2056</v>
      </c>
      <c r="AR24" s="140">
        <f t="shared" si="79"/>
        <v>2057</v>
      </c>
      <c r="AS24" s="140">
        <f t="shared" si="79"/>
        <v>2058</v>
      </c>
      <c r="AT24" s="140">
        <f t="shared" si="79"/>
        <v>2059</v>
      </c>
      <c r="AU24" s="140">
        <f t="shared" si="79"/>
        <v>2060</v>
      </c>
      <c r="AV24" s="540"/>
    </row>
    <row r="25" spans="1:48" customFormat="1" ht="15.75" customHeight="1" x14ac:dyDescent="0.3">
      <c r="A25" s="219">
        <v>2400051</v>
      </c>
      <c r="B25" s="220">
        <v>24.889855873246901</v>
      </c>
      <c r="C25" s="177">
        <v>1238815.794574023</v>
      </c>
      <c r="D25" s="221">
        <f t="shared" ref="D25:D29" si="81">L25/C25</f>
        <v>0.82430000000000003</v>
      </c>
      <c r="E25" s="92"/>
      <c r="F25" s="135"/>
      <c r="G25" s="115"/>
      <c r="H25" s="115"/>
      <c r="I25" s="115"/>
      <c r="J25" s="115"/>
      <c r="K25" s="217"/>
      <c r="L25" s="177">
        <v>1021155.8594673672</v>
      </c>
      <c r="M25" s="177">
        <v>1021155.8594673672</v>
      </c>
      <c r="N25" s="177">
        <v>1021155.8594673672</v>
      </c>
      <c r="O25" s="177">
        <v>1021155.8594673672</v>
      </c>
      <c r="P25" s="177">
        <v>1021155.8594673672</v>
      </c>
      <c r="Q25" s="177">
        <v>1021155.8594673672</v>
      </c>
      <c r="R25" s="177">
        <v>1021155.8594673672</v>
      </c>
      <c r="S25" s="177">
        <v>1021155.8594673672</v>
      </c>
      <c r="T25" s="177">
        <v>1021155.8594673672</v>
      </c>
      <c r="U25" s="177">
        <v>1021155.8594673672</v>
      </c>
      <c r="V25" s="177">
        <v>1021155.8594673672</v>
      </c>
      <c r="W25" s="177">
        <v>1021155.8594673672</v>
      </c>
      <c r="X25" s="177">
        <v>1021155.8594673672</v>
      </c>
      <c r="Y25" s="177">
        <v>1021155.8594673672</v>
      </c>
      <c r="Z25" s="177">
        <v>1021155.8594673672</v>
      </c>
      <c r="AA25" s="177">
        <v>1021155.8594673672</v>
      </c>
      <c r="AB25" s="177">
        <v>1021155.8594673672</v>
      </c>
      <c r="AC25" s="177">
        <v>1021155.8594673672</v>
      </c>
      <c r="AD25" s="177">
        <v>1021155.8594673672</v>
      </c>
      <c r="AE25" s="177">
        <v>1021155.8594673672</v>
      </c>
      <c r="AF25" s="177">
        <v>1021155.8594673672</v>
      </c>
      <c r="AG25" s="177">
        <v>1021155.8594673672</v>
      </c>
      <c r="AH25" s="177">
        <v>1021155.8594673672</v>
      </c>
      <c r="AI25" s="177">
        <v>1021155.8594673672</v>
      </c>
      <c r="AJ25" s="177">
        <v>908681.53904752771</v>
      </c>
      <c r="AK25" s="177">
        <f t="shared" ref="N25:AU30" si="82">IF($B25-(AK$24-$L$24)&gt;1,$L25,IF($B25-(AK$24-$L$24)&lt;0,0,($B25-(AK$24-$L$24))*$L25))</f>
        <v>0</v>
      </c>
      <c r="AL25" s="177">
        <f t="shared" si="82"/>
        <v>0</v>
      </c>
      <c r="AM25" s="177">
        <f t="shared" si="82"/>
        <v>0</v>
      </c>
      <c r="AN25" s="177">
        <f t="shared" si="82"/>
        <v>0</v>
      </c>
      <c r="AO25" s="177">
        <f t="shared" si="82"/>
        <v>0</v>
      </c>
      <c r="AP25" s="177">
        <f t="shared" si="82"/>
        <v>0</v>
      </c>
      <c r="AQ25" s="177">
        <f t="shared" si="82"/>
        <v>0</v>
      </c>
      <c r="AR25" s="177">
        <f t="shared" si="82"/>
        <v>0</v>
      </c>
      <c r="AS25" s="177">
        <f t="shared" si="82"/>
        <v>0</v>
      </c>
      <c r="AT25" s="177">
        <f t="shared" si="82"/>
        <v>0</v>
      </c>
      <c r="AU25" s="177">
        <f t="shared" si="82"/>
        <v>0</v>
      </c>
      <c r="AV25" s="177">
        <f t="shared" ref="AV25:AV30" si="83">SUM(K25:AU25)</f>
        <v>25416422.166264344</v>
      </c>
    </row>
    <row r="26" spans="1:48" customFormat="1" ht="15.75" customHeight="1" x14ac:dyDescent="0.3">
      <c r="A26" s="219">
        <v>2400889</v>
      </c>
      <c r="B26" s="220">
        <v>14.933913523948142</v>
      </c>
      <c r="C26" s="177">
        <v>66874.933755093065</v>
      </c>
      <c r="D26" s="221">
        <f t="shared" si="81"/>
        <v>0.82430000000000003</v>
      </c>
      <c r="E26" s="92"/>
      <c r="F26" s="135"/>
      <c r="G26" s="115"/>
      <c r="H26" s="115"/>
      <c r="I26" s="115"/>
      <c r="J26" s="115"/>
      <c r="K26" s="217"/>
      <c r="L26" s="177">
        <v>55125.007894323215</v>
      </c>
      <c r="M26" s="177">
        <v>55125.007894323215</v>
      </c>
      <c r="N26" s="177">
        <v>55125.007894323215</v>
      </c>
      <c r="O26" s="177">
        <v>55125.007894323215</v>
      </c>
      <c r="P26" s="177">
        <v>55125.007894323215</v>
      </c>
      <c r="Q26" s="177">
        <v>55125.007894323215</v>
      </c>
      <c r="R26" s="177">
        <v>55125.007894323215</v>
      </c>
      <c r="S26" s="177">
        <v>55125.007894323215</v>
      </c>
      <c r="T26" s="177">
        <v>55125.007894323215</v>
      </c>
      <c r="U26" s="177">
        <v>55125.007894323215</v>
      </c>
      <c r="V26" s="177">
        <v>55125.007894323215</v>
      </c>
      <c r="W26" s="177">
        <v>55125.007894323215</v>
      </c>
      <c r="X26" s="177">
        <v>55125.007894323215</v>
      </c>
      <c r="Y26" s="177">
        <v>55125.007894323215</v>
      </c>
      <c r="Z26" s="177">
        <v>51481.990380256553</v>
      </c>
      <c r="AA26" s="177">
        <v>0</v>
      </c>
      <c r="AB26" s="177">
        <v>0</v>
      </c>
      <c r="AC26" s="177">
        <v>0</v>
      </c>
      <c r="AD26" s="177">
        <v>0</v>
      </c>
      <c r="AE26" s="177">
        <v>0</v>
      </c>
      <c r="AF26" s="177">
        <v>0</v>
      </c>
      <c r="AG26" s="177">
        <v>0</v>
      </c>
      <c r="AH26" s="177">
        <v>0</v>
      </c>
      <c r="AI26" s="177">
        <v>0</v>
      </c>
      <c r="AJ26" s="177">
        <v>0</v>
      </c>
      <c r="AK26" s="177">
        <f t="shared" si="82"/>
        <v>0</v>
      </c>
      <c r="AL26" s="177">
        <f t="shared" si="82"/>
        <v>0</v>
      </c>
      <c r="AM26" s="177">
        <f t="shared" si="82"/>
        <v>0</v>
      </c>
      <c r="AN26" s="177">
        <f t="shared" si="82"/>
        <v>0</v>
      </c>
      <c r="AO26" s="177">
        <f t="shared" si="82"/>
        <v>0</v>
      </c>
      <c r="AP26" s="177">
        <f t="shared" si="82"/>
        <v>0</v>
      </c>
      <c r="AQ26" s="177">
        <f t="shared" si="82"/>
        <v>0</v>
      </c>
      <c r="AR26" s="177">
        <f t="shared" si="82"/>
        <v>0</v>
      </c>
      <c r="AS26" s="177">
        <f t="shared" si="82"/>
        <v>0</v>
      </c>
      <c r="AT26" s="177">
        <f t="shared" si="82"/>
        <v>0</v>
      </c>
      <c r="AU26" s="177">
        <f t="shared" si="82"/>
        <v>0</v>
      </c>
      <c r="AV26" s="177">
        <f t="shared" si="83"/>
        <v>823232.10090078157</v>
      </c>
    </row>
    <row r="27" spans="1:48" customFormat="1" ht="15.75" customHeight="1" x14ac:dyDescent="0.3">
      <c r="A27" s="219">
        <v>2400891</v>
      </c>
      <c r="B27" s="220">
        <v>14.933913523948142</v>
      </c>
      <c r="C27" s="177">
        <v>65250.890282490625</v>
      </c>
      <c r="D27" s="221">
        <f t="shared" si="81"/>
        <v>0.82430000000000003</v>
      </c>
      <c r="E27" s="92"/>
      <c r="F27" s="135"/>
      <c r="G27" s="115"/>
      <c r="H27" s="115"/>
      <c r="I27" s="115"/>
      <c r="J27" s="115"/>
      <c r="K27" s="217"/>
      <c r="L27" s="177">
        <v>53786.308859857025</v>
      </c>
      <c r="M27" s="177">
        <v>53786.308859857025</v>
      </c>
      <c r="N27" s="177">
        <v>53786.308859857025</v>
      </c>
      <c r="O27" s="177">
        <v>53786.308859857025</v>
      </c>
      <c r="P27" s="177">
        <v>53786.308859857025</v>
      </c>
      <c r="Q27" s="177">
        <v>53786.308859857025</v>
      </c>
      <c r="R27" s="177">
        <v>53786.308859857025</v>
      </c>
      <c r="S27" s="177">
        <v>53786.308859857025</v>
      </c>
      <c r="T27" s="177">
        <v>53786.308859857025</v>
      </c>
      <c r="U27" s="177">
        <v>53786.308859857025</v>
      </c>
      <c r="V27" s="177">
        <v>53786.308859857025</v>
      </c>
      <c r="W27" s="177">
        <v>53786.308859857025</v>
      </c>
      <c r="X27" s="177">
        <v>53786.308859857025</v>
      </c>
      <c r="Y27" s="177">
        <v>53786.308859857025</v>
      </c>
      <c r="Z27" s="177">
        <v>50231.761247472255</v>
      </c>
      <c r="AA27" s="177">
        <f t="shared" si="82"/>
        <v>0</v>
      </c>
      <c r="AB27" s="177">
        <f t="shared" si="82"/>
        <v>0</v>
      </c>
      <c r="AC27" s="177">
        <f t="shared" si="82"/>
        <v>0</v>
      </c>
      <c r="AD27" s="177">
        <f t="shared" si="82"/>
        <v>0</v>
      </c>
      <c r="AE27" s="177">
        <f t="shared" si="82"/>
        <v>0</v>
      </c>
      <c r="AF27" s="177">
        <f t="shared" si="82"/>
        <v>0</v>
      </c>
      <c r="AG27" s="177">
        <f t="shared" si="82"/>
        <v>0</v>
      </c>
      <c r="AH27" s="177">
        <f t="shared" si="82"/>
        <v>0</v>
      </c>
      <c r="AI27" s="177">
        <f t="shared" si="82"/>
        <v>0</v>
      </c>
      <c r="AJ27" s="177">
        <f t="shared" si="82"/>
        <v>0</v>
      </c>
      <c r="AK27" s="177">
        <f t="shared" si="82"/>
        <v>0</v>
      </c>
      <c r="AL27" s="177">
        <f t="shared" si="82"/>
        <v>0</v>
      </c>
      <c r="AM27" s="177">
        <f t="shared" si="82"/>
        <v>0</v>
      </c>
      <c r="AN27" s="177">
        <f t="shared" si="82"/>
        <v>0</v>
      </c>
      <c r="AO27" s="177">
        <f t="shared" si="82"/>
        <v>0</v>
      </c>
      <c r="AP27" s="177">
        <f t="shared" si="82"/>
        <v>0</v>
      </c>
      <c r="AQ27" s="177">
        <f t="shared" si="82"/>
        <v>0</v>
      </c>
      <c r="AR27" s="177">
        <f t="shared" si="82"/>
        <v>0</v>
      </c>
      <c r="AS27" s="177">
        <f t="shared" si="82"/>
        <v>0</v>
      </c>
      <c r="AT27" s="177">
        <f t="shared" si="82"/>
        <v>0</v>
      </c>
      <c r="AU27" s="177">
        <f t="shared" si="82"/>
        <v>0</v>
      </c>
      <c r="AV27" s="177">
        <f t="shared" si="83"/>
        <v>803240.08528547059</v>
      </c>
    </row>
    <row r="28" spans="1:48" customFormat="1" ht="15.75" customHeight="1" x14ac:dyDescent="0.3">
      <c r="A28" s="219">
        <v>2400901</v>
      </c>
      <c r="B28" s="220">
        <v>14.933913523948142</v>
      </c>
      <c r="C28" s="177">
        <v>43803.954540353341</v>
      </c>
      <c r="D28" s="221">
        <f t="shared" si="81"/>
        <v>0.82430000000000003</v>
      </c>
      <c r="E28" s="92"/>
      <c r="F28" s="135"/>
      <c r="G28" s="115"/>
      <c r="H28" s="115"/>
      <c r="I28" s="115"/>
      <c r="J28" s="115"/>
      <c r="K28" s="217"/>
      <c r="L28" s="177">
        <v>36107.599727613262</v>
      </c>
      <c r="M28" s="177">
        <v>36107.599727613262</v>
      </c>
      <c r="N28" s="177">
        <v>36107.599727613262</v>
      </c>
      <c r="O28" s="177">
        <v>36107.599727613262</v>
      </c>
      <c r="P28" s="177">
        <v>36107.599727613262</v>
      </c>
      <c r="Q28" s="177">
        <v>36107.599727613262</v>
      </c>
      <c r="R28" s="177">
        <v>36107.599727613262</v>
      </c>
      <c r="S28" s="177">
        <v>36107.599727613262</v>
      </c>
      <c r="T28" s="177">
        <v>36107.599727613262</v>
      </c>
      <c r="U28" s="177">
        <v>36107.599727613262</v>
      </c>
      <c r="V28" s="177">
        <v>36107.599727613262</v>
      </c>
      <c r="W28" s="177">
        <v>36107.599727613262</v>
      </c>
      <c r="X28" s="177">
        <v>36107.599727613262</v>
      </c>
      <c r="Y28" s="177">
        <v>36107.599727613262</v>
      </c>
      <c r="Z28" s="177">
        <v>33721.375702924284</v>
      </c>
      <c r="AA28" s="177">
        <f t="shared" si="82"/>
        <v>0</v>
      </c>
      <c r="AB28" s="177">
        <f t="shared" si="82"/>
        <v>0</v>
      </c>
      <c r="AC28" s="177">
        <f t="shared" si="82"/>
        <v>0</v>
      </c>
      <c r="AD28" s="177">
        <f t="shared" si="82"/>
        <v>0</v>
      </c>
      <c r="AE28" s="177">
        <f t="shared" si="82"/>
        <v>0</v>
      </c>
      <c r="AF28" s="177">
        <f t="shared" si="82"/>
        <v>0</v>
      </c>
      <c r="AG28" s="177">
        <f t="shared" si="82"/>
        <v>0</v>
      </c>
      <c r="AH28" s="177">
        <f t="shared" si="82"/>
        <v>0</v>
      </c>
      <c r="AI28" s="177">
        <f t="shared" si="82"/>
        <v>0</v>
      </c>
      <c r="AJ28" s="177">
        <f t="shared" si="82"/>
        <v>0</v>
      </c>
      <c r="AK28" s="177">
        <f t="shared" si="82"/>
        <v>0</v>
      </c>
      <c r="AL28" s="177">
        <f t="shared" si="82"/>
        <v>0</v>
      </c>
      <c r="AM28" s="177">
        <f t="shared" si="82"/>
        <v>0</v>
      </c>
      <c r="AN28" s="177">
        <f t="shared" si="82"/>
        <v>0</v>
      </c>
      <c r="AO28" s="177">
        <f t="shared" si="82"/>
        <v>0</v>
      </c>
      <c r="AP28" s="177">
        <f t="shared" si="82"/>
        <v>0</v>
      </c>
      <c r="AQ28" s="177">
        <f t="shared" si="82"/>
        <v>0</v>
      </c>
      <c r="AR28" s="177">
        <f t="shared" si="82"/>
        <v>0</v>
      </c>
      <c r="AS28" s="177">
        <f t="shared" si="82"/>
        <v>0</v>
      </c>
      <c r="AT28" s="177">
        <f t="shared" si="82"/>
        <v>0</v>
      </c>
      <c r="AU28" s="177">
        <f t="shared" si="82"/>
        <v>0</v>
      </c>
      <c r="AV28" s="177">
        <f t="shared" si="83"/>
        <v>539227.77188950998</v>
      </c>
    </row>
    <row r="29" spans="1:48" customFormat="1" ht="15.75" customHeight="1" x14ac:dyDescent="0.3">
      <c r="A29" s="219">
        <v>2400904</v>
      </c>
      <c r="B29" s="220">
        <v>14.933913523948142</v>
      </c>
      <c r="C29" s="177">
        <v>140371.09733651593</v>
      </c>
      <c r="D29" s="221">
        <f t="shared" si="81"/>
        <v>0.82430000000000003</v>
      </c>
      <c r="E29" s="92"/>
      <c r="F29" s="135"/>
      <c r="G29" s="115"/>
      <c r="H29" s="115"/>
      <c r="I29" s="115"/>
      <c r="J29" s="115"/>
      <c r="K29" s="217"/>
      <c r="L29" s="177">
        <v>115707.89553449009</v>
      </c>
      <c r="M29" s="177">
        <v>115707.89553449009</v>
      </c>
      <c r="N29" s="177">
        <v>115707.89553449009</v>
      </c>
      <c r="O29" s="177">
        <v>115707.89553449009</v>
      </c>
      <c r="P29" s="177">
        <v>115707.89553449009</v>
      </c>
      <c r="Q29" s="177">
        <v>115707.89553449009</v>
      </c>
      <c r="R29" s="177">
        <v>115707.89553449009</v>
      </c>
      <c r="S29" s="177">
        <v>115707.89553449009</v>
      </c>
      <c r="T29" s="177">
        <v>115707.89553449009</v>
      </c>
      <c r="U29" s="177">
        <v>115707.89553449009</v>
      </c>
      <c r="V29" s="177">
        <v>115707.89553449009</v>
      </c>
      <c r="W29" s="177">
        <v>115707.89553449009</v>
      </c>
      <c r="X29" s="177">
        <v>115707.89553449009</v>
      </c>
      <c r="Y29" s="177">
        <v>115707.89553449009</v>
      </c>
      <c r="Z29" s="177">
        <v>108061.16846723914</v>
      </c>
      <c r="AA29" s="177">
        <f t="shared" si="82"/>
        <v>0</v>
      </c>
      <c r="AB29" s="177">
        <f t="shared" si="82"/>
        <v>0</v>
      </c>
      <c r="AC29" s="177">
        <f t="shared" si="82"/>
        <v>0</v>
      </c>
      <c r="AD29" s="177">
        <f t="shared" si="82"/>
        <v>0</v>
      </c>
      <c r="AE29" s="177">
        <f t="shared" si="82"/>
        <v>0</v>
      </c>
      <c r="AF29" s="177">
        <f t="shared" si="82"/>
        <v>0</v>
      </c>
      <c r="AG29" s="177">
        <f t="shared" si="82"/>
        <v>0</v>
      </c>
      <c r="AH29" s="177">
        <f t="shared" si="82"/>
        <v>0</v>
      </c>
      <c r="AI29" s="177">
        <f t="shared" si="82"/>
        <v>0</v>
      </c>
      <c r="AJ29" s="177">
        <f t="shared" si="82"/>
        <v>0</v>
      </c>
      <c r="AK29" s="177">
        <f t="shared" si="82"/>
        <v>0</v>
      </c>
      <c r="AL29" s="177">
        <f t="shared" si="82"/>
        <v>0</v>
      </c>
      <c r="AM29" s="177">
        <f t="shared" si="82"/>
        <v>0</v>
      </c>
      <c r="AN29" s="177">
        <f t="shared" si="82"/>
        <v>0</v>
      </c>
      <c r="AO29" s="177">
        <f t="shared" si="82"/>
        <v>0</v>
      </c>
      <c r="AP29" s="177">
        <f t="shared" si="82"/>
        <v>0</v>
      </c>
      <c r="AQ29" s="177">
        <f t="shared" si="82"/>
        <v>0</v>
      </c>
      <c r="AR29" s="177">
        <f t="shared" si="82"/>
        <v>0</v>
      </c>
      <c r="AS29" s="177">
        <f t="shared" si="82"/>
        <v>0</v>
      </c>
      <c r="AT29" s="177">
        <f t="shared" si="82"/>
        <v>0</v>
      </c>
      <c r="AU29" s="177">
        <f t="shared" si="82"/>
        <v>0</v>
      </c>
      <c r="AV29" s="177">
        <f t="shared" si="83"/>
        <v>1727971.7059501002</v>
      </c>
    </row>
    <row r="30" spans="1:48" customFormat="1" ht="15.75" customHeight="1" x14ac:dyDescent="0.3">
      <c r="A30" s="219">
        <v>2400093</v>
      </c>
      <c r="B30" s="220">
        <v>14.849104741452091</v>
      </c>
      <c r="C30" s="177">
        <f>L30/D30</f>
        <v>33256.419825535035</v>
      </c>
      <c r="D30" s="221">
        <v>0.82430000000000003</v>
      </c>
      <c r="E30" s="92"/>
      <c r="F30" s="135"/>
      <c r="G30" s="115"/>
      <c r="H30" s="115"/>
      <c r="I30" s="115"/>
      <c r="J30" s="115"/>
      <c r="K30" s="217"/>
      <c r="L30" s="177">
        <f>'(b-25) Conversions'!C16-SUM('(b-25) Conversions'!C4:E13)-SUM(L25:L29)-L39</f>
        <v>27413.266862188528</v>
      </c>
      <c r="M30" s="177">
        <f t="shared" ref="M30" si="84">IF($B30-(M$24-$L$24)&gt;1,$L30,IF($B30-(M$24-$L$24)&lt;0,0,($B30-(M$24-$L$24))*$L30))</f>
        <v>27413.266862188528</v>
      </c>
      <c r="N30" s="177">
        <f t="shared" si="82"/>
        <v>27413.266862188528</v>
      </c>
      <c r="O30" s="177">
        <f t="shared" si="82"/>
        <v>27413.266862188528</v>
      </c>
      <c r="P30" s="177">
        <f t="shared" si="82"/>
        <v>27413.266862188528</v>
      </c>
      <c r="Q30" s="177">
        <f t="shared" si="82"/>
        <v>27413.266862188528</v>
      </c>
      <c r="R30" s="177">
        <f t="shared" si="82"/>
        <v>27413.266862188528</v>
      </c>
      <c r="S30" s="177">
        <f t="shared" si="82"/>
        <v>27413.266862188528</v>
      </c>
      <c r="T30" s="177">
        <f t="shared" si="82"/>
        <v>27413.266862188528</v>
      </c>
      <c r="U30" s="177">
        <f t="shared" si="82"/>
        <v>27413.266862188528</v>
      </c>
      <c r="V30" s="177">
        <f t="shared" si="82"/>
        <v>27413.266862188528</v>
      </c>
      <c r="W30" s="177">
        <f t="shared" si="82"/>
        <v>27413.266862188528</v>
      </c>
      <c r="X30" s="177">
        <f t="shared" si="82"/>
        <v>27413.266862188528</v>
      </c>
      <c r="Y30" s="177">
        <f t="shared" si="82"/>
        <v>27413.266862188528</v>
      </c>
      <c r="Z30" s="177">
        <f t="shared" si="82"/>
        <v>23276.734871375775</v>
      </c>
      <c r="AA30" s="177">
        <f t="shared" si="82"/>
        <v>0</v>
      </c>
      <c r="AB30" s="177">
        <f t="shared" si="82"/>
        <v>0</v>
      </c>
      <c r="AC30" s="177">
        <f t="shared" si="82"/>
        <v>0</v>
      </c>
      <c r="AD30" s="177">
        <f t="shared" si="82"/>
        <v>0</v>
      </c>
      <c r="AE30" s="177">
        <f t="shared" si="82"/>
        <v>0</v>
      </c>
      <c r="AF30" s="177">
        <f t="shared" si="82"/>
        <v>0</v>
      </c>
      <c r="AG30" s="177">
        <f t="shared" si="82"/>
        <v>0</v>
      </c>
      <c r="AH30" s="177">
        <f t="shared" si="82"/>
        <v>0</v>
      </c>
      <c r="AI30" s="177">
        <f t="shared" si="82"/>
        <v>0</v>
      </c>
      <c r="AJ30" s="177">
        <f t="shared" si="82"/>
        <v>0</v>
      </c>
      <c r="AK30" s="177">
        <f t="shared" si="82"/>
        <v>0</v>
      </c>
      <c r="AL30" s="177">
        <f t="shared" si="82"/>
        <v>0</v>
      </c>
      <c r="AM30" s="177">
        <f t="shared" si="82"/>
        <v>0</v>
      </c>
      <c r="AN30" s="177">
        <f t="shared" si="82"/>
        <v>0</v>
      </c>
      <c r="AO30" s="177">
        <f t="shared" si="82"/>
        <v>0</v>
      </c>
      <c r="AP30" s="177">
        <f t="shared" si="82"/>
        <v>0</v>
      </c>
      <c r="AQ30" s="177">
        <f t="shared" si="82"/>
        <v>0</v>
      </c>
      <c r="AR30" s="177">
        <f t="shared" si="82"/>
        <v>0</v>
      </c>
      <c r="AS30" s="177">
        <f t="shared" si="82"/>
        <v>0</v>
      </c>
      <c r="AT30" s="177">
        <f t="shared" si="82"/>
        <v>0</v>
      </c>
      <c r="AU30" s="177">
        <f t="shared" si="82"/>
        <v>0</v>
      </c>
      <c r="AV30" s="177">
        <f t="shared" si="83"/>
        <v>407062.47094201518</v>
      </c>
    </row>
    <row r="31" spans="1:48" customFormat="1" ht="15.75" customHeight="1" x14ac:dyDescent="0.3">
      <c r="A31" s="180" t="s">
        <v>467</v>
      </c>
      <c r="B31" s="196"/>
      <c r="C31" s="182">
        <f>SUM(C25:C30)</f>
        <v>1588373.0903140109</v>
      </c>
      <c r="D31" s="205">
        <f>L31/C31</f>
        <v>0.82429999999999992</v>
      </c>
      <c r="E31" s="94"/>
      <c r="F31" s="94"/>
      <c r="G31" s="218"/>
      <c r="H31" s="218"/>
      <c r="I31" s="218"/>
      <c r="J31" s="218"/>
      <c r="K31" s="94"/>
      <c r="L31" s="182">
        <f t="shared" ref="L31:AV31" si="85">SUM(L25:L30)</f>
        <v>1309295.938345839</v>
      </c>
      <c r="M31" s="182">
        <f t="shared" si="85"/>
        <v>1309295.938345839</v>
      </c>
      <c r="N31" s="182">
        <f t="shared" si="85"/>
        <v>1309295.938345839</v>
      </c>
      <c r="O31" s="182">
        <f t="shared" si="85"/>
        <v>1309295.938345839</v>
      </c>
      <c r="P31" s="182">
        <f t="shared" si="85"/>
        <v>1309295.938345839</v>
      </c>
      <c r="Q31" s="182">
        <f t="shared" si="85"/>
        <v>1309295.938345839</v>
      </c>
      <c r="R31" s="182">
        <f t="shared" si="85"/>
        <v>1309295.938345839</v>
      </c>
      <c r="S31" s="182">
        <f t="shared" si="85"/>
        <v>1309295.938345839</v>
      </c>
      <c r="T31" s="182">
        <f t="shared" si="85"/>
        <v>1309295.938345839</v>
      </c>
      <c r="U31" s="182">
        <f t="shared" si="85"/>
        <v>1309295.938345839</v>
      </c>
      <c r="V31" s="182">
        <f t="shared" si="85"/>
        <v>1309295.938345839</v>
      </c>
      <c r="W31" s="182">
        <f t="shared" si="85"/>
        <v>1309295.938345839</v>
      </c>
      <c r="X31" s="182">
        <f t="shared" si="85"/>
        <v>1309295.938345839</v>
      </c>
      <c r="Y31" s="182">
        <f t="shared" si="85"/>
        <v>1309295.938345839</v>
      </c>
      <c r="Z31" s="182">
        <f t="shared" si="85"/>
        <v>1287928.8901366354</v>
      </c>
      <c r="AA31" s="182">
        <f t="shared" si="85"/>
        <v>1021155.8594673672</v>
      </c>
      <c r="AB31" s="182">
        <f t="shared" si="85"/>
        <v>1021155.8594673672</v>
      </c>
      <c r="AC31" s="182">
        <f t="shared" si="85"/>
        <v>1021155.8594673672</v>
      </c>
      <c r="AD31" s="182">
        <f t="shared" si="85"/>
        <v>1021155.8594673672</v>
      </c>
      <c r="AE31" s="182">
        <f t="shared" si="85"/>
        <v>1021155.8594673672</v>
      </c>
      <c r="AF31" s="182">
        <f t="shared" si="85"/>
        <v>1021155.8594673672</v>
      </c>
      <c r="AG31" s="182">
        <f t="shared" si="85"/>
        <v>1021155.8594673672</v>
      </c>
      <c r="AH31" s="182">
        <f t="shared" si="85"/>
        <v>1021155.8594673672</v>
      </c>
      <c r="AI31" s="182">
        <f t="shared" si="85"/>
        <v>1021155.8594673672</v>
      </c>
      <c r="AJ31" s="182">
        <f t="shared" si="85"/>
        <v>908681.53904752771</v>
      </c>
      <c r="AK31" s="182">
        <f t="shared" si="85"/>
        <v>0</v>
      </c>
      <c r="AL31" s="182">
        <f t="shared" si="85"/>
        <v>0</v>
      </c>
      <c r="AM31" s="182">
        <f t="shared" si="85"/>
        <v>0</v>
      </c>
      <c r="AN31" s="182">
        <f t="shared" si="85"/>
        <v>0</v>
      </c>
      <c r="AO31" s="182">
        <f t="shared" si="85"/>
        <v>0</v>
      </c>
      <c r="AP31" s="182">
        <f t="shared" si="85"/>
        <v>0</v>
      </c>
      <c r="AQ31" s="182">
        <f t="shared" si="85"/>
        <v>0</v>
      </c>
      <c r="AR31" s="182">
        <f t="shared" si="85"/>
        <v>0</v>
      </c>
      <c r="AS31" s="182">
        <f t="shared" si="85"/>
        <v>0</v>
      </c>
      <c r="AT31" s="182">
        <f t="shared" si="85"/>
        <v>0</v>
      </c>
      <c r="AU31" s="182">
        <f t="shared" si="85"/>
        <v>0</v>
      </c>
      <c r="AV31" s="174">
        <f t="shared" si="85"/>
        <v>29717156.301232222</v>
      </c>
    </row>
    <row r="32" spans="1:48" customFormat="1" ht="15.75" customHeight="1" x14ac:dyDescent="0.3">
      <c r="A32" s="180" t="s">
        <v>468</v>
      </c>
      <c r="B32" s="185"/>
      <c r="C32" s="186"/>
      <c r="D32" s="197"/>
      <c r="E32" s="94"/>
      <c r="F32" s="94"/>
      <c r="G32" s="95"/>
      <c r="H32" s="95"/>
      <c r="I32" s="95"/>
      <c r="J32" s="95"/>
      <c r="K32" s="94"/>
      <c r="L32" s="174">
        <v>0</v>
      </c>
      <c r="M32" s="174">
        <f>L31-M31</f>
        <v>0</v>
      </c>
      <c r="N32" s="174">
        <f t="shared" ref="N32:AS32" si="86">M31-N31</f>
        <v>0</v>
      </c>
      <c r="O32" s="174">
        <f t="shared" si="86"/>
        <v>0</v>
      </c>
      <c r="P32" s="174">
        <f t="shared" si="86"/>
        <v>0</v>
      </c>
      <c r="Q32" s="174">
        <f t="shared" si="86"/>
        <v>0</v>
      </c>
      <c r="R32" s="174">
        <f t="shared" si="86"/>
        <v>0</v>
      </c>
      <c r="S32" s="174">
        <f t="shared" si="86"/>
        <v>0</v>
      </c>
      <c r="T32" s="174">
        <f t="shared" si="86"/>
        <v>0</v>
      </c>
      <c r="U32" s="174">
        <f t="shared" si="86"/>
        <v>0</v>
      </c>
      <c r="V32" s="174">
        <f t="shared" si="86"/>
        <v>0</v>
      </c>
      <c r="W32" s="174">
        <f t="shared" si="86"/>
        <v>0</v>
      </c>
      <c r="X32" s="174">
        <f t="shared" si="86"/>
        <v>0</v>
      </c>
      <c r="Y32" s="174">
        <f t="shared" si="86"/>
        <v>0</v>
      </c>
      <c r="Z32" s="174">
        <f t="shared" si="86"/>
        <v>21367.04820920364</v>
      </c>
      <c r="AA32" s="174">
        <f t="shared" si="86"/>
        <v>266773.03066926822</v>
      </c>
      <c r="AB32" s="174">
        <f t="shared" si="86"/>
        <v>0</v>
      </c>
      <c r="AC32" s="174">
        <f t="shared" si="86"/>
        <v>0</v>
      </c>
      <c r="AD32" s="174">
        <f t="shared" si="86"/>
        <v>0</v>
      </c>
      <c r="AE32" s="174">
        <f t="shared" si="86"/>
        <v>0</v>
      </c>
      <c r="AF32" s="174">
        <f t="shared" si="86"/>
        <v>0</v>
      </c>
      <c r="AG32" s="174">
        <f t="shared" si="86"/>
        <v>0</v>
      </c>
      <c r="AH32" s="174">
        <f t="shared" si="86"/>
        <v>0</v>
      </c>
      <c r="AI32" s="174">
        <f t="shared" si="86"/>
        <v>0</v>
      </c>
      <c r="AJ32" s="174">
        <f t="shared" si="86"/>
        <v>112474.32041983947</v>
      </c>
      <c r="AK32" s="174">
        <f t="shared" si="86"/>
        <v>908681.53904752771</v>
      </c>
      <c r="AL32" s="174">
        <f t="shared" si="86"/>
        <v>0</v>
      </c>
      <c r="AM32" s="174">
        <f t="shared" si="86"/>
        <v>0</v>
      </c>
      <c r="AN32" s="174">
        <f t="shared" si="86"/>
        <v>0</v>
      </c>
      <c r="AO32" s="174">
        <f t="shared" si="86"/>
        <v>0</v>
      </c>
      <c r="AP32" s="174">
        <f t="shared" si="86"/>
        <v>0</v>
      </c>
      <c r="AQ32" s="174">
        <f t="shared" si="86"/>
        <v>0</v>
      </c>
      <c r="AR32" s="174">
        <f t="shared" si="86"/>
        <v>0</v>
      </c>
      <c r="AS32" s="174">
        <f t="shared" si="86"/>
        <v>0</v>
      </c>
      <c r="AT32" s="174">
        <f t="shared" ref="AT32" si="87">AS31-AT31</f>
        <v>0</v>
      </c>
      <c r="AU32" s="174">
        <f t="shared" ref="AU32" si="88">AT31-AU31</f>
        <v>0</v>
      </c>
      <c r="AV32" s="84"/>
    </row>
    <row r="33" spans="1:48" customFormat="1" ht="15.75" customHeight="1" x14ac:dyDescent="0.3">
      <c r="A33" s="180" t="s">
        <v>469</v>
      </c>
      <c r="B33" s="185"/>
      <c r="C33" s="186"/>
      <c r="D33" s="186"/>
      <c r="E33" s="94"/>
      <c r="F33" s="94"/>
      <c r="G33" s="95"/>
      <c r="H33" s="95"/>
      <c r="I33" s="95"/>
      <c r="J33" s="95"/>
      <c r="K33" s="94"/>
      <c r="L33" s="174">
        <f>$L31-L31</f>
        <v>0</v>
      </c>
      <c r="M33" s="174">
        <f>$L31-M31</f>
        <v>0</v>
      </c>
      <c r="N33" s="174">
        <f t="shared" ref="N33:AS33" si="89">$L31-N31</f>
        <v>0</v>
      </c>
      <c r="O33" s="174">
        <f t="shared" si="89"/>
        <v>0</v>
      </c>
      <c r="P33" s="174">
        <f t="shared" si="89"/>
        <v>0</v>
      </c>
      <c r="Q33" s="174">
        <f t="shared" si="89"/>
        <v>0</v>
      </c>
      <c r="R33" s="174">
        <f t="shared" si="89"/>
        <v>0</v>
      </c>
      <c r="S33" s="174">
        <f t="shared" si="89"/>
        <v>0</v>
      </c>
      <c r="T33" s="174">
        <f t="shared" si="89"/>
        <v>0</v>
      </c>
      <c r="U33" s="174">
        <f t="shared" si="89"/>
        <v>0</v>
      </c>
      <c r="V33" s="174">
        <f t="shared" si="89"/>
        <v>0</v>
      </c>
      <c r="W33" s="174">
        <f t="shared" si="89"/>
        <v>0</v>
      </c>
      <c r="X33" s="174">
        <f t="shared" si="89"/>
        <v>0</v>
      </c>
      <c r="Y33" s="174">
        <f t="shared" si="89"/>
        <v>0</v>
      </c>
      <c r="Z33" s="174">
        <f t="shared" si="89"/>
        <v>21367.04820920364</v>
      </c>
      <c r="AA33" s="174">
        <f t="shared" si="89"/>
        <v>288140.07887847186</v>
      </c>
      <c r="AB33" s="174">
        <f t="shared" si="89"/>
        <v>288140.07887847186</v>
      </c>
      <c r="AC33" s="174">
        <f t="shared" si="89"/>
        <v>288140.07887847186</v>
      </c>
      <c r="AD33" s="174">
        <f t="shared" si="89"/>
        <v>288140.07887847186</v>
      </c>
      <c r="AE33" s="174">
        <f t="shared" si="89"/>
        <v>288140.07887847186</v>
      </c>
      <c r="AF33" s="174">
        <f t="shared" si="89"/>
        <v>288140.07887847186</v>
      </c>
      <c r="AG33" s="174">
        <f t="shared" si="89"/>
        <v>288140.07887847186</v>
      </c>
      <c r="AH33" s="174">
        <f t="shared" si="89"/>
        <v>288140.07887847186</v>
      </c>
      <c r="AI33" s="174">
        <f t="shared" si="89"/>
        <v>288140.07887847186</v>
      </c>
      <c r="AJ33" s="174">
        <f t="shared" si="89"/>
        <v>400614.39929831133</v>
      </c>
      <c r="AK33" s="174">
        <f t="shared" si="89"/>
        <v>1309295.938345839</v>
      </c>
      <c r="AL33" s="174">
        <f t="shared" si="89"/>
        <v>1309295.938345839</v>
      </c>
      <c r="AM33" s="174">
        <f t="shared" si="89"/>
        <v>1309295.938345839</v>
      </c>
      <c r="AN33" s="174">
        <f t="shared" si="89"/>
        <v>1309295.938345839</v>
      </c>
      <c r="AO33" s="174">
        <f t="shared" si="89"/>
        <v>1309295.938345839</v>
      </c>
      <c r="AP33" s="174">
        <f t="shared" si="89"/>
        <v>1309295.938345839</v>
      </c>
      <c r="AQ33" s="174">
        <f t="shared" si="89"/>
        <v>1309295.938345839</v>
      </c>
      <c r="AR33" s="174">
        <f t="shared" si="89"/>
        <v>1309295.938345839</v>
      </c>
      <c r="AS33" s="174">
        <f t="shared" si="89"/>
        <v>1309295.938345839</v>
      </c>
      <c r="AT33" s="174">
        <f t="shared" ref="AT33:AU33" si="90">$L31-AT31</f>
        <v>1309295.938345839</v>
      </c>
      <c r="AU33" s="174">
        <f t="shared" si="90"/>
        <v>1309295.938345839</v>
      </c>
      <c r="AV33" s="80"/>
    </row>
    <row r="34" spans="1:48" customFormat="1" ht="15.75" customHeight="1" x14ac:dyDescent="0.3">
      <c r="A34" s="193" t="s">
        <v>66</v>
      </c>
      <c r="B34" s="206">
        <f>SUMPRODUCT(B25:B30,C25:C30)/C31</f>
        <v>22.69705070556989</v>
      </c>
      <c r="C34" s="56"/>
      <c r="D34" s="30"/>
      <c r="E34" s="38"/>
      <c r="F34" s="38"/>
      <c r="G34" s="38"/>
      <c r="H34" s="38"/>
      <c r="I34" s="38"/>
      <c r="J34" s="38"/>
      <c r="K34" s="38"/>
      <c r="L34" s="436"/>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row>
    <row r="35" spans="1:48" x14ac:dyDescent="0.25">
      <c r="A35" s="169"/>
      <c r="B35" s="169"/>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row>
    <row r="36" spans="1:48" ht="15.75" customHeight="1" x14ac:dyDescent="0.3">
      <c r="A36" s="292" t="s">
        <v>621</v>
      </c>
      <c r="B36" s="169"/>
      <c r="C36" s="169"/>
      <c r="D36" s="169"/>
      <c r="E36" s="169"/>
      <c r="F36" s="169"/>
      <c r="G36" s="169"/>
      <c r="H36" s="169"/>
      <c r="I36" s="169"/>
      <c r="J36" s="169"/>
      <c r="K36" s="309">
        <v>131</v>
      </c>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09"/>
      <c r="AM36" s="309"/>
      <c r="AN36" s="309"/>
      <c r="AO36" s="309"/>
      <c r="AP36" s="309"/>
      <c r="AQ36" s="309"/>
      <c r="AR36" s="309"/>
      <c r="AS36" s="309"/>
      <c r="AT36" s="309"/>
      <c r="AU36" s="309">
        <v>157</v>
      </c>
      <c r="AV36" s="169"/>
    </row>
    <row r="37" spans="1:48" ht="15.75" customHeight="1" x14ac:dyDescent="0.25">
      <c r="A37" s="541" t="s">
        <v>255</v>
      </c>
      <c r="B37" s="543" t="s">
        <v>71</v>
      </c>
      <c r="C37" s="493" t="s">
        <v>270</v>
      </c>
      <c r="D37" s="543" t="s">
        <v>57</v>
      </c>
      <c r="E37" s="170"/>
      <c r="F37" s="142"/>
      <c r="G37" s="142"/>
      <c r="H37" s="142"/>
      <c r="I37" s="142"/>
      <c r="J37" s="142"/>
      <c r="K37" s="303"/>
      <c r="L37" s="141" t="s">
        <v>72</v>
      </c>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539" t="s">
        <v>1</v>
      </c>
    </row>
    <row r="38" spans="1:48" ht="15.75" customHeight="1" x14ac:dyDescent="0.25">
      <c r="A38" s="547"/>
      <c r="B38" s="548"/>
      <c r="C38" s="495"/>
      <c r="D38" s="544"/>
      <c r="E38" s="140">
        <f t="shared" ref="E38:K38" si="91">E22</f>
        <v>0</v>
      </c>
      <c r="F38" s="140">
        <f t="shared" si="91"/>
        <v>0</v>
      </c>
      <c r="G38" s="140">
        <f t="shared" si="91"/>
        <v>0</v>
      </c>
      <c r="H38" s="140">
        <f t="shared" si="91"/>
        <v>0</v>
      </c>
      <c r="I38" s="140">
        <f t="shared" si="91"/>
        <v>0</v>
      </c>
      <c r="J38" s="140">
        <f t="shared" si="91"/>
        <v>0</v>
      </c>
      <c r="K38" s="140">
        <f t="shared" si="91"/>
        <v>131</v>
      </c>
      <c r="L38" s="140">
        <f>L5</f>
        <v>2025</v>
      </c>
      <c r="M38" s="140">
        <f t="shared" ref="M38:AU38" si="92">M5</f>
        <v>2026</v>
      </c>
      <c r="N38" s="140">
        <f t="shared" si="92"/>
        <v>2027</v>
      </c>
      <c r="O38" s="140">
        <f t="shared" si="92"/>
        <v>2028</v>
      </c>
      <c r="P38" s="140">
        <f t="shared" si="92"/>
        <v>2029</v>
      </c>
      <c r="Q38" s="140">
        <f t="shared" si="92"/>
        <v>2030</v>
      </c>
      <c r="R38" s="140">
        <f t="shared" si="92"/>
        <v>2031</v>
      </c>
      <c r="S38" s="140">
        <f t="shared" si="92"/>
        <v>2032</v>
      </c>
      <c r="T38" s="140">
        <f t="shared" si="92"/>
        <v>2033</v>
      </c>
      <c r="U38" s="140">
        <f t="shared" si="92"/>
        <v>2034</v>
      </c>
      <c r="V38" s="140">
        <f t="shared" si="92"/>
        <v>2035</v>
      </c>
      <c r="W38" s="140">
        <f t="shared" si="92"/>
        <v>2036</v>
      </c>
      <c r="X38" s="140">
        <f t="shared" si="92"/>
        <v>2037</v>
      </c>
      <c r="Y38" s="140">
        <f t="shared" si="92"/>
        <v>2038</v>
      </c>
      <c r="Z38" s="140">
        <f t="shared" si="92"/>
        <v>2039</v>
      </c>
      <c r="AA38" s="140">
        <f t="shared" si="92"/>
        <v>2040</v>
      </c>
      <c r="AB38" s="140">
        <f t="shared" si="92"/>
        <v>2041</v>
      </c>
      <c r="AC38" s="140">
        <f t="shared" si="92"/>
        <v>2042</v>
      </c>
      <c r="AD38" s="140">
        <f t="shared" si="92"/>
        <v>2043</v>
      </c>
      <c r="AE38" s="140">
        <f t="shared" si="92"/>
        <v>2044</v>
      </c>
      <c r="AF38" s="140">
        <f t="shared" si="92"/>
        <v>2045</v>
      </c>
      <c r="AG38" s="140">
        <f t="shared" si="92"/>
        <v>2046</v>
      </c>
      <c r="AH38" s="140">
        <f t="shared" si="92"/>
        <v>2047</v>
      </c>
      <c r="AI38" s="140">
        <f t="shared" si="92"/>
        <v>2048</v>
      </c>
      <c r="AJ38" s="140">
        <f t="shared" si="92"/>
        <v>2049</v>
      </c>
      <c r="AK38" s="140">
        <f t="shared" si="92"/>
        <v>2050</v>
      </c>
      <c r="AL38" s="140">
        <f t="shared" si="92"/>
        <v>2051</v>
      </c>
      <c r="AM38" s="140">
        <f t="shared" si="92"/>
        <v>2052</v>
      </c>
      <c r="AN38" s="140">
        <f t="shared" si="92"/>
        <v>2053</v>
      </c>
      <c r="AO38" s="140">
        <f t="shared" si="92"/>
        <v>2054</v>
      </c>
      <c r="AP38" s="140">
        <f t="shared" si="92"/>
        <v>2055</v>
      </c>
      <c r="AQ38" s="140">
        <f t="shared" si="92"/>
        <v>2056</v>
      </c>
      <c r="AR38" s="140">
        <f t="shared" si="92"/>
        <v>2057</v>
      </c>
      <c r="AS38" s="140">
        <f t="shared" si="92"/>
        <v>2058</v>
      </c>
      <c r="AT38" s="140">
        <f t="shared" si="92"/>
        <v>2059</v>
      </c>
      <c r="AU38" s="140">
        <f t="shared" si="92"/>
        <v>2060</v>
      </c>
      <c r="AV38" s="540"/>
    </row>
    <row r="39" spans="1:48" customFormat="1" ht="15.75" customHeight="1" x14ac:dyDescent="0.3">
      <c r="A39" s="219">
        <v>2400143</v>
      </c>
      <c r="B39" s="220">
        <v>17.323339687779843</v>
      </c>
      <c r="C39" s="177">
        <v>11025.422727440226</v>
      </c>
      <c r="D39" s="221">
        <f>L39/C39</f>
        <v>0.82430000000000003</v>
      </c>
      <c r="E39" s="92"/>
      <c r="F39" s="135"/>
      <c r="G39" s="115"/>
      <c r="H39" s="115"/>
      <c r="I39" s="115"/>
      <c r="J39" s="115"/>
      <c r="K39" s="217"/>
      <c r="L39" s="177">
        <v>9088.2559542289782</v>
      </c>
      <c r="M39" s="177">
        <v>9088.2559542289782</v>
      </c>
      <c r="N39" s="177">
        <v>9088.2559542289782</v>
      </c>
      <c r="O39" s="177">
        <v>9088.2559542289782</v>
      </c>
      <c r="P39" s="177">
        <v>9088.2559542289782</v>
      </c>
      <c r="Q39" s="177">
        <v>9088.2559542289782</v>
      </c>
      <c r="R39" s="177">
        <v>9088.2559542289782</v>
      </c>
      <c r="S39" s="177">
        <v>9088.2559542289782</v>
      </c>
      <c r="T39" s="177">
        <v>9088.2559542289782</v>
      </c>
      <c r="U39" s="177">
        <v>9088.2559542289782</v>
      </c>
      <c r="V39" s="177">
        <v>9088.2559542289782</v>
      </c>
      <c r="W39" s="177">
        <v>9088.2559542289782</v>
      </c>
      <c r="X39" s="177">
        <v>9088.2559542289782</v>
      </c>
      <c r="Y39" s="177">
        <v>9088.2559542289782</v>
      </c>
      <c r="Z39" s="177">
        <v>9088.2559542289782</v>
      </c>
      <c r="AA39" s="177">
        <v>9088.2559542289782</v>
      </c>
      <c r="AB39" s="177">
        <v>9088.2559542289782</v>
      </c>
      <c r="AC39" s="177">
        <v>2938.593842703694</v>
      </c>
      <c r="AD39" s="177">
        <f t="shared" ref="AD39:AU39" si="93">IF($B39-(AD$24-$L$24)&gt;1,$L39,IF($B39-(AD$24-$L$24)&lt;0,0,($B39-(AD$24-$L$24))*$L39))</f>
        <v>0</v>
      </c>
      <c r="AE39" s="177">
        <f t="shared" si="93"/>
        <v>0</v>
      </c>
      <c r="AF39" s="177">
        <f t="shared" si="93"/>
        <v>0</v>
      </c>
      <c r="AG39" s="177">
        <f t="shared" si="93"/>
        <v>0</v>
      </c>
      <c r="AH39" s="177">
        <f t="shared" si="93"/>
        <v>0</v>
      </c>
      <c r="AI39" s="177">
        <f t="shared" si="93"/>
        <v>0</v>
      </c>
      <c r="AJ39" s="177">
        <f t="shared" si="93"/>
        <v>0</v>
      </c>
      <c r="AK39" s="177">
        <f t="shared" si="93"/>
        <v>0</v>
      </c>
      <c r="AL39" s="177">
        <f t="shared" si="93"/>
        <v>0</v>
      </c>
      <c r="AM39" s="177">
        <f t="shared" si="93"/>
        <v>0</v>
      </c>
      <c r="AN39" s="177">
        <f t="shared" si="93"/>
        <v>0</v>
      </c>
      <c r="AO39" s="177">
        <f t="shared" si="93"/>
        <v>0</v>
      </c>
      <c r="AP39" s="177">
        <f t="shared" si="93"/>
        <v>0</v>
      </c>
      <c r="AQ39" s="177">
        <f t="shared" si="93"/>
        <v>0</v>
      </c>
      <c r="AR39" s="177">
        <f t="shared" si="93"/>
        <v>0</v>
      </c>
      <c r="AS39" s="177">
        <f t="shared" si="93"/>
        <v>0</v>
      </c>
      <c r="AT39" s="177">
        <f t="shared" si="93"/>
        <v>0</v>
      </c>
      <c r="AU39" s="177">
        <f t="shared" si="93"/>
        <v>0</v>
      </c>
      <c r="AV39" s="177">
        <f t="shared" ref="AV39" si="94">SUM(K39:AU39)</f>
        <v>157438.94506459637</v>
      </c>
    </row>
    <row r="40" spans="1:48" customFormat="1" ht="15.75" customHeight="1" x14ac:dyDescent="0.3">
      <c r="A40" s="180" t="s">
        <v>467</v>
      </c>
      <c r="B40" s="196"/>
      <c r="C40" s="182">
        <f>SUM(C39:C39)</f>
        <v>11025.422727440226</v>
      </c>
      <c r="D40" s="205">
        <f>L40/C40</f>
        <v>0.82430000000000003</v>
      </c>
      <c r="E40" s="94"/>
      <c r="F40" s="94"/>
      <c r="G40" s="218"/>
      <c r="H40" s="218"/>
      <c r="I40" s="218"/>
      <c r="J40" s="218"/>
      <c r="K40" s="94"/>
      <c r="L40" s="182">
        <f t="shared" ref="L40:AV40" si="95">SUM(L39:L39)</f>
        <v>9088.2559542289782</v>
      </c>
      <c r="M40" s="182">
        <f t="shared" si="95"/>
        <v>9088.2559542289782</v>
      </c>
      <c r="N40" s="182">
        <f t="shared" si="95"/>
        <v>9088.2559542289782</v>
      </c>
      <c r="O40" s="182">
        <f t="shared" si="95"/>
        <v>9088.2559542289782</v>
      </c>
      <c r="P40" s="182">
        <f t="shared" si="95"/>
        <v>9088.2559542289782</v>
      </c>
      <c r="Q40" s="182">
        <f t="shared" si="95"/>
        <v>9088.2559542289782</v>
      </c>
      <c r="R40" s="182">
        <f t="shared" si="95"/>
        <v>9088.2559542289782</v>
      </c>
      <c r="S40" s="182">
        <f t="shared" si="95"/>
        <v>9088.2559542289782</v>
      </c>
      <c r="T40" s="182">
        <f t="shared" si="95"/>
        <v>9088.2559542289782</v>
      </c>
      <c r="U40" s="182">
        <f t="shared" si="95"/>
        <v>9088.2559542289782</v>
      </c>
      <c r="V40" s="182">
        <f t="shared" si="95"/>
        <v>9088.2559542289782</v>
      </c>
      <c r="W40" s="182">
        <f t="shared" si="95"/>
        <v>9088.2559542289782</v>
      </c>
      <c r="X40" s="182">
        <f t="shared" si="95"/>
        <v>9088.2559542289782</v>
      </c>
      <c r="Y40" s="182">
        <f t="shared" si="95"/>
        <v>9088.2559542289782</v>
      </c>
      <c r="Z40" s="182">
        <f t="shared" si="95"/>
        <v>9088.2559542289782</v>
      </c>
      <c r="AA40" s="182">
        <f t="shared" si="95"/>
        <v>9088.2559542289782</v>
      </c>
      <c r="AB40" s="182">
        <f t="shared" si="95"/>
        <v>9088.2559542289782</v>
      </c>
      <c r="AC40" s="182">
        <f t="shared" si="95"/>
        <v>2938.593842703694</v>
      </c>
      <c r="AD40" s="182">
        <f t="shared" si="95"/>
        <v>0</v>
      </c>
      <c r="AE40" s="182">
        <f t="shared" si="95"/>
        <v>0</v>
      </c>
      <c r="AF40" s="182">
        <f t="shared" si="95"/>
        <v>0</v>
      </c>
      <c r="AG40" s="182">
        <f t="shared" si="95"/>
        <v>0</v>
      </c>
      <c r="AH40" s="182">
        <f t="shared" si="95"/>
        <v>0</v>
      </c>
      <c r="AI40" s="182">
        <f t="shared" si="95"/>
        <v>0</v>
      </c>
      <c r="AJ40" s="182">
        <f t="shared" si="95"/>
        <v>0</v>
      </c>
      <c r="AK40" s="182">
        <f t="shared" si="95"/>
        <v>0</v>
      </c>
      <c r="AL40" s="182">
        <f t="shared" si="95"/>
        <v>0</v>
      </c>
      <c r="AM40" s="182">
        <f t="shared" si="95"/>
        <v>0</v>
      </c>
      <c r="AN40" s="182">
        <f t="shared" si="95"/>
        <v>0</v>
      </c>
      <c r="AO40" s="182">
        <f t="shared" si="95"/>
        <v>0</v>
      </c>
      <c r="AP40" s="182">
        <f t="shared" si="95"/>
        <v>0</v>
      </c>
      <c r="AQ40" s="182">
        <f t="shared" si="95"/>
        <v>0</v>
      </c>
      <c r="AR40" s="182">
        <f t="shared" si="95"/>
        <v>0</v>
      </c>
      <c r="AS40" s="182">
        <f t="shared" si="95"/>
        <v>0</v>
      </c>
      <c r="AT40" s="182">
        <f t="shared" si="95"/>
        <v>0</v>
      </c>
      <c r="AU40" s="182">
        <f t="shared" si="95"/>
        <v>0</v>
      </c>
      <c r="AV40" s="174">
        <f t="shared" si="95"/>
        <v>157438.94506459637</v>
      </c>
    </row>
    <row r="41" spans="1:48" customFormat="1" ht="15.75" customHeight="1" x14ac:dyDescent="0.3">
      <c r="A41" s="180" t="s">
        <v>468</v>
      </c>
      <c r="B41" s="185"/>
      <c r="C41" s="186"/>
      <c r="D41" s="197"/>
      <c r="E41" s="94"/>
      <c r="F41" s="94"/>
      <c r="G41" s="95"/>
      <c r="H41" s="95"/>
      <c r="I41" s="95"/>
      <c r="J41" s="95"/>
      <c r="K41" s="94"/>
      <c r="L41" s="174">
        <v>0</v>
      </c>
      <c r="M41" s="174">
        <f>L40-M40</f>
        <v>0</v>
      </c>
      <c r="N41" s="174">
        <f t="shared" ref="N41" si="96">M40-N40</f>
        <v>0</v>
      </c>
      <c r="O41" s="174">
        <f t="shared" ref="O41" si="97">N40-O40</f>
        <v>0</v>
      </c>
      <c r="P41" s="174">
        <f t="shared" ref="P41" si="98">O40-P40</f>
        <v>0</v>
      </c>
      <c r="Q41" s="174">
        <f t="shared" ref="Q41" si="99">P40-Q40</f>
        <v>0</v>
      </c>
      <c r="R41" s="174">
        <f t="shared" ref="R41" si="100">Q40-R40</f>
        <v>0</v>
      </c>
      <c r="S41" s="174">
        <f t="shared" ref="S41" si="101">R40-S40</f>
        <v>0</v>
      </c>
      <c r="T41" s="174">
        <f t="shared" ref="T41" si="102">S40-T40</f>
        <v>0</v>
      </c>
      <c r="U41" s="174">
        <f t="shared" ref="U41" si="103">T40-U40</f>
        <v>0</v>
      </c>
      <c r="V41" s="174">
        <f t="shared" ref="V41" si="104">U40-V40</f>
        <v>0</v>
      </c>
      <c r="W41" s="174">
        <f t="shared" ref="W41" si="105">V40-W40</f>
        <v>0</v>
      </c>
      <c r="X41" s="174">
        <f t="shared" ref="X41" si="106">W40-X40</f>
        <v>0</v>
      </c>
      <c r="Y41" s="174">
        <f t="shared" ref="Y41" si="107">X40-Y40</f>
        <v>0</v>
      </c>
      <c r="Z41" s="174">
        <f t="shared" ref="Z41" si="108">Y40-Z40</f>
        <v>0</v>
      </c>
      <c r="AA41" s="174">
        <f t="shared" ref="AA41" si="109">Z40-AA40</f>
        <v>0</v>
      </c>
      <c r="AB41" s="174">
        <f t="shared" ref="AB41" si="110">AA40-AB40</f>
        <v>0</v>
      </c>
      <c r="AC41" s="174">
        <f t="shared" ref="AC41" si="111">AB40-AC40</f>
        <v>6149.6621115252838</v>
      </c>
      <c r="AD41" s="174">
        <f t="shared" ref="AD41" si="112">AC40-AD40</f>
        <v>2938.593842703694</v>
      </c>
      <c r="AE41" s="174">
        <f t="shared" ref="AE41" si="113">AD40-AE40</f>
        <v>0</v>
      </c>
      <c r="AF41" s="174">
        <f t="shared" ref="AF41" si="114">AE40-AF40</f>
        <v>0</v>
      </c>
      <c r="AG41" s="174">
        <f t="shared" ref="AG41" si="115">AF40-AG40</f>
        <v>0</v>
      </c>
      <c r="AH41" s="174">
        <f t="shared" ref="AH41" si="116">AG40-AH40</f>
        <v>0</v>
      </c>
      <c r="AI41" s="174">
        <f t="shared" ref="AI41" si="117">AH40-AI40</f>
        <v>0</v>
      </c>
      <c r="AJ41" s="174">
        <f t="shared" ref="AJ41" si="118">AI40-AJ40</f>
        <v>0</v>
      </c>
      <c r="AK41" s="174">
        <f t="shared" ref="AK41" si="119">AJ40-AK40</f>
        <v>0</v>
      </c>
      <c r="AL41" s="174">
        <f t="shared" ref="AL41" si="120">AK40-AL40</f>
        <v>0</v>
      </c>
      <c r="AM41" s="174">
        <f t="shared" ref="AM41" si="121">AL40-AM40</f>
        <v>0</v>
      </c>
      <c r="AN41" s="174">
        <f t="shared" ref="AN41" si="122">AM40-AN40</f>
        <v>0</v>
      </c>
      <c r="AO41" s="174">
        <f t="shared" ref="AO41" si="123">AN40-AO40</f>
        <v>0</v>
      </c>
      <c r="AP41" s="174">
        <f t="shared" ref="AP41" si="124">AO40-AP40</f>
        <v>0</v>
      </c>
      <c r="AQ41" s="174">
        <f t="shared" ref="AQ41" si="125">AP40-AQ40</f>
        <v>0</v>
      </c>
      <c r="AR41" s="174">
        <f t="shared" ref="AR41" si="126">AQ40-AR40</f>
        <v>0</v>
      </c>
      <c r="AS41" s="174">
        <f t="shared" ref="AS41" si="127">AR40-AS40</f>
        <v>0</v>
      </c>
      <c r="AT41" s="174">
        <f t="shared" ref="AT41" si="128">AS40-AT40</f>
        <v>0</v>
      </c>
      <c r="AU41" s="174">
        <f t="shared" ref="AU41" si="129">AT40-AU40</f>
        <v>0</v>
      </c>
      <c r="AV41" s="84"/>
    </row>
    <row r="42" spans="1:48" customFormat="1" ht="15.75" customHeight="1" x14ac:dyDescent="0.3">
      <c r="A42" s="180" t="s">
        <v>469</v>
      </c>
      <c r="B42" s="185"/>
      <c r="C42" s="186"/>
      <c r="D42" s="186"/>
      <c r="E42" s="94"/>
      <c r="F42" s="94"/>
      <c r="G42" s="95"/>
      <c r="H42" s="95"/>
      <c r="I42" s="95"/>
      <c r="J42" s="95"/>
      <c r="K42" s="94"/>
      <c r="L42" s="174">
        <f>$L40-L40</f>
        <v>0</v>
      </c>
      <c r="M42" s="174">
        <f>$L40-M40</f>
        <v>0</v>
      </c>
      <c r="N42" s="174">
        <f t="shared" ref="N42:AU42" si="130">$L40-N40</f>
        <v>0</v>
      </c>
      <c r="O42" s="174">
        <f t="shared" si="130"/>
        <v>0</v>
      </c>
      <c r="P42" s="174">
        <f t="shared" si="130"/>
        <v>0</v>
      </c>
      <c r="Q42" s="174">
        <f t="shared" si="130"/>
        <v>0</v>
      </c>
      <c r="R42" s="174">
        <f t="shared" si="130"/>
        <v>0</v>
      </c>
      <c r="S42" s="174">
        <f t="shared" si="130"/>
        <v>0</v>
      </c>
      <c r="T42" s="174">
        <f t="shared" si="130"/>
        <v>0</v>
      </c>
      <c r="U42" s="174">
        <f t="shared" si="130"/>
        <v>0</v>
      </c>
      <c r="V42" s="174">
        <f t="shared" si="130"/>
        <v>0</v>
      </c>
      <c r="W42" s="174">
        <f t="shared" si="130"/>
        <v>0</v>
      </c>
      <c r="X42" s="174">
        <f t="shared" si="130"/>
        <v>0</v>
      </c>
      <c r="Y42" s="174">
        <f t="shared" si="130"/>
        <v>0</v>
      </c>
      <c r="Z42" s="174">
        <f t="shared" si="130"/>
        <v>0</v>
      </c>
      <c r="AA42" s="174">
        <f t="shared" si="130"/>
        <v>0</v>
      </c>
      <c r="AB42" s="174">
        <f t="shared" si="130"/>
        <v>0</v>
      </c>
      <c r="AC42" s="174">
        <f t="shared" si="130"/>
        <v>6149.6621115252838</v>
      </c>
      <c r="AD42" s="174">
        <f t="shared" si="130"/>
        <v>9088.2559542289782</v>
      </c>
      <c r="AE42" s="174">
        <f t="shared" si="130"/>
        <v>9088.2559542289782</v>
      </c>
      <c r="AF42" s="174">
        <f t="shared" si="130"/>
        <v>9088.2559542289782</v>
      </c>
      <c r="AG42" s="174">
        <f t="shared" si="130"/>
        <v>9088.2559542289782</v>
      </c>
      <c r="AH42" s="174">
        <f t="shared" si="130"/>
        <v>9088.2559542289782</v>
      </c>
      <c r="AI42" s="174">
        <f t="shared" si="130"/>
        <v>9088.2559542289782</v>
      </c>
      <c r="AJ42" s="174">
        <f t="shared" si="130"/>
        <v>9088.2559542289782</v>
      </c>
      <c r="AK42" s="174">
        <f t="shared" si="130"/>
        <v>9088.2559542289782</v>
      </c>
      <c r="AL42" s="174">
        <f t="shared" si="130"/>
        <v>9088.2559542289782</v>
      </c>
      <c r="AM42" s="174">
        <f t="shared" si="130"/>
        <v>9088.2559542289782</v>
      </c>
      <c r="AN42" s="174">
        <f t="shared" si="130"/>
        <v>9088.2559542289782</v>
      </c>
      <c r="AO42" s="174">
        <f t="shared" si="130"/>
        <v>9088.2559542289782</v>
      </c>
      <c r="AP42" s="174">
        <f t="shared" si="130"/>
        <v>9088.2559542289782</v>
      </c>
      <c r="AQ42" s="174">
        <f t="shared" si="130"/>
        <v>9088.2559542289782</v>
      </c>
      <c r="AR42" s="174">
        <f t="shared" si="130"/>
        <v>9088.2559542289782</v>
      </c>
      <c r="AS42" s="174">
        <f t="shared" si="130"/>
        <v>9088.2559542289782</v>
      </c>
      <c r="AT42" s="174">
        <f t="shared" si="130"/>
        <v>9088.2559542289782</v>
      </c>
      <c r="AU42" s="174">
        <f t="shared" si="130"/>
        <v>9088.2559542289782</v>
      </c>
      <c r="AV42" s="80"/>
    </row>
    <row r="43" spans="1:48" customFormat="1" ht="15.75" customHeight="1" x14ac:dyDescent="0.3">
      <c r="A43" s="193" t="s">
        <v>66</v>
      </c>
      <c r="B43" s="206">
        <f>SUMPRODUCT(B39,C39)/C40</f>
        <v>17.323339687779843</v>
      </c>
      <c r="C43" s="56"/>
      <c r="D43" s="30"/>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row>
    <row r="45" spans="1:48" x14ac:dyDescent="0.25">
      <c r="A45" s="501" t="s">
        <v>2</v>
      </c>
      <c r="B45" s="502"/>
      <c r="C45" s="502"/>
      <c r="D45" s="502"/>
    </row>
    <row r="46" spans="1:48" ht="31.5" customHeight="1" x14ac:dyDescent="0.25">
      <c r="A46" s="503" t="s">
        <v>615</v>
      </c>
      <c r="B46" s="504"/>
      <c r="C46" s="504"/>
      <c r="D46" s="505"/>
    </row>
  </sheetData>
  <mergeCells count="21">
    <mergeCell ref="A37:A38"/>
    <mergeCell ref="B37:B38"/>
    <mergeCell ref="C37:C38"/>
    <mergeCell ref="D37:D38"/>
    <mergeCell ref="AV37:AV38"/>
    <mergeCell ref="A45:D45"/>
    <mergeCell ref="A46:D46"/>
    <mergeCell ref="AV4:AV5"/>
    <mergeCell ref="A13:A14"/>
    <mergeCell ref="B13:B14"/>
    <mergeCell ref="C13:C14"/>
    <mergeCell ref="D13:D14"/>
    <mergeCell ref="A4:A5"/>
    <mergeCell ref="B4:B5"/>
    <mergeCell ref="C4:C5"/>
    <mergeCell ref="D4:D5"/>
    <mergeCell ref="A23:A24"/>
    <mergeCell ref="B23:B24"/>
    <mergeCell ref="C23:C24"/>
    <mergeCell ref="D23:D24"/>
    <mergeCell ref="AV23:AV24"/>
  </mergeCells>
  <pageMargins left="0.7" right="0.7" top="0.75" bottom="0.75" header="0.3" footer="0.3"/>
  <pageSetup orientation="portrait" r:id="rId1"/>
  <legacy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66E0E-5C14-4104-9D2C-62087FA25287}">
  <dimension ref="A1:AV33"/>
  <sheetViews>
    <sheetView workbookViewId="0">
      <selection activeCell="A32" sqref="A32:D33"/>
    </sheetView>
  </sheetViews>
  <sheetFormatPr defaultColWidth="8.88671875" defaultRowHeight="15.75" x14ac:dyDescent="0.3"/>
  <cols>
    <col min="1" max="1" width="32.77734375" customWidth="1"/>
    <col min="2" max="2" width="8.77734375" customWidth="1"/>
    <col min="3" max="3" width="14.77734375" customWidth="1"/>
    <col min="4" max="4" width="5.77734375" customWidth="1"/>
    <col min="5" max="10" width="6.44140625" hidden="1" customWidth="1"/>
    <col min="11" max="11" width="7.44140625" hidden="1" customWidth="1"/>
    <col min="12" max="47" width="7.77734375" customWidth="1"/>
  </cols>
  <sheetData>
    <row r="1" spans="1:48" ht="15.75" customHeight="1" x14ac:dyDescent="0.3">
      <c r="A1" s="292" t="s">
        <v>612</v>
      </c>
    </row>
    <row r="2" spans="1:48" x14ac:dyDescent="0.3">
      <c r="A2" s="37"/>
    </row>
    <row r="3" spans="1:48" x14ac:dyDescent="0.3">
      <c r="A3" s="292" t="s">
        <v>613</v>
      </c>
    </row>
    <row r="4" spans="1:48" ht="15" customHeight="1" x14ac:dyDescent="0.3">
      <c r="A4" s="491" t="s">
        <v>230</v>
      </c>
      <c r="B4" s="493" t="s">
        <v>0</v>
      </c>
      <c r="C4" s="493" t="s">
        <v>264</v>
      </c>
      <c r="D4" s="497" t="s">
        <v>57</v>
      </c>
      <c r="E4" s="96"/>
      <c r="F4" s="96"/>
      <c r="G4" s="96"/>
      <c r="H4" s="96"/>
      <c r="I4" s="96"/>
      <c r="J4" s="96"/>
      <c r="K4" s="88"/>
      <c r="L4" s="435" t="s">
        <v>265</v>
      </c>
      <c r="M4" s="89"/>
      <c r="N4" s="89"/>
      <c r="O4" s="89"/>
      <c r="P4" s="89"/>
      <c r="Q4" s="89"/>
      <c r="R4" s="89"/>
      <c r="S4" s="89"/>
      <c r="T4" s="89"/>
      <c r="U4" s="89"/>
      <c r="V4" s="89"/>
      <c r="W4" s="90"/>
      <c r="X4" s="29"/>
      <c r="Y4" s="29"/>
      <c r="Z4" s="29"/>
      <c r="AA4" s="29"/>
      <c r="AB4" s="29"/>
      <c r="AC4" s="29"/>
      <c r="AD4" s="29"/>
      <c r="AE4" s="29"/>
      <c r="AF4" s="29"/>
      <c r="AG4" s="29"/>
      <c r="AH4" s="29"/>
      <c r="AI4" s="29"/>
      <c r="AJ4" s="29"/>
      <c r="AK4" s="29"/>
      <c r="AL4" s="29"/>
      <c r="AM4" s="29"/>
      <c r="AN4" s="29"/>
      <c r="AO4" s="29"/>
      <c r="AP4" s="29"/>
      <c r="AQ4" s="29"/>
      <c r="AR4" s="29"/>
      <c r="AS4" s="29"/>
      <c r="AT4" s="29"/>
      <c r="AU4" s="29"/>
      <c r="AV4" s="474" t="s">
        <v>1</v>
      </c>
    </row>
    <row r="5" spans="1:48" x14ac:dyDescent="0.3">
      <c r="A5" s="496"/>
      <c r="B5" s="495"/>
      <c r="C5" s="495"/>
      <c r="D5" s="494"/>
      <c r="E5" s="98">
        <v>2018</v>
      </c>
      <c r="F5" s="98">
        <f>E5+1</f>
        <v>2019</v>
      </c>
      <c r="G5" s="98">
        <f t="shared" ref="G5:AU5" si="0">F5+1</f>
        <v>2020</v>
      </c>
      <c r="H5" s="98">
        <f t="shared" si="0"/>
        <v>2021</v>
      </c>
      <c r="I5" s="98">
        <f t="shared" si="0"/>
        <v>2022</v>
      </c>
      <c r="J5" s="98">
        <f t="shared" si="0"/>
        <v>2023</v>
      </c>
      <c r="K5" s="98">
        <f t="shared" si="0"/>
        <v>2024</v>
      </c>
      <c r="L5" s="98">
        <f t="shared" si="0"/>
        <v>2025</v>
      </c>
      <c r="M5" s="98">
        <f t="shared" si="0"/>
        <v>2026</v>
      </c>
      <c r="N5" s="98">
        <f t="shared" si="0"/>
        <v>2027</v>
      </c>
      <c r="O5" s="98">
        <f t="shared" si="0"/>
        <v>2028</v>
      </c>
      <c r="P5" s="98">
        <f t="shared" si="0"/>
        <v>2029</v>
      </c>
      <c r="Q5" s="98">
        <f t="shared" si="0"/>
        <v>2030</v>
      </c>
      <c r="R5" s="98">
        <f t="shared" si="0"/>
        <v>2031</v>
      </c>
      <c r="S5" s="98">
        <f t="shared" si="0"/>
        <v>2032</v>
      </c>
      <c r="T5" s="98">
        <f t="shared" si="0"/>
        <v>2033</v>
      </c>
      <c r="U5" s="98">
        <f t="shared" si="0"/>
        <v>2034</v>
      </c>
      <c r="V5" s="98">
        <f t="shared" si="0"/>
        <v>2035</v>
      </c>
      <c r="W5" s="98">
        <f t="shared" si="0"/>
        <v>2036</v>
      </c>
      <c r="X5" s="98">
        <f t="shared" si="0"/>
        <v>2037</v>
      </c>
      <c r="Y5" s="98">
        <f t="shared" si="0"/>
        <v>2038</v>
      </c>
      <c r="Z5" s="98">
        <f t="shared" si="0"/>
        <v>2039</v>
      </c>
      <c r="AA5" s="98">
        <f t="shared" si="0"/>
        <v>2040</v>
      </c>
      <c r="AB5" s="98">
        <f t="shared" si="0"/>
        <v>2041</v>
      </c>
      <c r="AC5" s="98">
        <f t="shared" si="0"/>
        <v>2042</v>
      </c>
      <c r="AD5" s="98">
        <f t="shared" si="0"/>
        <v>2043</v>
      </c>
      <c r="AE5" s="98">
        <f t="shared" si="0"/>
        <v>2044</v>
      </c>
      <c r="AF5" s="98">
        <f t="shared" si="0"/>
        <v>2045</v>
      </c>
      <c r="AG5" s="98">
        <f t="shared" si="0"/>
        <v>2046</v>
      </c>
      <c r="AH5" s="98">
        <f t="shared" si="0"/>
        <v>2047</v>
      </c>
      <c r="AI5" s="98">
        <f t="shared" si="0"/>
        <v>2048</v>
      </c>
      <c r="AJ5" s="98">
        <f t="shared" si="0"/>
        <v>2049</v>
      </c>
      <c r="AK5" s="98">
        <f t="shared" si="0"/>
        <v>2050</v>
      </c>
      <c r="AL5" s="98">
        <f t="shared" si="0"/>
        <v>2051</v>
      </c>
      <c r="AM5" s="98">
        <f t="shared" si="0"/>
        <v>2052</v>
      </c>
      <c r="AN5" s="98">
        <f t="shared" si="0"/>
        <v>2053</v>
      </c>
      <c r="AO5" s="98">
        <f t="shared" si="0"/>
        <v>2054</v>
      </c>
      <c r="AP5" s="98">
        <f t="shared" si="0"/>
        <v>2055</v>
      </c>
      <c r="AQ5" s="98">
        <f t="shared" si="0"/>
        <v>2056</v>
      </c>
      <c r="AR5" s="98">
        <f t="shared" si="0"/>
        <v>2057</v>
      </c>
      <c r="AS5" s="98">
        <f t="shared" si="0"/>
        <v>2058</v>
      </c>
      <c r="AT5" s="98">
        <f t="shared" si="0"/>
        <v>2059</v>
      </c>
      <c r="AU5" s="98">
        <f t="shared" si="0"/>
        <v>2060</v>
      </c>
      <c r="AV5" s="476"/>
    </row>
    <row r="6" spans="1:48" x14ac:dyDescent="0.3">
      <c r="A6" s="219" t="str">
        <f>A27</f>
        <v>C&amp;I Air Sealing</v>
      </c>
      <c r="B6" s="220">
        <f>B27</f>
        <v>20</v>
      </c>
      <c r="C6" s="418">
        <f>C27*29.3/1000</f>
        <v>397.59170672078557</v>
      </c>
      <c r="D6" s="221">
        <f t="shared" ref="D6" si="1">L6/C6</f>
        <v>1</v>
      </c>
      <c r="E6" s="92"/>
      <c r="F6" s="135"/>
      <c r="G6" s="115"/>
      <c r="H6" s="115"/>
      <c r="I6" s="115"/>
      <c r="J6" s="115"/>
      <c r="K6" s="217"/>
      <c r="L6" s="418">
        <f t="shared" ref="L6:AU6" si="2">L27*29.3/1000</f>
        <v>397.59170672078557</v>
      </c>
      <c r="M6" s="418">
        <f t="shared" si="2"/>
        <v>397.59170672078557</v>
      </c>
      <c r="N6" s="418">
        <f t="shared" si="2"/>
        <v>397.59170672078557</v>
      </c>
      <c r="O6" s="418">
        <f t="shared" si="2"/>
        <v>397.59170672078557</v>
      </c>
      <c r="P6" s="418">
        <f t="shared" si="2"/>
        <v>397.59170672078557</v>
      </c>
      <c r="Q6" s="418">
        <f t="shared" si="2"/>
        <v>397.59170672078557</v>
      </c>
      <c r="R6" s="418">
        <f t="shared" si="2"/>
        <v>397.59170672078557</v>
      </c>
      <c r="S6" s="418">
        <f t="shared" si="2"/>
        <v>397.59170672078557</v>
      </c>
      <c r="T6" s="418">
        <f t="shared" si="2"/>
        <v>397.59170672078557</v>
      </c>
      <c r="U6" s="418">
        <f t="shared" si="2"/>
        <v>397.59170672078557</v>
      </c>
      <c r="V6" s="418">
        <f t="shared" si="2"/>
        <v>397.59170672078557</v>
      </c>
      <c r="W6" s="418">
        <f t="shared" si="2"/>
        <v>397.59170672078557</v>
      </c>
      <c r="X6" s="418">
        <f t="shared" si="2"/>
        <v>397.59170672078557</v>
      </c>
      <c r="Y6" s="418">
        <f t="shared" si="2"/>
        <v>397.59170672078557</v>
      </c>
      <c r="Z6" s="418">
        <f t="shared" si="2"/>
        <v>397.59170672078557</v>
      </c>
      <c r="AA6" s="418">
        <f t="shared" si="2"/>
        <v>397.59170672078557</v>
      </c>
      <c r="AB6" s="418">
        <f t="shared" si="2"/>
        <v>397.59170672078557</v>
      </c>
      <c r="AC6" s="418">
        <f t="shared" si="2"/>
        <v>397.59170672078557</v>
      </c>
      <c r="AD6" s="418">
        <f t="shared" si="2"/>
        <v>397.59170672078557</v>
      </c>
      <c r="AE6" s="418">
        <f t="shared" si="2"/>
        <v>397.59170672078557</v>
      </c>
      <c r="AF6" s="418">
        <f t="shared" si="2"/>
        <v>0</v>
      </c>
      <c r="AG6" s="418">
        <f t="shared" si="2"/>
        <v>0</v>
      </c>
      <c r="AH6" s="418">
        <f t="shared" si="2"/>
        <v>0</v>
      </c>
      <c r="AI6" s="418">
        <f t="shared" si="2"/>
        <v>0</v>
      </c>
      <c r="AJ6" s="418">
        <f t="shared" si="2"/>
        <v>0</v>
      </c>
      <c r="AK6" s="418">
        <f t="shared" si="2"/>
        <v>0</v>
      </c>
      <c r="AL6" s="418">
        <f t="shared" si="2"/>
        <v>0</v>
      </c>
      <c r="AM6" s="418">
        <f t="shared" si="2"/>
        <v>0</v>
      </c>
      <c r="AN6" s="418">
        <f t="shared" si="2"/>
        <v>0</v>
      </c>
      <c r="AO6" s="418">
        <f t="shared" si="2"/>
        <v>0</v>
      </c>
      <c r="AP6" s="418">
        <f t="shared" si="2"/>
        <v>0</v>
      </c>
      <c r="AQ6" s="418">
        <f t="shared" si="2"/>
        <v>0</v>
      </c>
      <c r="AR6" s="418">
        <f t="shared" si="2"/>
        <v>0</v>
      </c>
      <c r="AS6" s="418">
        <f t="shared" si="2"/>
        <v>0</v>
      </c>
      <c r="AT6" s="418">
        <f t="shared" si="2"/>
        <v>0</v>
      </c>
      <c r="AU6" s="418">
        <f t="shared" si="2"/>
        <v>0</v>
      </c>
      <c r="AV6" s="208">
        <f>SUM(E6:AU6)</f>
        <v>7951.8341344157116</v>
      </c>
    </row>
    <row r="7" spans="1:48" x14ac:dyDescent="0.3">
      <c r="A7" s="180" t="s">
        <v>422</v>
      </c>
      <c r="B7" s="196"/>
      <c r="C7" s="182">
        <f>SUM(C6:C6)</f>
        <v>397.59170672078557</v>
      </c>
      <c r="D7" s="205">
        <f>L7/C7</f>
        <v>1</v>
      </c>
      <c r="E7" s="94"/>
      <c r="F7" s="94"/>
      <c r="G7" s="218"/>
      <c r="H7" s="218"/>
      <c r="I7" s="218"/>
      <c r="J7" s="218"/>
      <c r="K7" s="94"/>
      <c r="L7" s="182">
        <f t="shared" ref="L7:AV7" si="3">SUM(L6:L6)</f>
        <v>397.59170672078557</v>
      </c>
      <c r="M7" s="182">
        <f t="shared" si="3"/>
        <v>397.59170672078557</v>
      </c>
      <c r="N7" s="182">
        <f t="shared" si="3"/>
        <v>397.59170672078557</v>
      </c>
      <c r="O7" s="182">
        <f t="shared" si="3"/>
        <v>397.59170672078557</v>
      </c>
      <c r="P7" s="182">
        <f t="shared" si="3"/>
        <v>397.59170672078557</v>
      </c>
      <c r="Q7" s="182">
        <f t="shared" si="3"/>
        <v>397.59170672078557</v>
      </c>
      <c r="R7" s="182">
        <f t="shared" si="3"/>
        <v>397.59170672078557</v>
      </c>
      <c r="S7" s="182">
        <f t="shared" si="3"/>
        <v>397.59170672078557</v>
      </c>
      <c r="T7" s="182">
        <f t="shared" si="3"/>
        <v>397.59170672078557</v>
      </c>
      <c r="U7" s="182">
        <f t="shared" si="3"/>
        <v>397.59170672078557</v>
      </c>
      <c r="V7" s="182">
        <f t="shared" si="3"/>
        <v>397.59170672078557</v>
      </c>
      <c r="W7" s="182">
        <f t="shared" si="3"/>
        <v>397.59170672078557</v>
      </c>
      <c r="X7" s="182">
        <f t="shared" si="3"/>
        <v>397.59170672078557</v>
      </c>
      <c r="Y7" s="182">
        <f t="shared" si="3"/>
        <v>397.59170672078557</v>
      </c>
      <c r="Z7" s="182">
        <f t="shared" si="3"/>
        <v>397.59170672078557</v>
      </c>
      <c r="AA7" s="182">
        <f t="shared" si="3"/>
        <v>397.59170672078557</v>
      </c>
      <c r="AB7" s="182">
        <f t="shared" si="3"/>
        <v>397.59170672078557</v>
      </c>
      <c r="AC7" s="182">
        <f t="shared" si="3"/>
        <v>397.59170672078557</v>
      </c>
      <c r="AD7" s="182">
        <f t="shared" si="3"/>
        <v>397.59170672078557</v>
      </c>
      <c r="AE7" s="182">
        <f t="shared" si="3"/>
        <v>397.59170672078557</v>
      </c>
      <c r="AF7" s="182">
        <f t="shared" si="3"/>
        <v>0</v>
      </c>
      <c r="AG7" s="182">
        <f t="shared" si="3"/>
        <v>0</v>
      </c>
      <c r="AH7" s="182">
        <f t="shared" si="3"/>
        <v>0</v>
      </c>
      <c r="AI7" s="182">
        <f t="shared" si="3"/>
        <v>0</v>
      </c>
      <c r="AJ7" s="182">
        <f t="shared" si="3"/>
        <v>0</v>
      </c>
      <c r="AK7" s="182">
        <f t="shared" si="3"/>
        <v>0</v>
      </c>
      <c r="AL7" s="182">
        <f t="shared" si="3"/>
        <v>0</v>
      </c>
      <c r="AM7" s="182">
        <f t="shared" si="3"/>
        <v>0</v>
      </c>
      <c r="AN7" s="182">
        <f t="shared" si="3"/>
        <v>0</v>
      </c>
      <c r="AO7" s="182">
        <f t="shared" si="3"/>
        <v>0</v>
      </c>
      <c r="AP7" s="182">
        <f t="shared" si="3"/>
        <v>0</v>
      </c>
      <c r="AQ7" s="182">
        <f t="shared" si="3"/>
        <v>0</v>
      </c>
      <c r="AR7" s="182">
        <f t="shared" si="3"/>
        <v>0</v>
      </c>
      <c r="AS7" s="182">
        <f t="shared" si="3"/>
        <v>0</v>
      </c>
      <c r="AT7" s="182">
        <f t="shared" si="3"/>
        <v>0</v>
      </c>
      <c r="AU7" s="182">
        <f t="shared" si="3"/>
        <v>0</v>
      </c>
      <c r="AV7" s="182">
        <f t="shared" si="3"/>
        <v>7951.8341344157116</v>
      </c>
    </row>
    <row r="8" spans="1:48" x14ac:dyDescent="0.3">
      <c r="A8" s="180" t="s">
        <v>423</v>
      </c>
      <c r="B8" s="185"/>
      <c r="C8" s="186"/>
      <c r="D8" s="197"/>
      <c r="E8" s="94"/>
      <c r="F8" s="94"/>
      <c r="G8" s="95"/>
      <c r="H8" s="95"/>
      <c r="I8" s="95"/>
      <c r="J8" s="95"/>
      <c r="K8" s="94"/>
      <c r="L8" s="174">
        <v>0</v>
      </c>
      <c r="M8" s="174">
        <f t="shared" ref="M8:AU8" si="4">L7-M7</f>
        <v>0</v>
      </c>
      <c r="N8" s="174">
        <f t="shared" si="4"/>
        <v>0</v>
      </c>
      <c r="O8" s="174">
        <f t="shared" si="4"/>
        <v>0</v>
      </c>
      <c r="P8" s="174">
        <f t="shared" si="4"/>
        <v>0</v>
      </c>
      <c r="Q8" s="174">
        <f t="shared" si="4"/>
        <v>0</v>
      </c>
      <c r="R8" s="174">
        <f t="shared" si="4"/>
        <v>0</v>
      </c>
      <c r="S8" s="174">
        <f t="shared" si="4"/>
        <v>0</v>
      </c>
      <c r="T8" s="174">
        <f t="shared" si="4"/>
        <v>0</v>
      </c>
      <c r="U8" s="174">
        <f t="shared" si="4"/>
        <v>0</v>
      </c>
      <c r="V8" s="174">
        <f t="shared" si="4"/>
        <v>0</v>
      </c>
      <c r="W8" s="174">
        <f t="shared" si="4"/>
        <v>0</v>
      </c>
      <c r="X8" s="174">
        <f t="shared" si="4"/>
        <v>0</v>
      </c>
      <c r="Y8" s="174">
        <f t="shared" si="4"/>
        <v>0</v>
      </c>
      <c r="Z8" s="174">
        <f t="shared" si="4"/>
        <v>0</v>
      </c>
      <c r="AA8" s="174">
        <f t="shared" si="4"/>
        <v>0</v>
      </c>
      <c r="AB8" s="174">
        <f t="shared" si="4"/>
        <v>0</v>
      </c>
      <c r="AC8" s="174">
        <f t="shared" si="4"/>
        <v>0</v>
      </c>
      <c r="AD8" s="174">
        <f t="shared" si="4"/>
        <v>0</v>
      </c>
      <c r="AE8" s="174">
        <f t="shared" si="4"/>
        <v>0</v>
      </c>
      <c r="AF8" s="174">
        <f t="shared" si="4"/>
        <v>397.59170672078557</v>
      </c>
      <c r="AG8" s="174">
        <f t="shared" si="4"/>
        <v>0</v>
      </c>
      <c r="AH8" s="174">
        <f t="shared" si="4"/>
        <v>0</v>
      </c>
      <c r="AI8" s="174">
        <f t="shared" si="4"/>
        <v>0</v>
      </c>
      <c r="AJ8" s="174">
        <f t="shared" si="4"/>
        <v>0</v>
      </c>
      <c r="AK8" s="174">
        <f t="shared" si="4"/>
        <v>0</v>
      </c>
      <c r="AL8" s="174">
        <f t="shared" si="4"/>
        <v>0</v>
      </c>
      <c r="AM8" s="174">
        <f t="shared" si="4"/>
        <v>0</v>
      </c>
      <c r="AN8" s="174">
        <f t="shared" si="4"/>
        <v>0</v>
      </c>
      <c r="AO8" s="174">
        <f t="shared" si="4"/>
        <v>0</v>
      </c>
      <c r="AP8" s="174">
        <f t="shared" si="4"/>
        <v>0</v>
      </c>
      <c r="AQ8" s="174">
        <f t="shared" si="4"/>
        <v>0</v>
      </c>
      <c r="AR8" s="174">
        <f t="shared" si="4"/>
        <v>0</v>
      </c>
      <c r="AS8" s="174">
        <f t="shared" si="4"/>
        <v>0</v>
      </c>
      <c r="AT8" s="174">
        <f t="shared" si="4"/>
        <v>0</v>
      </c>
      <c r="AU8" s="174">
        <f t="shared" si="4"/>
        <v>0</v>
      </c>
      <c r="AV8" s="84"/>
    </row>
    <row r="9" spans="1:48" x14ac:dyDescent="0.3">
      <c r="A9" s="180" t="s">
        <v>424</v>
      </c>
      <c r="B9" s="185"/>
      <c r="C9" s="186"/>
      <c r="D9" s="186"/>
      <c r="E9" s="94"/>
      <c r="F9" s="94"/>
      <c r="G9" s="95"/>
      <c r="H9" s="95"/>
      <c r="I9" s="95"/>
      <c r="J9" s="95"/>
      <c r="K9" s="94"/>
      <c r="L9" s="174">
        <f>$L7-L7</f>
        <v>0</v>
      </c>
      <c r="M9" s="174">
        <f t="shared" ref="M9:AU9" si="5">$L7-M7</f>
        <v>0</v>
      </c>
      <c r="N9" s="174">
        <f t="shared" si="5"/>
        <v>0</v>
      </c>
      <c r="O9" s="174">
        <f t="shared" si="5"/>
        <v>0</v>
      </c>
      <c r="P9" s="174">
        <f t="shared" si="5"/>
        <v>0</v>
      </c>
      <c r="Q9" s="174">
        <f t="shared" si="5"/>
        <v>0</v>
      </c>
      <c r="R9" s="174">
        <f t="shared" si="5"/>
        <v>0</v>
      </c>
      <c r="S9" s="174">
        <f t="shared" si="5"/>
        <v>0</v>
      </c>
      <c r="T9" s="174">
        <f t="shared" si="5"/>
        <v>0</v>
      </c>
      <c r="U9" s="174">
        <f t="shared" si="5"/>
        <v>0</v>
      </c>
      <c r="V9" s="174">
        <f t="shared" si="5"/>
        <v>0</v>
      </c>
      <c r="W9" s="174">
        <f t="shared" si="5"/>
        <v>0</v>
      </c>
      <c r="X9" s="174">
        <f t="shared" si="5"/>
        <v>0</v>
      </c>
      <c r="Y9" s="174">
        <f t="shared" si="5"/>
        <v>0</v>
      </c>
      <c r="Z9" s="174">
        <f t="shared" si="5"/>
        <v>0</v>
      </c>
      <c r="AA9" s="174">
        <f t="shared" si="5"/>
        <v>0</v>
      </c>
      <c r="AB9" s="174">
        <f t="shared" si="5"/>
        <v>0</v>
      </c>
      <c r="AC9" s="174">
        <f t="shared" si="5"/>
        <v>0</v>
      </c>
      <c r="AD9" s="174">
        <f t="shared" si="5"/>
        <v>0</v>
      </c>
      <c r="AE9" s="174">
        <f t="shared" si="5"/>
        <v>0</v>
      </c>
      <c r="AF9" s="174">
        <f t="shared" si="5"/>
        <v>397.59170672078557</v>
      </c>
      <c r="AG9" s="174">
        <f t="shared" si="5"/>
        <v>397.59170672078557</v>
      </c>
      <c r="AH9" s="174">
        <f t="shared" si="5"/>
        <v>397.59170672078557</v>
      </c>
      <c r="AI9" s="174">
        <f t="shared" si="5"/>
        <v>397.59170672078557</v>
      </c>
      <c r="AJ9" s="174">
        <f t="shared" si="5"/>
        <v>397.59170672078557</v>
      </c>
      <c r="AK9" s="174">
        <f t="shared" si="5"/>
        <v>397.59170672078557</v>
      </c>
      <c r="AL9" s="174">
        <f t="shared" si="5"/>
        <v>397.59170672078557</v>
      </c>
      <c r="AM9" s="174">
        <f t="shared" si="5"/>
        <v>397.59170672078557</v>
      </c>
      <c r="AN9" s="174">
        <f t="shared" si="5"/>
        <v>397.59170672078557</v>
      </c>
      <c r="AO9" s="174">
        <f t="shared" si="5"/>
        <v>397.59170672078557</v>
      </c>
      <c r="AP9" s="174">
        <f t="shared" si="5"/>
        <v>397.59170672078557</v>
      </c>
      <c r="AQ9" s="174">
        <f t="shared" si="5"/>
        <v>397.59170672078557</v>
      </c>
      <c r="AR9" s="174">
        <f t="shared" si="5"/>
        <v>397.59170672078557</v>
      </c>
      <c r="AS9" s="174">
        <f t="shared" si="5"/>
        <v>397.59170672078557</v>
      </c>
      <c r="AT9" s="174">
        <f t="shared" si="5"/>
        <v>397.59170672078557</v>
      </c>
      <c r="AU9" s="174">
        <f t="shared" si="5"/>
        <v>397.59170672078557</v>
      </c>
      <c r="AV9" s="80"/>
    </row>
    <row r="10" spans="1:48" x14ac:dyDescent="0.3">
      <c r="A10" s="193" t="s">
        <v>66</v>
      </c>
      <c r="B10" s="206">
        <f>SUMPRODUCT(B6:B6,C6:C6)/C7</f>
        <v>20</v>
      </c>
      <c r="C10" s="56"/>
      <c r="D10" s="30"/>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row>
    <row r="11" spans="1:48" hidden="1" x14ac:dyDescent="0.3">
      <c r="A11" s="30"/>
      <c r="B11" s="99"/>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row>
    <row r="12" spans="1:48" ht="15" hidden="1" customHeight="1" x14ac:dyDescent="0.3">
      <c r="A12" s="491" t="str">
        <f>A4</f>
        <v>Measure Category</v>
      </c>
      <c r="B12" s="493" t="str">
        <f>B4</f>
        <v>Measure Life</v>
      </c>
      <c r="C12" s="493" t="str">
        <f>C4</f>
        <v>Annual Verified Gross Savings (MWh)</v>
      </c>
      <c r="D12" s="497" t="str">
        <f>D4</f>
        <v>NTGR</v>
      </c>
      <c r="E12" s="96"/>
      <c r="F12" s="96"/>
      <c r="G12" s="96"/>
      <c r="H12" s="96"/>
      <c r="I12" s="96"/>
      <c r="J12" s="96"/>
      <c r="K12" s="88"/>
      <c r="L12" s="120" t="s">
        <v>265</v>
      </c>
      <c r="M12" s="89"/>
      <c r="N12" s="89"/>
      <c r="O12" s="89"/>
      <c r="P12" s="89"/>
      <c r="Q12" s="89"/>
      <c r="R12" s="89"/>
      <c r="S12" s="89"/>
      <c r="T12" s="89"/>
      <c r="U12" s="89"/>
      <c r="V12" s="89"/>
      <c r="W12" s="89"/>
      <c r="X12" s="89"/>
      <c r="Y12" s="89"/>
      <c r="Z12" s="89"/>
      <c r="AA12" s="90"/>
      <c r="AB12" s="30"/>
      <c r="AC12" s="30"/>
      <c r="AD12" s="30"/>
      <c r="AE12" s="30"/>
      <c r="AF12" s="30"/>
      <c r="AG12" s="30"/>
      <c r="AH12" s="30"/>
      <c r="AI12" s="30"/>
      <c r="AJ12" s="30"/>
      <c r="AK12" s="30"/>
      <c r="AL12" s="30"/>
      <c r="AM12" s="30"/>
      <c r="AN12" s="30"/>
      <c r="AO12" s="30"/>
      <c r="AP12" s="30"/>
      <c r="AQ12" s="30"/>
      <c r="AR12" s="30"/>
      <c r="AS12" s="30"/>
      <c r="AT12" s="30"/>
      <c r="AU12" s="30"/>
      <c r="AV12" s="30"/>
    </row>
    <row r="13" spans="1:48" hidden="1" x14ac:dyDescent="0.3">
      <c r="A13" s="496"/>
      <c r="B13" s="495"/>
      <c r="C13" s="495"/>
      <c r="D13" s="494"/>
      <c r="E13" s="98"/>
      <c r="F13" s="98"/>
      <c r="G13" s="98"/>
      <c r="H13" s="98"/>
      <c r="I13" s="98"/>
      <c r="J13" s="98"/>
      <c r="K13" s="98"/>
      <c r="L13" s="98">
        <f t="shared" ref="L13:AA14" si="6">AB5</f>
        <v>2041</v>
      </c>
      <c r="M13" s="98">
        <f t="shared" si="6"/>
        <v>2042</v>
      </c>
      <c r="N13" s="98">
        <f t="shared" si="6"/>
        <v>2043</v>
      </c>
      <c r="O13" s="98">
        <f t="shared" si="6"/>
        <v>2044</v>
      </c>
      <c r="P13" s="98">
        <f t="shared" si="6"/>
        <v>2045</v>
      </c>
      <c r="Q13" s="98">
        <f t="shared" si="6"/>
        <v>2046</v>
      </c>
      <c r="R13" s="98">
        <f t="shared" si="6"/>
        <v>2047</v>
      </c>
      <c r="S13" s="98">
        <f t="shared" si="6"/>
        <v>2048</v>
      </c>
      <c r="T13" s="98">
        <f t="shared" si="6"/>
        <v>2049</v>
      </c>
      <c r="U13" s="98">
        <f t="shared" si="6"/>
        <v>2050</v>
      </c>
      <c r="V13" s="98">
        <f t="shared" si="6"/>
        <v>2051</v>
      </c>
      <c r="W13" s="98">
        <f t="shared" si="6"/>
        <v>2052</v>
      </c>
      <c r="X13" s="98">
        <f t="shared" si="6"/>
        <v>2053</v>
      </c>
      <c r="Y13" s="98">
        <f t="shared" si="6"/>
        <v>2054</v>
      </c>
      <c r="Z13" s="98">
        <f t="shared" si="6"/>
        <v>2055</v>
      </c>
      <c r="AA13" s="98">
        <f t="shared" si="6"/>
        <v>2056</v>
      </c>
      <c r="AB13" s="30"/>
      <c r="AC13" s="30"/>
      <c r="AD13" s="30"/>
      <c r="AE13" s="30"/>
      <c r="AF13" s="30"/>
      <c r="AG13" s="30"/>
      <c r="AH13" s="30"/>
      <c r="AI13" s="30"/>
      <c r="AJ13" s="30"/>
      <c r="AK13" s="30"/>
      <c r="AL13" s="30"/>
      <c r="AM13" s="30"/>
      <c r="AN13" s="30"/>
      <c r="AO13" s="30"/>
      <c r="AP13" s="30"/>
      <c r="AQ13" s="30"/>
      <c r="AR13" s="30"/>
      <c r="AS13" s="30"/>
      <c r="AT13" s="30"/>
      <c r="AU13" s="30"/>
      <c r="AV13" s="30"/>
    </row>
    <row r="14" spans="1:48" hidden="1" x14ac:dyDescent="0.3">
      <c r="A14" s="219" t="e">
        <f>#REF!</f>
        <v>#REF!</v>
      </c>
      <c r="B14" s="220" t="e">
        <f>#REF!</f>
        <v>#REF!</v>
      </c>
      <c r="C14" s="177" t="e">
        <f>#REF!</f>
        <v>#REF!</v>
      </c>
      <c r="D14" s="221" t="e">
        <f>L14/C14</f>
        <v>#REF!</v>
      </c>
      <c r="E14" s="92"/>
      <c r="F14" s="135"/>
      <c r="G14" s="115"/>
      <c r="H14" s="115"/>
      <c r="I14" s="115"/>
      <c r="J14" s="115"/>
      <c r="K14" s="217"/>
      <c r="L14" s="177">
        <f t="shared" si="6"/>
        <v>397.59170672078557</v>
      </c>
      <c r="M14" s="177">
        <f t="shared" si="6"/>
        <v>397.59170672078557</v>
      </c>
      <c r="N14" s="177">
        <f t="shared" si="6"/>
        <v>397.59170672078557</v>
      </c>
      <c r="O14" s="177">
        <f t="shared" si="6"/>
        <v>397.59170672078557</v>
      </c>
      <c r="P14" s="177">
        <f t="shared" si="6"/>
        <v>0</v>
      </c>
      <c r="Q14" s="177">
        <f t="shared" si="6"/>
        <v>0</v>
      </c>
      <c r="R14" s="177">
        <f t="shared" si="6"/>
        <v>0</v>
      </c>
      <c r="S14" s="177">
        <f t="shared" si="6"/>
        <v>0</v>
      </c>
      <c r="T14" s="177">
        <f t="shared" si="6"/>
        <v>0</v>
      </c>
      <c r="U14" s="177">
        <f t="shared" si="6"/>
        <v>0</v>
      </c>
      <c r="V14" s="177">
        <f t="shared" si="6"/>
        <v>0</v>
      </c>
      <c r="W14" s="177">
        <f t="shared" si="6"/>
        <v>0</v>
      </c>
      <c r="X14" s="177">
        <f t="shared" si="6"/>
        <v>0</v>
      </c>
      <c r="Y14" s="177">
        <f t="shared" si="6"/>
        <v>0</v>
      </c>
      <c r="Z14" s="177">
        <f t="shared" si="6"/>
        <v>0</v>
      </c>
      <c r="AA14" s="177">
        <f t="shared" si="6"/>
        <v>0</v>
      </c>
      <c r="AB14" s="30"/>
      <c r="AC14" s="30"/>
      <c r="AD14" s="30"/>
      <c r="AE14" s="30"/>
      <c r="AF14" s="30"/>
      <c r="AG14" s="30"/>
      <c r="AH14" s="30"/>
      <c r="AI14" s="30"/>
      <c r="AJ14" s="30"/>
      <c r="AK14" s="30"/>
      <c r="AL14" s="30"/>
      <c r="AM14" s="30"/>
      <c r="AN14" s="30"/>
      <c r="AO14" s="30"/>
      <c r="AP14" s="30"/>
      <c r="AQ14" s="30"/>
      <c r="AR14" s="30"/>
      <c r="AS14" s="30"/>
      <c r="AT14" s="30"/>
      <c r="AU14" s="30"/>
      <c r="AV14" s="30"/>
    </row>
    <row r="15" spans="1:48" hidden="1" x14ac:dyDescent="0.3">
      <c r="A15" s="219" t="e">
        <f>#REF!</f>
        <v>#REF!</v>
      </c>
      <c r="B15" s="220" t="e">
        <f>#REF!</f>
        <v>#REF!</v>
      </c>
      <c r="C15" s="177" t="e">
        <f>#REF!</f>
        <v>#REF!</v>
      </c>
      <c r="D15" s="221" t="e">
        <f t="shared" ref="D15:D18" si="7">L15/C15</f>
        <v>#REF!</v>
      </c>
      <c r="E15" s="92"/>
      <c r="F15" s="135"/>
      <c r="G15" s="115"/>
      <c r="H15" s="115"/>
      <c r="I15" s="115"/>
      <c r="J15" s="115"/>
      <c r="K15" s="217"/>
      <c r="L15" s="177" t="e">
        <f>#REF!</f>
        <v>#REF!</v>
      </c>
      <c r="M15" s="177" t="e">
        <f>#REF!</f>
        <v>#REF!</v>
      </c>
      <c r="N15" s="177" t="e">
        <f>#REF!</f>
        <v>#REF!</v>
      </c>
      <c r="O15" s="177" t="e">
        <f>#REF!</f>
        <v>#REF!</v>
      </c>
      <c r="P15" s="177" t="e">
        <f>#REF!</f>
        <v>#REF!</v>
      </c>
      <c r="Q15" s="177" t="e">
        <f>#REF!</f>
        <v>#REF!</v>
      </c>
      <c r="R15" s="177" t="e">
        <f>#REF!</f>
        <v>#REF!</v>
      </c>
      <c r="S15" s="177" t="e">
        <f>#REF!</f>
        <v>#REF!</v>
      </c>
      <c r="T15" s="177" t="e">
        <f>#REF!</f>
        <v>#REF!</v>
      </c>
      <c r="U15" s="177" t="e">
        <f>#REF!</f>
        <v>#REF!</v>
      </c>
      <c r="V15" s="177" t="e">
        <f>#REF!</f>
        <v>#REF!</v>
      </c>
      <c r="W15" s="177" t="e">
        <f>#REF!</f>
        <v>#REF!</v>
      </c>
      <c r="X15" s="177" t="e">
        <f>#REF!</f>
        <v>#REF!</v>
      </c>
      <c r="Y15" s="177" t="e">
        <f>#REF!</f>
        <v>#REF!</v>
      </c>
      <c r="Z15" s="177" t="e">
        <f>#REF!</f>
        <v>#REF!</v>
      </c>
      <c r="AA15" s="177" t="e">
        <f>#REF!</f>
        <v>#REF!</v>
      </c>
      <c r="AB15" s="30"/>
      <c r="AC15" s="30"/>
      <c r="AD15" s="30"/>
      <c r="AE15" s="30"/>
      <c r="AF15" s="30"/>
      <c r="AG15" s="30"/>
      <c r="AH15" s="30"/>
      <c r="AI15" s="30"/>
      <c r="AJ15" s="30"/>
      <c r="AK15" s="30"/>
      <c r="AL15" s="30"/>
      <c r="AM15" s="30"/>
      <c r="AN15" s="30"/>
      <c r="AO15" s="30"/>
      <c r="AP15" s="30"/>
      <c r="AQ15" s="30"/>
      <c r="AR15" s="30"/>
      <c r="AS15" s="30"/>
      <c r="AT15" s="30"/>
      <c r="AU15" s="30"/>
      <c r="AV15" s="30"/>
    </row>
    <row r="16" spans="1:48" hidden="1" x14ac:dyDescent="0.3">
      <c r="A16" s="219" t="e">
        <f>#REF!</f>
        <v>#REF!</v>
      </c>
      <c r="B16" s="220" t="e">
        <f>#REF!</f>
        <v>#REF!</v>
      </c>
      <c r="C16" s="177" t="e">
        <f>#REF!</f>
        <v>#REF!</v>
      </c>
      <c r="D16" s="221" t="e">
        <f t="shared" si="7"/>
        <v>#REF!</v>
      </c>
      <c r="E16" s="92"/>
      <c r="F16" s="135"/>
      <c r="G16" s="115"/>
      <c r="H16" s="115"/>
      <c r="I16" s="115"/>
      <c r="J16" s="115"/>
      <c r="K16" s="217"/>
      <c r="L16" s="177" t="e">
        <f>#REF!</f>
        <v>#REF!</v>
      </c>
      <c r="M16" s="177" t="e">
        <f>#REF!</f>
        <v>#REF!</v>
      </c>
      <c r="N16" s="177" t="e">
        <f>#REF!</f>
        <v>#REF!</v>
      </c>
      <c r="O16" s="177" t="e">
        <f>#REF!</f>
        <v>#REF!</v>
      </c>
      <c r="P16" s="177" t="e">
        <f>#REF!</f>
        <v>#REF!</v>
      </c>
      <c r="Q16" s="177" t="e">
        <f>#REF!</f>
        <v>#REF!</v>
      </c>
      <c r="R16" s="177" t="e">
        <f>#REF!</f>
        <v>#REF!</v>
      </c>
      <c r="S16" s="177" t="e">
        <f>#REF!</f>
        <v>#REF!</v>
      </c>
      <c r="T16" s="177" t="e">
        <f>#REF!</f>
        <v>#REF!</v>
      </c>
      <c r="U16" s="177" t="e">
        <f>#REF!</f>
        <v>#REF!</v>
      </c>
      <c r="V16" s="177" t="e">
        <f>#REF!</f>
        <v>#REF!</v>
      </c>
      <c r="W16" s="177" t="e">
        <f>#REF!</f>
        <v>#REF!</v>
      </c>
      <c r="X16" s="177" t="e">
        <f>#REF!</f>
        <v>#REF!</v>
      </c>
      <c r="Y16" s="177" t="e">
        <f>#REF!</f>
        <v>#REF!</v>
      </c>
      <c r="Z16" s="177" t="e">
        <f>#REF!</f>
        <v>#REF!</v>
      </c>
      <c r="AA16" s="177" t="e">
        <f>#REF!</f>
        <v>#REF!</v>
      </c>
      <c r="AB16" s="30"/>
      <c r="AC16" s="30"/>
      <c r="AD16" s="30"/>
      <c r="AE16" s="30"/>
      <c r="AF16" s="30"/>
      <c r="AG16" s="30"/>
      <c r="AH16" s="30"/>
      <c r="AI16" s="30"/>
      <c r="AJ16" s="30"/>
      <c r="AK16" s="30"/>
      <c r="AL16" s="30"/>
      <c r="AM16" s="30"/>
      <c r="AN16" s="30"/>
      <c r="AO16" s="30"/>
      <c r="AP16" s="30"/>
      <c r="AQ16" s="30"/>
      <c r="AR16" s="30"/>
      <c r="AS16" s="30"/>
      <c r="AT16" s="30"/>
      <c r="AU16" s="30"/>
      <c r="AV16" s="30"/>
    </row>
    <row r="17" spans="1:48" hidden="1" x14ac:dyDescent="0.3">
      <c r="A17" s="219" t="e">
        <f>#REF!</f>
        <v>#REF!</v>
      </c>
      <c r="B17" s="220" t="e">
        <f>#REF!</f>
        <v>#REF!</v>
      </c>
      <c r="C17" s="177" t="e">
        <f>#REF!</f>
        <v>#REF!</v>
      </c>
      <c r="D17" s="221" t="e">
        <f t="shared" si="7"/>
        <v>#REF!</v>
      </c>
      <c r="E17" s="92"/>
      <c r="F17" s="135"/>
      <c r="G17" s="115"/>
      <c r="H17" s="115"/>
      <c r="I17" s="115"/>
      <c r="J17" s="115"/>
      <c r="K17" s="217"/>
      <c r="L17" s="177" t="e">
        <f>#REF!</f>
        <v>#REF!</v>
      </c>
      <c r="M17" s="177" t="e">
        <f>#REF!</f>
        <v>#REF!</v>
      </c>
      <c r="N17" s="177" t="e">
        <f>#REF!</f>
        <v>#REF!</v>
      </c>
      <c r="O17" s="177" t="e">
        <f>#REF!</f>
        <v>#REF!</v>
      </c>
      <c r="P17" s="177" t="e">
        <f>#REF!</f>
        <v>#REF!</v>
      </c>
      <c r="Q17" s="177" t="e">
        <f>#REF!</f>
        <v>#REF!</v>
      </c>
      <c r="R17" s="177" t="e">
        <f>#REF!</f>
        <v>#REF!</v>
      </c>
      <c r="S17" s="177" t="e">
        <f>#REF!</f>
        <v>#REF!</v>
      </c>
      <c r="T17" s="177" t="e">
        <f>#REF!</f>
        <v>#REF!</v>
      </c>
      <c r="U17" s="177" t="e">
        <f>#REF!</f>
        <v>#REF!</v>
      </c>
      <c r="V17" s="177" t="e">
        <f>#REF!</f>
        <v>#REF!</v>
      </c>
      <c r="W17" s="177" t="e">
        <f>#REF!</f>
        <v>#REF!</v>
      </c>
      <c r="X17" s="177" t="e">
        <f>#REF!</f>
        <v>#REF!</v>
      </c>
      <c r="Y17" s="177" t="e">
        <f>#REF!</f>
        <v>#REF!</v>
      </c>
      <c r="Z17" s="177" t="e">
        <f>#REF!</f>
        <v>#REF!</v>
      </c>
      <c r="AA17" s="177" t="e">
        <f>#REF!</f>
        <v>#REF!</v>
      </c>
      <c r="AB17" s="30"/>
      <c r="AC17" s="30"/>
      <c r="AD17" s="30"/>
      <c r="AE17" s="30"/>
      <c r="AF17" s="30"/>
      <c r="AG17" s="30"/>
      <c r="AH17" s="30"/>
      <c r="AI17" s="30"/>
      <c r="AJ17" s="30"/>
      <c r="AK17" s="30"/>
      <c r="AL17" s="30"/>
      <c r="AM17" s="30"/>
      <c r="AN17" s="30"/>
      <c r="AO17" s="30"/>
      <c r="AP17" s="30"/>
      <c r="AQ17" s="30"/>
      <c r="AR17" s="30"/>
      <c r="AS17" s="30"/>
      <c r="AT17" s="30"/>
      <c r="AU17" s="30"/>
      <c r="AV17" s="30"/>
    </row>
    <row r="18" spans="1:48" hidden="1" x14ac:dyDescent="0.3">
      <c r="A18" s="219" t="e">
        <f>#REF!</f>
        <v>#REF!</v>
      </c>
      <c r="B18" s="220" t="e">
        <f>#REF!</f>
        <v>#REF!</v>
      </c>
      <c r="C18" s="177" t="e">
        <f>#REF!</f>
        <v>#REF!</v>
      </c>
      <c r="D18" s="221" t="e">
        <f t="shared" si="7"/>
        <v>#REF!</v>
      </c>
      <c r="E18" s="92"/>
      <c r="F18" s="135"/>
      <c r="G18" s="115"/>
      <c r="H18" s="115"/>
      <c r="I18" s="115"/>
      <c r="J18" s="115"/>
      <c r="K18" s="217"/>
      <c r="L18" s="177" t="e">
        <f>#REF!</f>
        <v>#REF!</v>
      </c>
      <c r="M18" s="177" t="e">
        <f>#REF!</f>
        <v>#REF!</v>
      </c>
      <c r="N18" s="177" t="e">
        <f>#REF!</f>
        <v>#REF!</v>
      </c>
      <c r="O18" s="177" t="e">
        <f>#REF!</f>
        <v>#REF!</v>
      </c>
      <c r="P18" s="177" t="e">
        <f>#REF!</f>
        <v>#REF!</v>
      </c>
      <c r="Q18" s="177" t="e">
        <f>#REF!</f>
        <v>#REF!</v>
      </c>
      <c r="R18" s="177" t="e">
        <f>#REF!</f>
        <v>#REF!</v>
      </c>
      <c r="S18" s="177" t="e">
        <f>#REF!</f>
        <v>#REF!</v>
      </c>
      <c r="T18" s="177" t="e">
        <f>#REF!</f>
        <v>#REF!</v>
      </c>
      <c r="U18" s="177" t="e">
        <f>#REF!</f>
        <v>#REF!</v>
      </c>
      <c r="V18" s="177" t="e">
        <f>#REF!</f>
        <v>#REF!</v>
      </c>
      <c r="W18" s="177" t="e">
        <f>#REF!</f>
        <v>#REF!</v>
      </c>
      <c r="X18" s="177" t="e">
        <f>#REF!</f>
        <v>#REF!</v>
      </c>
      <c r="Y18" s="177" t="e">
        <f>#REF!</f>
        <v>#REF!</v>
      </c>
      <c r="Z18" s="177" t="e">
        <f>#REF!</f>
        <v>#REF!</v>
      </c>
      <c r="AA18" s="177" t="e">
        <f>#REF!</f>
        <v>#REF!</v>
      </c>
      <c r="AB18" s="30"/>
      <c r="AC18" s="30"/>
      <c r="AD18" s="30"/>
      <c r="AE18" s="30"/>
      <c r="AF18" s="30"/>
      <c r="AG18" s="30"/>
      <c r="AH18" s="30"/>
      <c r="AI18" s="30"/>
      <c r="AJ18" s="30"/>
      <c r="AK18" s="30"/>
      <c r="AL18" s="30"/>
      <c r="AM18" s="30"/>
      <c r="AN18" s="30"/>
      <c r="AO18" s="30"/>
      <c r="AP18" s="30"/>
      <c r="AQ18" s="30"/>
      <c r="AR18" s="30"/>
      <c r="AS18" s="30"/>
      <c r="AT18" s="30"/>
      <c r="AU18" s="30"/>
      <c r="AV18" s="30"/>
    </row>
    <row r="19" spans="1:48" hidden="1" x14ac:dyDescent="0.3">
      <c r="A19" s="180" t="str">
        <f>A7</f>
        <v>2025 CPAS</v>
      </c>
      <c r="B19" s="196"/>
      <c r="C19" s="182" t="e">
        <f>SUM(C14:C18)</f>
        <v>#REF!</v>
      </c>
      <c r="D19" s="407">
        <f>D7</f>
        <v>1</v>
      </c>
      <c r="E19" s="408"/>
      <c r="F19" s="135"/>
      <c r="G19" s="115"/>
      <c r="H19" s="115"/>
      <c r="I19" s="115"/>
      <c r="J19" s="115"/>
      <c r="K19" s="217"/>
      <c r="L19" s="182">
        <f t="shared" ref="L19:AA21" si="8">AB7</f>
        <v>397.59170672078557</v>
      </c>
      <c r="M19" s="182">
        <f t="shared" si="8"/>
        <v>397.59170672078557</v>
      </c>
      <c r="N19" s="182">
        <f t="shared" si="8"/>
        <v>397.59170672078557</v>
      </c>
      <c r="O19" s="182">
        <f t="shared" si="8"/>
        <v>397.59170672078557</v>
      </c>
      <c r="P19" s="182">
        <f t="shared" si="8"/>
        <v>0</v>
      </c>
      <c r="Q19" s="182">
        <f t="shared" si="8"/>
        <v>0</v>
      </c>
      <c r="R19" s="182">
        <f t="shared" si="8"/>
        <v>0</v>
      </c>
      <c r="S19" s="182">
        <f t="shared" si="8"/>
        <v>0</v>
      </c>
      <c r="T19" s="182">
        <f t="shared" si="8"/>
        <v>0</v>
      </c>
      <c r="U19" s="182">
        <f t="shared" si="8"/>
        <v>0</v>
      </c>
      <c r="V19" s="182">
        <f t="shared" si="8"/>
        <v>0</v>
      </c>
      <c r="W19" s="182">
        <f t="shared" si="8"/>
        <v>0</v>
      </c>
      <c r="X19" s="182">
        <f t="shared" si="8"/>
        <v>0</v>
      </c>
      <c r="Y19" s="182">
        <f t="shared" si="8"/>
        <v>0</v>
      </c>
      <c r="Z19" s="182">
        <f t="shared" si="8"/>
        <v>0</v>
      </c>
      <c r="AA19" s="182">
        <f t="shared" si="8"/>
        <v>0</v>
      </c>
      <c r="AB19" s="30"/>
      <c r="AC19" s="30"/>
      <c r="AD19" s="30"/>
      <c r="AE19" s="30"/>
      <c r="AF19" s="30"/>
      <c r="AG19" s="30"/>
      <c r="AH19" s="30"/>
      <c r="AI19" s="30"/>
      <c r="AJ19" s="30"/>
      <c r="AK19" s="30"/>
      <c r="AL19" s="30"/>
      <c r="AM19" s="30"/>
      <c r="AN19" s="30"/>
      <c r="AO19" s="30"/>
      <c r="AP19" s="30"/>
      <c r="AQ19" s="30"/>
      <c r="AR19" s="30"/>
      <c r="AS19" s="30"/>
      <c r="AT19" s="30"/>
      <c r="AU19" s="30"/>
      <c r="AV19" s="30"/>
    </row>
    <row r="20" spans="1:48" hidden="1" x14ac:dyDescent="0.3">
      <c r="A20" s="180" t="str">
        <f>A8</f>
        <v>Expiring 2025 CPAS</v>
      </c>
      <c r="B20" s="185"/>
      <c r="C20" s="186"/>
      <c r="D20" s="197"/>
      <c r="E20" s="408"/>
      <c r="F20" s="135"/>
      <c r="G20" s="115"/>
      <c r="H20" s="115"/>
      <c r="I20" s="115"/>
      <c r="J20" s="115"/>
      <c r="K20" s="217"/>
      <c r="L20" s="174">
        <f t="shared" si="8"/>
        <v>0</v>
      </c>
      <c r="M20" s="174">
        <f t="shared" si="8"/>
        <v>0</v>
      </c>
      <c r="N20" s="174">
        <f t="shared" si="8"/>
        <v>0</v>
      </c>
      <c r="O20" s="174">
        <f t="shared" si="8"/>
        <v>0</v>
      </c>
      <c r="P20" s="174">
        <f t="shared" si="8"/>
        <v>397.59170672078557</v>
      </c>
      <c r="Q20" s="174">
        <f t="shared" si="8"/>
        <v>0</v>
      </c>
      <c r="R20" s="174">
        <f t="shared" si="8"/>
        <v>0</v>
      </c>
      <c r="S20" s="174">
        <f t="shared" si="8"/>
        <v>0</v>
      </c>
      <c r="T20" s="174">
        <f t="shared" si="8"/>
        <v>0</v>
      </c>
      <c r="U20" s="174">
        <f t="shared" si="8"/>
        <v>0</v>
      </c>
      <c r="V20" s="174">
        <f t="shared" si="8"/>
        <v>0</v>
      </c>
      <c r="W20" s="174">
        <f t="shared" si="8"/>
        <v>0</v>
      </c>
      <c r="X20" s="174">
        <f t="shared" si="8"/>
        <v>0</v>
      </c>
      <c r="Y20" s="174">
        <f t="shared" si="8"/>
        <v>0</v>
      </c>
      <c r="Z20" s="174">
        <f t="shared" si="8"/>
        <v>0</v>
      </c>
      <c r="AA20" s="174">
        <f t="shared" si="8"/>
        <v>0</v>
      </c>
      <c r="AB20" s="30"/>
      <c r="AC20" s="30"/>
      <c r="AD20" s="30"/>
      <c r="AE20" s="30"/>
      <c r="AF20" s="30"/>
      <c r="AG20" s="30"/>
      <c r="AH20" s="30"/>
      <c r="AI20" s="30"/>
      <c r="AJ20" s="30"/>
      <c r="AK20" s="30"/>
      <c r="AL20" s="30"/>
      <c r="AM20" s="30"/>
      <c r="AN20" s="30"/>
      <c r="AO20" s="30"/>
      <c r="AP20" s="30"/>
      <c r="AQ20" s="30"/>
      <c r="AR20" s="30"/>
      <c r="AS20" s="30"/>
      <c r="AT20" s="30"/>
      <c r="AU20" s="30"/>
      <c r="AV20" s="30"/>
    </row>
    <row r="21" spans="1:48" hidden="1" x14ac:dyDescent="0.3">
      <c r="A21" s="180" t="str">
        <f>A9</f>
        <v>Expired 2025 CPAS</v>
      </c>
      <c r="B21" s="185"/>
      <c r="C21" s="186"/>
      <c r="D21" s="186"/>
      <c r="E21" s="408"/>
      <c r="F21" s="135"/>
      <c r="G21" s="115"/>
      <c r="H21" s="115"/>
      <c r="I21" s="115"/>
      <c r="J21" s="115"/>
      <c r="K21" s="217"/>
      <c r="L21" s="174">
        <f t="shared" si="8"/>
        <v>0</v>
      </c>
      <c r="M21" s="174">
        <f t="shared" si="8"/>
        <v>0</v>
      </c>
      <c r="N21" s="174">
        <f t="shared" si="8"/>
        <v>0</v>
      </c>
      <c r="O21" s="174">
        <f t="shared" si="8"/>
        <v>0</v>
      </c>
      <c r="P21" s="174">
        <f t="shared" si="8"/>
        <v>397.59170672078557</v>
      </c>
      <c r="Q21" s="174">
        <f t="shared" si="8"/>
        <v>397.59170672078557</v>
      </c>
      <c r="R21" s="174">
        <f t="shared" si="8"/>
        <v>397.59170672078557</v>
      </c>
      <c r="S21" s="174">
        <f t="shared" si="8"/>
        <v>397.59170672078557</v>
      </c>
      <c r="T21" s="174">
        <f t="shared" si="8"/>
        <v>397.59170672078557</v>
      </c>
      <c r="U21" s="174">
        <f t="shared" si="8"/>
        <v>397.59170672078557</v>
      </c>
      <c r="V21" s="174">
        <f t="shared" si="8"/>
        <v>397.59170672078557</v>
      </c>
      <c r="W21" s="174">
        <f t="shared" si="8"/>
        <v>397.59170672078557</v>
      </c>
      <c r="X21" s="174">
        <f t="shared" si="8"/>
        <v>397.59170672078557</v>
      </c>
      <c r="Y21" s="174">
        <f t="shared" si="8"/>
        <v>397.59170672078557</v>
      </c>
      <c r="Z21" s="174">
        <f t="shared" si="8"/>
        <v>397.59170672078557</v>
      </c>
      <c r="AA21" s="174">
        <f t="shared" si="8"/>
        <v>397.59170672078557</v>
      </c>
      <c r="AB21" s="30"/>
      <c r="AC21" s="30"/>
      <c r="AD21" s="30"/>
      <c r="AE21" s="30"/>
      <c r="AF21" s="30"/>
      <c r="AG21" s="30"/>
      <c r="AH21" s="30"/>
      <c r="AI21" s="30"/>
      <c r="AJ21" s="30"/>
      <c r="AK21" s="30"/>
      <c r="AL21" s="30"/>
      <c r="AM21" s="30"/>
      <c r="AN21" s="30"/>
      <c r="AO21" s="30"/>
      <c r="AP21" s="30"/>
      <c r="AQ21" s="30"/>
      <c r="AR21" s="30"/>
      <c r="AS21" s="30"/>
      <c r="AT21" s="30"/>
      <c r="AU21" s="30"/>
      <c r="AV21" s="30"/>
    </row>
    <row r="22" spans="1:48" hidden="1" x14ac:dyDescent="0.3">
      <c r="A22" s="193" t="str">
        <f>A10</f>
        <v>WAML</v>
      </c>
      <c r="B22" s="206">
        <f>B10</f>
        <v>20</v>
      </c>
      <c r="C22" s="56"/>
      <c r="D22" s="30"/>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row>
    <row r="23" spans="1:48" x14ac:dyDescent="0.3">
      <c r="A23" s="30"/>
      <c r="B23" s="99"/>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row>
    <row r="24" spans="1:48" x14ac:dyDescent="0.3">
      <c r="A24" s="292" t="s">
        <v>614</v>
      </c>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row>
    <row r="25" spans="1:48" ht="15.75" customHeight="1" x14ac:dyDescent="0.3">
      <c r="A25" s="491" t="s">
        <v>230</v>
      </c>
      <c r="B25" s="493" t="s">
        <v>0</v>
      </c>
      <c r="C25" s="493" t="s">
        <v>270</v>
      </c>
      <c r="D25" s="493" t="s">
        <v>57</v>
      </c>
      <c r="E25" s="110"/>
      <c r="F25" s="107"/>
      <c r="G25" s="107"/>
      <c r="H25" s="107"/>
      <c r="I25" s="107"/>
      <c r="J25" s="107"/>
      <c r="K25" s="107"/>
      <c r="L25" s="110" t="s">
        <v>72</v>
      </c>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474" t="s">
        <v>1</v>
      </c>
    </row>
    <row r="26" spans="1:48" x14ac:dyDescent="0.3">
      <c r="A26" s="496"/>
      <c r="B26" s="495"/>
      <c r="C26" s="495"/>
      <c r="D26" s="494"/>
      <c r="E26" s="1"/>
      <c r="F26" s="1"/>
      <c r="G26" s="1"/>
      <c r="H26" s="1"/>
      <c r="I26" s="1"/>
      <c r="J26" s="1"/>
      <c r="K26" s="1"/>
      <c r="L26" s="1">
        <f t="shared" ref="L26:AU26" si="9">L5</f>
        <v>2025</v>
      </c>
      <c r="M26" s="1">
        <f t="shared" si="9"/>
        <v>2026</v>
      </c>
      <c r="N26" s="1">
        <f t="shared" si="9"/>
        <v>2027</v>
      </c>
      <c r="O26" s="1">
        <f t="shared" si="9"/>
        <v>2028</v>
      </c>
      <c r="P26" s="1">
        <f t="shared" si="9"/>
        <v>2029</v>
      </c>
      <c r="Q26" s="1">
        <f t="shared" si="9"/>
        <v>2030</v>
      </c>
      <c r="R26" s="1">
        <f t="shared" si="9"/>
        <v>2031</v>
      </c>
      <c r="S26" s="1">
        <f t="shared" si="9"/>
        <v>2032</v>
      </c>
      <c r="T26" s="1">
        <f t="shared" si="9"/>
        <v>2033</v>
      </c>
      <c r="U26" s="1">
        <f t="shared" si="9"/>
        <v>2034</v>
      </c>
      <c r="V26" s="1">
        <f t="shared" si="9"/>
        <v>2035</v>
      </c>
      <c r="W26" s="1">
        <f t="shared" si="9"/>
        <v>2036</v>
      </c>
      <c r="X26" s="1">
        <f t="shared" si="9"/>
        <v>2037</v>
      </c>
      <c r="Y26" s="1">
        <f t="shared" si="9"/>
        <v>2038</v>
      </c>
      <c r="Z26" s="1">
        <f t="shared" si="9"/>
        <v>2039</v>
      </c>
      <c r="AA26" s="1">
        <f t="shared" si="9"/>
        <v>2040</v>
      </c>
      <c r="AB26" s="1">
        <f t="shared" si="9"/>
        <v>2041</v>
      </c>
      <c r="AC26" s="1">
        <f t="shared" si="9"/>
        <v>2042</v>
      </c>
      <c r="AD26" s="1">
        <f t="shared" si="9"/>
        <v>2043</v>
      </c>
      <c r="AE26" s="1">
        <f t="shared" si="9"/>
        <v>2044</v>
      </c>
      <c r="AF26" s="1">
        <f t="shared" si="9"/>
        <v>2045</v>
      </c>
      <c r="AG26" s="1">
        <f t="shared" si="9"/>
        <v>2046</v>
      </c>
      <c r="AH26" s="1">
        <f t="shared" si="9"/>
        <v>2047</v>
      </c>
      <c r="AI26" s="1">
        <f t="shared" si="9"/>
        <v>2048</v>
      </c>
      <c r="AJ26" s="1">
        <f t="shared" si="9"/>
        <v>2049</v>
      </c>
      <c r="AK26" s="1">
        <f t="shared" si="9"/>
        <v>2050</v>
      </c>
      <c r="AL26" s="1">
        <f t="shared" si="9"/>
        <v>2051</v>
      </c>
      <c r="AM26" s="1">
        <f t="shared" si="9"/>
        <v>2052</v>
      </c>
      <c r="AN26" s="1">
        <f t="shared" si="9"/>
        <v>2053</v>
      </c>
      <c r="AO26" s="1">
        <f t="shared" si="9"/>
        <v>2054</v>
      </c>
      <c r="AP26" s="1">
        <f t="shared" si="9"/>
        <v>2055</v>
      </c>
      <c r="AQ26" s="1">
        <f t="shared" si="9"/>
        <v>2056</v>
      </c>
      <c r="AR26" s="1">
        <f t="shared" si="9"/>
        <v>2057</v>
      </c>
      <c r="AS26" s="1">
        <f t="shared" si="9"/>
        <v>2058</v>
      </c>
      <c r="AT26" s="1">
        <f t="shared" si="9"/>
        <v>2059</v>
      </c>
      <c r="AU26" s="1">
        <f t="shared" si="9"/>
        <v>2060</v>
      </c>
      <c r="AV26" s="476"/>
    </row>
    <row r="27" spans="1:48" x14ac:dyDescent="0.3">
      <c r="A27" s="219" t="s">
        <v>257</v>
      </c>
      <c r="B27" s="220">
        <v>20</v>
      </c>
      <c r="C27" s="177">
        <v>13569.682823235004</v>
      </c>
      <c r="D27" s="221">
        <f t="shared" ref="D27" si="10">L27/C27</f>
        <v>1</v>
      </c>
      <c r="E27" s="76"/>
      <c r="F27" s="121"/>
      <c r="G27" s="27"/>
      <c r="H27" s="27"/>
      <c r="I27" s="27"/>
      <c r="J27" s="27"/>
      <c r="K27" s="222"/>
      <c r="L27" s="177">
        <f>C27</f>
        <v>13569.682823235004</v>
      </c>
      <c r="M27" s="177">
        <f>L27</f>
        <v>13569.682823235004</v>
      </c>
      <c r="N27" s="177">
        <f t="shared" ref="N27:AE27" si="11">M27</f>
        <v>13569.682823235004</v>
      </c>
      <c r="O27" s="177">
        <f t="shared" si="11"/>
        <v>13569.682823235004</v>
      </c>
      <c r="P27" s="177">
        <f t="shared" si="11"/>
        <v>13569.682823235004</v>
      </c>
      <c r="Q27" s="177">
        <f t="shared" si="11"/>
        <v>13569.682823235004</v>
      </c>
      <c r="R27" s="177">
        <f t="shared" si="11"/>
        <v>13569.682823235004</v>
      </c>
      <c r="S27" s="177">
        <f t="shared" si="11"/>
        <v>13569.682823235004</v>
      </c>
      <c r="T27" s="177">
        <f t="shared" si="11"/>
        <v>13569.682823235004</v>
      </c>
      <c r="U27" s="177">
        <f t="shared" si="11"/>
        <v>13569.682823235004</v>
      </c>
      <c r="V27" s="177">
        <f>U27</f>
        <v>13569.682823235004</v>
      </c>
      <c r="W27" s="177">
        <f t="shared" si="11"/>
        <v>13569.682823235004</v>
      </c>
      <c r="X27" s="177">
        <f t="shared" si="11"/>
        <v>13569.682823235004</v>
      </c>
      <c r="Y27" s="177">
        <f t="shared" si="11"/>
        <v>13569.682823235004</v>
      </c>
      <c r="Z27" s="177">
        <f t="shared" si="11"/>
        <v>13569.682823235004</v>
      </c>
      <c r="AA27" s="177">
        <f t="shared" si="11"/>
        <v>13569.682823235004</v>
      </c>
      <c r="AB27" s="177">
        <f t="shared" si="11"/>
        <v>13569.682823235004</v>
      </c>
      <c r="AC27" s="177">
        <f t="shared" si="11"/>
        <v>13569.682823235004</v>
      </c>
      <c r="AD27" s="177">
        <f t="shared" si="11"/>
        <v>13569.682823235004</v>
      </c>
      <c r="AE27" s="177">
        <f t="shared" si="11"/>
        <v>13569.682823235004</v>
      </c>
      <c r="AF27" s="177">
        <v>0</v>
      </c>
      <c r="AG27" s="177">
        <f t="shared" ref="AG27:AO27" si="12">AF27</f>
        <v>0</v>
      </c>
      <c r="AH27" s="177">
        <f t="shared" si="12"/>
        <v>0</v>
      </c>
      <c r="AI27" s="177">
        <f t="shared" si="12"/>
        <v>0</v>
      </c>
      <c r="AJ27" s="177">
        <f t="shared" si="12"/>
        <v>0</v>
      </c>
      <c r="AK27" s="177">
        <f t="shared" si="12"/>
        <v>0</v>
      </c>
      <c r="AL27" s="177">
        <f t="shared" si="12"/>
        <v>0</v>
      </c>
      <c r="AM27" s="177">
        <f t="shared" si="12"/>
        <v>0</v>
      </c>
      <c r="AN27" s="177">
        <f t="shared" si="12"/>
        <v>0</v>
      </c>
      <c r="AO27" s="177">
        <f t="shared" si="12"/>
        <v>0</v>
      </c>
      <c r="AP27" s="177">
        <v>0</v>
      </c>
      <c r="AQ27" s="177">
        <f>AP27</f>
        <v>0</v>
      </c>
      <c r="AR27" s="177">
        <f t="shared" ref="AR27:AU27" si="13">AQ27</f>
        <v>0</v>
      </c>
      <c r="AS27" s="177">
        <f t="shared" si="13"/>
        <v>0</v>
      </c>
      <c r="AT27" s="177">
        <f t="shared" si="13"/>
        <v>0</v>
      </c>
      <c r="AU27" s="177">
        <f t="shared" si="13"/>
        <v>0</v>
      </c>
      <c r="AV27" s="208">
        <f>SUM(E27:AU27)</f>
        <v>271393.65646470001</v>
      </c>
    </row>
    <row r="28" spans="1:48" x14ac:dyDescent="0.3">
      <c r="A28" s="180" t="s">
        <v>467</v>
      </c>
      <c r="B28" s="196"/>
      <c r="C28" s="182">
        <f>SUM(C27:C27)</f>
        <v>13569.682823235004</v>
      </c>
      <c r="D28" s="205">
        <f>L28/C28</f>
        <v>1</v>
      </c>
      <c r="E28" s="85"/>
      <c r="F28" s="74"/>
      <c r="G28" s="77"/>
      <c r="H28" s="77"/>
      <c r="I28" s="77"/>
      <c r="J28" s="77"/>
      <c r="K28" s="94"/>
      <c r="L28" s="182">
        <f t="shared" ref="L28:AV28" si="14">SUM(L27:L27)</f>
        <v>13569.682823235004</v>
      </c>
      <c r="M28" s="182">
        <f t="shared" si="14"/>
        <v>13569.682823235004</v>
      </c>
      <c r="N28" s="182">
        <f t="shared" si="14"/>
        <v>13569.682823235004</v>
      </c>
      <c r="O28" s="182">
        <f t="shared" si="14"/>
        <v>13569.682823235004</v>
      </c>
      <c r="P28" s="182">
        <f t="shared" si="14"/>
        <v>13569.682823235004</v>
      </c>
      <c r="Q28" s="182">
        <f t="shared" si="14"/>
        <v>13569.682823235004</v>
      </c>
      <c r="R28" s="182">
        <f t="shared" si="14"/>
        <v>13569.682823235004</v>
      </c>
      <c r="S28" s="182">
        <f t="shared" si="14"/>
        <v>13569.682823235004</v>
      </c>
      <c r="T28" s="182">
        <f t="shared" si="14"/>
        <v>13569.682823235004</v>
      </c>
      <c r="U28" s="182">
        <f t="shared" si="14"/>
        <v>13569.682823235004</v>
      </c>
      <c r="V28" s="182">
        <f t="shared" si="14"/>
        <v>13569.682823235004</v>
      </c>
      <c r="W28" s="182">
        <f t="shared" si="14"/>
        <v>13569.682823235004</v>
      </c>
      <c r="X28" s="182">
        <f t="shared" si="14"/>
        <v>13569.682823235004</v>
      </c>
      <c r="Y28" s="182">
        <f t="shared" si="14"/>
        <v>13569.682823235004</v>
      </c>
      <c r="Z28" s="182">
        <f t="shared" si="14"/>
        <v>13569.682823235004</v>
      </c>
      <c r="AA28" s="182">
        <f t="shared" si="14"/>
        <v>13569.682823235004</v>
      </c>
      <c r="AB28" s="182">
        <f t="shared" si="14"/>
        <v>13569.682823235004</v>
      </c>
      <c r="AC28" s="182">
        <f t="shared" si="14"/>
        <v>13569.682823235004</v>
      </c>
      <c r="AD28" s="182">
        <f t="shared" si="14"/>
        <v>13569.682823235004</v>
      </c>
      <c r="AE28" s="182">
        <f t="shared" si="14"/>
        <v>13569.682823235004</v>
      </c>
      <c r="AF28" s="182">
        <f t="shared" si="14"/>
        <v>0</v>
      </c>
      <c r="AG28" s="182">
        <f t="shared" si="14"/>
        <v>0</v>
      </c>
      <c r="AH28" s="182">
        <f t="shared" si="14"/>
        <v>0</v>
      </c>
      <c r="AI28" s="182">
        <f t="shared" si="14"/>
        <v>0</v>
      </c>
      <c r="AJ28" s="182">
        <f t="shared" si="14"/>
        <v>0</v>
      </c>
      <c r="AK28" s="182">
        <f t="shared" si="14"/>
        <v>0</v>
      </c>
      <c r="AL28" s="182">
        <f t="shared" si="14"/>
        <v>0</v>
      </c>
      <c r="AM28" s="182">
        <f t="shared" si="14"/>
        <v>0</v>
      </c>
      <c r="AN28" s="182">
        <f t="shared" si="14"/>
        <v>0</v>
      </c>
      <c r="AO28" s="182">
        <f t="shared" si="14"/>
        <v>0</v>
      </c>
      <c r="AP28" s="182">
        <f t="shared" si="14"/>
        <v>0</v>
      </c>
      <c r="AQ28" s="182">
        <f t="shared" si="14"/>
        <v>0</v>
      </c>
      <c r="AR28" s="182">
        <f t="shared" si="14"/>
        <v>0</v>
      </c>
      <c r="AS28" s="182">
        <f t="shared" si="14"/>
        <v>0</v>
      </c>
      <c r="AT28" s="182">
        <f t="shared" si="14"/>
        <v>0</v>
      </c>
      <c r="AU28" s="182">
        <f t="shared" si="14"/>
        <v>0</v>
      </c>
      <c r="AV28" s="174">
        <f t="shared" si="14"/>
        <v>271393.65646470001</v>
      </c>
    </row>
    <row r="29" spans="1:48" x14ac:dyDescent="0.3">
      <c r="A29" s="180" t="s">
        <v>468</v>
      </c>
      <c r="B29" s="185"/>
      <c r="C29" s="186"/>
      <c r="D29" s="197"/>
      <c r="E29" s="77"/>
      <c r="F29" s="77"/>
      <c r="G29" s="78"/>
      <c r="H29" s="78"/>
      <c r="I29" s="78"/>
      <c r="J29" s="78"/>
      <c r="K29" s="137"/>
      <c r="L29" s="174">
        <v>0</v>
      </c>
      <c r="M29" s="174">
        <f t="shared" ref="M29:AU29" si="15">L28-M28</f>
        <v>0</v>
      </c>
      <c r="N29" s="174">
        <f t="shared" si="15"/>
        <v>0</v>
      </c>
      <c r="O29" s="174">
        <f t="shared" si="15"/>
        <v>0</v>
      </c>
      <c r="P29" s="174">
        <f t="shared" si="15"/>
        <v>0</v>
      </c>
      <c r="Q29" s="174">
        <f t="shared" si="15"/>
        <v>0</v>
      </c>
      <c r="R29" s="174">
        <f t="shared" si="15"/>
        <v>0</v>
      </c>
      <c r="S29" s="174">
        <f t="shared" si="15"/>
        <v>0</v>
      </c>
      <c r="T29" s="174">
        <f t="shared" si="15"/>
        <v>0</v>
      </c>
      <c r="U29" s="174">
        <f t="shared" si="15"/>
        <v>0</v>
      </c>
      <c r="V29" s="174">
        <f t="shared" si="15"/>
        <v>0</v>
      </c>
      <c r="W29" s="174">
        <f t="shared" si="15"/>
        <v>0</v>
      </c>
      <c r="X29" s="174">
        <f t="shared" si="15"/>
        <v>0</v>
      </c>
      <c r="Y29" s="174">
        <f t="shared" si="15"/>
        <v>0</v>
      </c>
      <c r="Z29" s="174">
        <f t="shared" si="15"/>
        <v>0</v>
      </c>
      <c r="AA29" s="174">
        <f t="shared" si="15"/>
        <v>0</v>
      </c>
      <c r="AB29" s="174">
        <f t="shared" si="15"/>
        <v>0</v>
      </c>
      <c r="AC29" s="174">
        <f t="shared" si="15"/>
        <v>0</v>
      </c>
      <c r="AD29" s="174">
        <f t="shared" si="15"/>
        <v>0</v>
      </c>
      <c r="AE29" s="174">
        <f t="shared" si="15"/>
        <v>0</v>
      </c>
      <c r="AF29" s="174">
        <f t="shared" si="15"/>
        <v>13569.682823235004</v>
      </c>
      <c r="AG29" s="174">
        <f t="shared" si="15"/>
        <v>0</v>
      </c>
      <c r="AH29" s="174">
        <f t="shared" si="15"/>
        <v>0</v>
      </c>
      <c r="AI29" s="174">
        <f t="shared" si="15"/>
        <v>0</v>
      </c>
      <c r="AJ29" s="174">
        <f t="shared" si="15"/>
        <v>0</v>
      </c>
      <c r="AK29" s="174">
        <f t="shared" si="15"/>
        <v>0</v>
      </c>
      <c r="AL29" s="174">
        <f t="shared" si="15"/>
        <v>0</v>
      </c>
      <c r="AM29" s="174">
        <f t="shared" si="15"/>
        <v>0</v>
      </c>
      <c r="AN29" s="174">
        <f t="shared" si="15"/>
        <v>0</v>
      </c>
      <c r="AO29" s="174">
        <f t="shared" si="15"/>
        <v>0</v>
      </c>
      <c r="AP29" s="174">
        <f t="shared" si="15"/>
        <v>0</v>
      </c>
      <c r="AQ29" s="174">
        <f t="shared" si="15"/>
        <v>0</v>
      </c>
      <c r="AR29" s="174">
        <f t="shared" si="15"/>
        <v>0</v>
      </c>
      <c r="AS29" s="174">
        <f t="shared" si="15"/>
        <v>0</v>
      </c>
      <c r="AT29" s="174">
        <f t="shared" si="15"/>
        <v>0</v>
      </c>
      <c r="AU29" s="174">
        <f t="shared" si="15"/>
        <v>0</v>
      </c>
      <c r="AV29" s="62"/>
    </row>
    <row r="30" spans="1:48" x14ac:dyDescent="0.3">
      <c r="A30" s="180" t="s">
        <v>469</v>
      </c>
      <c r="B30" s="185"/>
      <c r="C30" s="186"/>
      <c r="D30" s="186"/>
      <c r="E30" s="74"/>
      <c r="F30" s="74"/>
      <c r="G30" s="79"/>
      <c r="H30" s="79"/>
      <c r="I30" s="79"/>
      <c r="J30" s="79"/>
      <c r="K30" s="94"/>
      <c r="L30" s="174">
        <f>$L28-L28</f>
        <v>0</v>
      </c>
      <c r="M30" s="174">
        <f t="shared" ref="M30:AU30" si="16">$L28-M28</f>
        <v>0</v>
      </c>
      <c r="N30" s="174">
        <f t="shared" si="16"/>
        <v>0</v>
      </c>
      <c r="O30" s="174">
        <f t="shared" si="16"/>
        <v>0</v>
      </c>
      <c r="P30" s="174">
        <f t="shared" si="16"/>
        <v>0</v>
      </c>
      <c r="Q30" s="174">
        <f t="shared" si="16"/>
        <v>0</v>
      </c>
      <c r="R30" s="174">
        <f t="shared" si="16"/>
        <v>0</v>
      </c>
      <c r="S30" s="174">
        <f t="shared" si="16"/>
        <v>0</v>
      </c>
      <c r="T30" s="174">
        <f t="shared" si="16"/>
        <v>0</v>
      </c>
      <c r="U30" s="174">
        <f t="shared" si="16"/>
        <v>0</v>
      </c>
      <c r="V30" s="174">
        <f t="shared" si="16"/>
        <v>0</v>
      </c>
      <c r="W30" s="174">
        <f t="shared" si="16"/>
        <v>0</v>
      </c>
      <c r="X30" s="174">
        <f t="shared" si="16"/>
        <v>0</v>
      </c>
      <c r="Y30" s="174">
        <f t="shared" si="16"/>
        <v>0</v>
      </c>
      <c r="Z30" s="174">
        <f t="shared" si="16"/>
        <v>0</v>
      </c>
      <c r="AA30" s="174">
        <f t="shared" si="16"/>
        <v>0</v>
      </c>
      <c r="AB30" s="174">
        <f t="shared" si="16"/>
        <v>0</v>
      </c>
      <c r="AC30" s="174">
        <f t="shared" si="16"/>
        <v>0</v>
      </c>
      <c r="AD30" s="174">
        <f t="shared" si="16"/>
        <v>0</v>
      </c>
      <c r="AE30" s="174">
        <f t="shared" si="16"/>
        <v>0</v>
      </c>
      <c r="AF30" s="174">
        <f t="shared" si="16"/>
        <v>13569.682823235004</v>
      </c>
      <c r="AG30" s="174">
        <f t="shared" si="16"/>
        <v>13569.682823235004</v>
      </c>
      <c r="AH30" s="174">
        <f t="shared" si="16"/>
        <v>13569.682823235004</v>
      </c>
      <c r="AI30" s="174">
        <f t="shared" si="16"/>
        <v>13569.682823235004</v>
      </c>
      <c r="AJ30" s="174">
        <f t="shared" si="16"/>
        <v>13569.682823235004</v>
      </c>
      <c r="AK30" s="174">
        <f t="shared" si="16"/>
        <v>13569.682823235004</v>
      </c>
      <c r="AL30" s="174">
        <f t="shared" si="16"/>
        <v>13569.682823235004</v>
      </c>
      <c r="AM30" s="174">
        <f t="shared" si="16"/>
        <v>13569.682823235004</v>
      </c>
      <c r="AN30" s="174">
        <f t="shared" si="16"/>
        <v>13569.682823235004</v>
      </c>
      <c r="AO30" s="174">
        <f t="shared" si="16"/>
        <v>13569.682823235004</v>
      </c>
      <c r="AP30" s="174">
        <f t="shared" si="16"/>
        <v>13569.682823235004</v>
      </c>
      <c r="AQ30" s="174">
        <f t="shared" si="16"/>
        <v>13569.682823235004</v>
      </c>
      <c r="AR30" s="174">
        <f t="shared" si="16"/>
        <v>13569.682823235004</v>
      </c>
      <c r="AS30" s="174">
        <f t="shared" si="16"/>
        <v>13569.682823235004</v>
      </c>
      <c r="AT30" s="174">
        <f t="shared" si="16"/>
        <v>13569.682823235004</v>
      </c>
      <c r="AU30" s="174">
        <f t="shared" si="16"/>
        <v>13569.682823235004</v>
      </c>
      <c r="AV30" s="63"/>
    </row>
    <row r="32" spans="1:48" x14ac:dyDescent="0.3">
      <c r="A32" s="501" t="s">
        <v>2</v>
      </c>
      <c r="B32" s="502"/>
      <c r="C32" s="502"/>
      <c r="D32" s="502"/>
    </row>
    <row r="33" spans="1:4" x14ac:dyDescent="0.3">
      <c r="A33" s="503" t="s">
        <v>601</v>
      </c>
      <c r="B33" s="504"/>
      <c r="C33" s="504"/>
      <c r="D33" s="505"/>
    </row>
  </sheetData>
  <mergeCells count="16">
    <mergeCell ref="A33:D33"/>
    <mergeCell ref="A25:A26"/>
    <mergeCell ref="B25:B26"/>
    <mergeCell ref="C25:C26"/>
    <mergeCell ref="D25:D26"/>
    <mergeCell ref="AV25:AV26"/>
    <mergeCell ref="A32:D32"/>
    <mergeCell ref="A4:A5"/>
    <mergeCell ref="B4:B5"/>
    <mergeCell ref="C4:C5"/>
    <mergeCell ref="D4:D5"/>
    <mergeCell ref="AV4:AV5"/>
    <mergeCell ref="A12:A13"/>
    <mergeCell ref="B12:B13"/>
    <mergeCell ref="C12:C13"/>
    <mergeCell ref="D12:D13"/>
  </mergeCells>
  <pageMargins left="0.7" right="0.7" top="0.75" bottom="0.75" header="0.3" footer="0.3"/>
  <pageSetup orientation="portrait" horizontalDpi="1200" verticalDpi="12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2D344-D0FE-4BDC-B3E7-DA0F11C20FCA}">
  <sheetPr>
    <tabColor theme="9"/>
  </sheetPr>
  <dimension ref="A1"/>
  <sheetViews>
    <sheetView workbookViewId="0"/>
  </sheetViews>
  <sheetFormatPr defaultRowHeight="15.75" x14ac:dyDescent="0.3"/>
  <sheetData>
    <row r="1" ht="15.75" customHeight="1" x14ac:dyDescent="0.3"/>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9EEB-0430-43BE-99EA-A9707F490DA8}">
  <dimension ref="A1:L15"/>
  <sheetViews>
    <sheetView workbookViewId="0">
      <selection activeCell="K1" sqref="K1:K1048576"/>
    </sheetView>
  </sheetViews>
  <sheetFormatPr defaultColWidth="8.88671875" defaultRowHeight="15.75" x14ac:dyDescent="0.3"/>
  <cols>
    <col min="1" max="1" width="32.77734375" customWidth="1"/>
    <col min="2" max="2" width="8.77734375" customWidth="1"/>
    <col min="3" max="3" width="14.77734375" customWidth="1"/>
    <col min="4" max="4" width="5.77734375" customWidth="1"/>
    <col min="5" max="8" width="7.77734375" customWidth="1"/>
    <col min="9" max="9" width="2.33203125" style="25" customWidth="1"/>
    <col min="10" max="10" width="7.77734375" customWidth="1"/>
    <col min="11" max="11" width="2.33203125" style="25" customWidth="1"/>
    <col min="12" max="12" width="9.77734375" customWidth="1"/>
  </cols>
  <sheetData>
    <row r="1" spans="1:12" ht="15.75" customHeight="1" x14ac:dyDescent="0.3">
      <c r="A1" s="292" t="s">
        <v>717</v>
      </c>
    </row>
    <row r="3" spans="1:12" ht="15.75" customHeight="1" x14ac:dyDescent="0.3">
      <c r="A3" s="549" t="str">
        <f>'Portfolio CPAS'!A3</f>
        <v>Program</v>
      </c>
      <c r="B3" s="485" t="s">
        <v>66</v>
      </c>
      <c r="C3" s="474" t="str">
        <f>'Portfolio CPAS'!C3</f>
        <v>Annual Verified Gross Savings (MWh)</v>
      </c>
      <c r="D3" s="485" t="s">
        <v>57</v>
      </c>
      <c r="E3" s="145" t="s">
        <v>59</v>
      </c>
      <c r="F3" s="146"/>
      <c r="G3" s="146"/>
      <c r="H3" s="146"/>
      <c r="I3" s="146"/>
      <c r="J3" s="146"/>
      <c r="K3" s="147"/>
      <c r="L3" s="474" t="s">
        <v>67</v>
      </c>
    </row>
    <row r="4" spans="1:12" x14ac:dyDescent="0.3">
      <c r="A4" s="550"/>
      <c r="B4" s="486"/>
      <c r="C4" s="476"/>
      <c r="D4" s="486"/>
      <c r="E4" s="24">
        <f>'Portfolio CPAS'!L4</f>
        <v>2025</v>
      </c>
      <c r="F4" s="24">
        <f>'Portfolio CPAS'!M4</f>
        <v>2026</v>
      </c>
      <c r="G4" s="24">
        <f>'Portfolio CPAS'!N4</f>
        <v>2027</v>
      </c>
      <c r="H4" s="24">
        <f>'Portfolio CPAS'!O4</f>
        <v>2028</v>
      </c>
      <c r="I4" s="24" t="s">
        <v>65</v>
      </c>
      <c r="J4" s="24">
        <f>'Portfolio CPAS'!Q4</f>
        <v>2030</v>
      </c>
      <c r="K4" s="24" t="s">
        <v>65</v>
      </c>
      <c r="L4" s="476"/>
    </row>
    <row r="5" spans="1:12" x14ac:dyDescent="0.3">
      <c r="A5" s="332" t="str">
        <f>'Portfolio CPAS'!A5</f>
        <v>Residential</v>
      </c>
      <c r="B5" s="333">
        <f>'Portfolio CPAS'!B5</f>
        <v>10.146296572393101</v>
      </c>
      <c r="C5" s="314">
        <f>'Portfolio CPAS'!C5</f>
        <v>137241.95973828901</v>
      </c>
      <c r="D5" s="334">
        <f>'Portfolio CPAS'!D5</f>
        <v>0.92683744584949523</v>
      </c>
      <c r="E5" s="314">
        <f>'Portfolio CPAS'!L5</f>
        <v>127200.98742721505</v>
      </c>
      <c r="F5" s="314">
        <f>'Portfolio CPAS'!M5</f>
        <v>127200.98742721505</v>
      </c>
      <c r="G5" s="314">
        <f>'Portfolio CPAS'!N5</f>
        <v>126235.32785062904</v>
      </c>
      <c r="H5" s="314">
        <f>'Portfolio CPAS'!O5</f>
        <v>126231.78837265505</v>
      </c>
      <c r="I5" s="316" t="s">
        <v>65</v>
      </c>
      <c r="J5" s="314">
        <f>'Portfolio CPAS'!Q5</f>
        <v>126231.78837265505</v>
      </c>
      <c r="K5" s="316" t="s">
        <v>65</v>
      </c>
      <c r="L5" s="314">
        <f>'Portfolio CPAS'!BK5</f>
        <v>1255194.8649315087</v>
      </c>
    </row>
    <row r="6" spans="1:12" x14ac:dyDescent="0.3">
      <c r="A6" s="332" t="str">
        <f>'Portfolio CPAS'!A6</f>
        <v>Business</v>
      </c>
      <c r="B6" s="333">
        <f>'Portfolio CPAS'!B6</f>
        <v>18.429587802495877</v>
      </c>
      <c r="C6" s="314">
        <f>'Portfolio CPAS'!C6</f>
        <v>248289.55231179908</v>
      </c>
      <c r="D6" s="334">
        <f>'Portfolio CPAS'!D6</f>
        <v>0.87850879570723117</v>
      </c>
      <c r="E6" s="314">
        <f>'Portfolio CPAS'!L6</f>
        <v>218124.55558812618</v>
      </c>
      <c r="F6" s="314">
        <f>'Portfolio CPAS'!M6</f>
        <v>218124.55558812618</v>
      </c>
      <c r="G6" s="314">
        <f>'Portfolio CPAS'!N6</f>
        <v>217934.65069907537</v>
      </c>
      <c r="H6" s="314">
        <f>'Portfolio CPAS'!O6</f>
        <v>216601.10981031624</v>
      </c>
      <c r="I6" s="316" t="s">
        <v>65</v>
      </c>
      <c r="J6" s="314">
        <f>'Portfolio CPAS'!Q6</f>
        <v>214854.81462006891</v>
      </c>
      <c r="K6" s="316" t="s">
        <v>65</v>
      </c>
      <c r="L6" s="314">
        <f>'Portfolio CPAS'!BK6</f>
        <v>3883253.3820875888</v>
      </c>
    </row>
    <row r="7" spans="1:12" x14ac:dyDescent="0.3">
      <c r="A7" s="332" t="str">
        <f>'Portfolio CPAS'!A7</f>
        <v>Voltage Optimization</v>
      </c>
      <c r="B7" s="333">
        <f>'Portfolio CPAS'!B7</f>
        <v>15</v>
      </c>
      <c r="C7" s="314">
        <f>'Portfolio CPAS'!C7</f>
        <v>62045.421510797954</v>
      </c>
      <c r="D7" s="334" t="str">
        <f>'Portfolio CPAS'!D7</f>
        <v>N/A</v>
      </c>
      <c r="E7" s="314">
        <f>'Portfolio CPAS'!L7</f>
        <v>62045.421510797954</v>
      </c>
      <c r="F7" s="314">
        <f>'Portfolio CPAS'!M7</f>
        <v>62045.421510797954</v>
      </c>
      <c r="G7" s="314">
        <f>'Portfolio CPAS'!N7</f>
        <v>62045.421510797954</v>
      </c>
      <c r="H7" s="314">
        <f>'Portfolio CPAS'!O7</f>
        <v>62045.421510797954</v>
      </c>
      <c r="I7" s="316" t="s">
        <v>65</v>
      </c>
      <c r="J7" s="314">
        <f>'Portfolio CPAS'!Q7</f>
        <v>62045.421510797954</v>
      </c>
      <c r="K7" s="316" t="s">
        <v>65</v>
      </c>
      <c r="L7" s="314">
        <f>'Portfolio CPAS'!BK7</f>
        <v>930681.322661969</v>
      </c>
    </row>
    <row r="8" spans="1:12" x14ac:dyDescent="0.3">
      <c r="A8" s="266" t="str">
        <f>'Portfolio CPAS'!A8</f>
        <v>2025 Portfolio CPAS</v>
      </c>
      <c r="B8" s="318"/>
      <c r="C8" s="319">
        <f>'Portfolio CPAS'!C8</f>
        <v>447576.93356088607</v>
      </c>
      <c r="D8" s="320">
        <f>'Portfolio CPAS'!D8</f>
        <v>0.91016970263665864</v>
      </c>
      <c r="E8" s="319">
        <f>'Portfolio CPAS'!L8</f>
        <v>407370.9645261392</v>
      </c>
      <c r="F8" s="319">
        <f>'Portfolio CPAS'!M8</f>
        <v>407370.9645261392</v>
      </c>
      <c r="G8" s="319">
        <f>'Portfolio CPAS'!N8</f>
        <v>406215.40006050235</v>
      </c>
      <c r="H8" s="319">
        <f>'Portfolio CPAS'!O8</f>
        <v>404878.31969376921</v>
      </c>
      <c r="I8" s="321" t="s">
        <v>65</v>
      </c>
      <c r="J8" s="319">
        <f>'Portfolio CPAS'!Q8</f>
        <v>403132.02450352185</v>
      </c>
      <c r="K8" s="321" t="s">
        <v>65</v>
      </c>
      <c r="L8" s="319">
        <f>'Portfolio CPAS'!BK8</f>
        <v>6069129.5696810661</v>
      </c>
    </row>
    <row r="9" spans="1:12" x14ac:dyDescent="0.3">
      <c r="A9" s="266" t="str">
        <f>'Portfolio CPAS'!A9</f>
        <v>Expiring 2025 Portfolio CPAS</v>
      </c>
      <c r="B9" s="322"/>
      <c r="C9" s="323"/>
      <c r="D9" s="324"/>
      <c r="E9" s="319">
        <f>'Portfolio CPAS'!L9</f>
        <v>0</v>
      </c>
      <c r="F9" s="319">
        <f>'Portfolio CPAS'!M9</f>
        <v>0</v>
      </c>
      <c r="G9" s="319">
        <f>'Portfolio CPAS'!N9</f>
        <v>1155.5644656368531</v>
      </c>
      <c r="H9" s="319">
        <f>'Portfolio CPAS'!O9</f>
        <v>1337.0803667331347</v>
      </c>
      <c r="I9" s="321" t="s">
        <v>65</v>
      </c>
      <c r="J9" s="319">
        <f>'Portfolio CPAS'!Q9</f>
        <v>677.66631319513544</v>
      </c>
      <c r="K9" s="321" t="s">
        <v>65</v>
      </c>
      <c r="L9" s="189"/>
    </row>
    <row r="10" spans="1:12" x14ac:dyDescent="0.3">
      <c r="A10" s="266" t="str">
        <f>'Portfolio CPAS'!A10</f>
        <v>Expired 2025 Portfolio CPAS</v>
      </c>
      <c r="B10" s="322"/>
      <c r="C10" s="323"/>
      <c r="D10" s="324"/>
      <c r="E10" s="319">
        <f>'Portfolio CPAS'!L10</f>
        <v>0</v>
      </c>
      <c r="F10" s="319">
        <f>'Portfolio CPAS'!M10</f>
        <v>0</v>
      </c>
      <c r="G10" s="319">
        <f>'Portfolio CPAS'!N10</f>
        <v>1155.5644656368531</v>
      </c>
      <c r="H10" s="319">
        <f>'Portfolio CPAS'!O10</f>
        <v>2492.6448323699879</v>
      </c>
      <c r="I10" s="321" t="s">
        <v>65</v>
      </c>
      <c r="J10" s="319">
        <f>'Portfolio CPAS'!Q10</f>
        <v>4238.9400226173457</v>
      </c>
      <c r="K10" s="321" t="s">
        <v>65</v>
      </c>
      <c r="L10" s="189"/>
    </row>
    <row r="11" spans="1:12" x14ac:dyDescent="0.3">
      <c r="A11" s="335" t="str">
        <f>'Portfolio CPAS'!A11</f>
        <v>2025 Portfolio WAML</v>
      </c>
      <c r="B11" s="327">
        <f>'Portfolio CPAS'!B11</f>
        <v>15.414228338863369</v>
      </c>
      <c r="C11" s="292"/>
      <c r="D11" s="292"/>
      <c r="E11" s="292"/>
      <c r="F11" s="292"/>
      <c r="G11" s="292"/>
      <c r="H11" s="292"/>
      <c r="I11" s="336"/>
      <c r="J11" s="292"/>
      <c r="K11" s="336"/>
      <c r="L11" s="292"/>
    </row>
    <row r="12" spans="1:12" x14ac:dyDescent="0.3">
      <c r="A12" s="193" t="s">
        <v>432</v>
      </c>
      <c r="B12" s="206">
        <f>'Portfolio CPAS'!B12</f>
        <v>15.480892077321036</v>
      </c>
    </row>
    <row r="14" spans="1:12" x14ac:dyDescent="0.3">
      <c r="A14" s="501" t="s">
        <v>2</v>
      </c>
      <c r="B14" s="502"/>
      <c r="C14" s="502"/>
      <c r="D14" s="502"/>
    </row>
    <row r="15" spans="1:12" x14ac:dyDescent="0.3">
      <c r="A15" s="503" t="s">
        <v>718</v>
      </c>
      <c r="B15" s="504"/>
      <c r="C15" s="504"/>
      <c r="D15" s="505"/>
    </row>
  </sheetData>
  <mergeCells count="7">
    <mergeCell ref="A14:D14"/>
    <mergeCell ref="A15:D15"/>
    <mergeCell ref="L3:L4"/>
    <mergeCell ref="A3:A4"/>
    <mergeCell ref="B3:B4"/>
    <mergeCell ref="C3:C4"/>
    <mergeCell ref="D3:D4"/>
  </mergeCell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1AC14-76AE-440B-8D95-77EA777D5794}">
  <dimension ref="A1:L33"/>
  <sheetViews>
    <sheetView workbookViewId="0">
      <selection activeCell="L1" sqref="L1:L1048576"/>
    </sheetView>
  </sheetViews>
  <sheetFormatPr defaultRowHeight="15.75" x14ac:dyDescent="0.3"/>
  <cols>
    <col min="1" max="1" width="32.77734375" customWidth="1"/>
    <col min="2" max="2" width="8.77734375" customWidth="1"/>
    <col min="3" max="3" width="14.77734375" customWidth="1"/>
    <col min="4" max="4" width="5.77734375" customWidth="1"/>
    <col min="5" max="8" width="7.77734375" customWidth="1"/>
    <col min="9" max="9" width="2.33203125" style="25" customWidth="1"/>
    <col min="10" max="10" width="7.77734375" customWidth="1"/>
    <col min="11" max="11" width="2.33203125" style="25" customWidth="1"/>
    <col min="12" max="12" width="9.77734375" customWidth="1"/>
  </cols>
  <sheetData>
    <row r="1" spans="1:12" ht="15.75" customHeight="1" x14ac:dyDescent="0.3">
      <c r="A1" s="292" t="s">
        <v>560</v>
      </c>
    </row>
    <row r="2" spans="1:12" ht="15.75" customHeight="1" x14ac:dyDescent="0.3"/>
    <row r="3" spans="1:12" ht="15.75" customHeight="1" x14ac:dyDescent="0.3">
      <c r="A3" s="491" t="s">
        <v>77</v>
      </c>
      <c r="B3" s="493" t="s">
        <v>66</v>
      </c>
      <c r="C3" s="493" t="s">
        <v>264</v>
      </c>
      <c r="D3" s="493" t="s">
        <v>57</v>
      </c>
      <c r="E3" s="145" t="s">
        <v>59</v>
      </c>
      <c r="F3" s="146"/>
      <c r="G3" s="146"/>
      <c r="H3" s="146"/>
      <c r="I3" s="146"/>
      <c r="J3" s="146"/>
      <c r="K3" s="146"/>
      <c r="L3" s="474" t="s">
        <v>67</v>
      </c>
    </row>
    <row r="4" spans="1:12" ht="15.75" customHeight="1" x14ac:dyDescent="0.3">
      <c r="A4" s="496"/>
      <c r="B4" s="495"/>
      <c r="C4" s="495"/>
      <c r="D4" s="494"/>
      <c r="E4" s="24">
        <f>'Residential Program CPAS'!L4</f>
        <v>2025</v>
      </c>
      <c r="F4" s="24">
        <f>'Residential Program CPAS'!M4</f>
        <v>2026</v>
      </c>
      <c r="G4" s="24">
        <f>'Residential Program CPAS'!N4</f>
        <v>2027</v>
      </c>
      <c r="H4" s="24">
        <f>'Residential Program CPAS'!O4</f>
        <v>2028</v>
      </c>
      <c r="I4" s="24" t="s">
        <v>65</v>
      </c>
      <c r="J4" s="24">
        <f>'Residential Program CPAS'!Q4</f>
        <v>2030</v>
      </c>
      <c r="K4" s="24" t="s">
        <v>65</v>
      </c>
      <c r="L4" s="476"/>
    </row>
    <row r="5" spans="1:12" ht="15.75" customHeight="1" x14ac:dyDescent="0.3">
      <c r="A5" s="312" t="str">
        <f>'Residential Program CPAS'!A5</f>
        <v>Retail Products – Income Qualified</v>
      </c>
      <c r="B5" s="313">
        <f>'Residential Program CPAS'!B5</f>
        <v>8.5125722115667166</v>
      </c>
      <c r="C5" s="314">
        <f>'Residential Program CPAS'!C5</f>
        <v>84668.737280707792</v>
      </c>
      <c r="D5" s="315">
        <f>'Residential Program CPAS'!D5</f>
        <v>0.95495487773737375</v>
      </c>
      <c r="E5" s="372">
        <f>'Residential Program CPAS'!L5</f>
        <v>80854.82365807613</v>
      </c>
      <c r="F5" s="372">
        <f>'Residential Program CPAS'!M5</f>
        <v>80854.82365807613</v>
      </c>
      <c r="G5" s="372">
        <f>'Residential Program CPAS'!N5</f>
        <v>80854.82365807613</v>
      </c>
      <c r="H5" s="372">
        <f>'Residential Program CPAS'!O5</f>
        <v>80854.82365807613</v>
      </c>
      <c r="I5" s="316" t="s">
        <v>65</v>
      </c>
      <c r="J5" s="372">
        <f>'Residential Program CPAS'!Q5</f>
        <v>80854.82365807613</v>
      </c>
      <c r="K5" s="316" t="s">
        <v>65</v>
      </c>
      <c r="L5" s="372">
        <f>'Residential Program CPAS'!AV5</f>
        <v>689983.62918394862</v>
      </c>
    </row>
    <row r="6" spans="1:12" ht="15.75" customHeight="1" x14ac:dyDescent="0.3">
      <c r="A6" s="312" t="str">
        <f>'Residential Program CPAS'!A6</f>
        <v>Retail Products – Market Rate</v>
      </c>
      <c r="B6" s="313">
        <f>'Residential Program CPAS'!B6</f>
        <v>10.993571227377155</v>
      </c>
      <c r="C6" s="314">
        <f>'Residential Program CPAS'!C6</f>
        <v>7669.9739563747889</v>
      </c>
      <c r="D6" s="315">
        <f>'Residential Program CPAS'!D6</f>
        <v>0.77100960148126485</v>
      </c>
      <c r="E6" s="372">
        <f>'Residential Program CPAS'!L6</f>
        <v>5913.6235634762061</v>
      </c>
      <c r="F6" s="372">
        <f>'Residential Program CPAS'!M6</f>
        <v>5913.6235634762061</v>
      </c>
      <c r="G6" s="372">
        <f>'Residential Program CPAS'!N6</f>
        <v>5913.6235634762061</v>
      </c>
      <c r="H6" s="372">
        <f>'Residential Program CPAS'!O6</f>
        <v>5913.6235634762061</v>
      </c>
      <c r="I6" s="316" t="s">
        <v>65</v>
      </c>
      <c r="J6" s="372">
        <f>'Residential Program CPAS'!Q6</f>
        <v>5913.6235634762061</v>
      </c>
      <c r="K6" s="316" t="s">
        <v>65</v>
      </c>
      <c r="L6" s="372">
        <f>'Residential Program CPAS'!AV6</f>
        <v>64534.124867204962</v>
      </c>
    </row>
    <row r="7" spans="1:12" ht="15.75" customHeight="1" x14ac:dyDescent="0.3">
      <c r="A7" s="312" t="str">
        <f>'Residential Program CPAS'!A7</f>
        <v>Income Qualified – Single Family</v>
      </c>
      <c r="B7" s="313">
        <f>'Residential Program CPAS'!B7</f>
        <v>16.385310773508184</v>
      </c>
      <c r="C7" s="314">
        <f>'Residential Program CPAS'!C7</f>
        <v>3802.5426527273439</v>
      </c>
      <c r="D7" s="315">
        <f>'Residential Program CPAS'!D7</f>
        <v>1</v>
      </c>
      <c r="E7" s="372">
        <f>'Residential Program CPAS'!L7</f>
        <v>3802.5426527273439</v>
      </c>
      <c r="F7" s="372">
        <f>'Residential Program CPAS'!M7</f>
        <v>3802.5426527273439</v>
      </c>
      <c r="G7" s="372">
        <f>'Residential Program CPAS'!N7</f>
        <v>3802.5426527273439</v>
      </c>
      <c r="H7" s="372">
        <f>'Residential Program CPAS'!O7</f>
        <v>3802.5426527273439</v>
      </c>
      <c r="I7" s="316" t="s">
        <v>65</v>
      </c>
      <c r="J7" s="372">
        <f>'Residential Program CPAS'!Q7</f>
        <v>3802.5426527273439</v>
      </c>
      <c r="K7" s="316" t="s">
        <v>65</v>
      </c>
      <c r="L7" s="372">
        <f>'Residential Program CPAS'!AV7</f>
        <v>53608.977524409383</v>
      </c>
    </row>
    <row r="8" spans="1:12" ht="15.75" customHeight="1" x14ac:dyDescent="0.3">
      <c r="A8" s="312" t="str">
        <f>'Residential Program CPAS'!A8</f>
        <v>Income Qualified – CAA</v>
      </c>
      <c r="B8" s="313">
        <f>'Residential Program CPAS'!B8</f>
        <v>13.722718585722911</v>
      </c>
      <c r="C8" s="314">
        <f>'Residential Program CPAS'!C8</f>
        <v>1346.0096390682722</v>
      </c>
      <c r="D8" s="315">
        <f>'Residential Program CPAS'!D8</f>
        <v>1</v>
      </c>
      <c r="E8" s="372">
        <f>'Residential Program CPAS'!L8</f>
        <v>1346.0096390682722</v>
      </c>
      <c r="F8" s="372">
        <f>'Residential Program CPAS'!M8</f>
        <v>1346.0096390682722</v>
      </c>
      <c r="G8" s="372">
        <f>'Residential Program CPAS'!N8</f>
        <v>1346.0096390682722</v>
      </c>
      <c r="H8" s="372">
        <f>'Residential Program CPAS'!O8</f>
        <v>1342.4701610942911</v>
      </c>
      <c r="I8" s="316" t="s">
        <v>65</v>
      </c>
      <c r="J8" s="372">
        <f>'Residential Program CPAS'!Q8</f>
        <v>1342.4701610942911</v>
      </c>
      <c r="K8" s="316" t="s">
        <v>65</v>
      </c>
      <c r="L8" s="372">
        <f>'Residential Program CPAS'!AV8</f>
        <v>17705.383177068994</v>
      </c>
    </row>
    <row r="9" spans="1:12" ht="15.75" customHeight="1" x14ac:dyDescent="0.3">
      <c r="A9" s="312" t="str">
        <f>'Residential Program CPAS'!A9</f>
        <v>Income Qualified – Joint Utility</v>
      </c>
      <c r="B9" s="313">
        <f>'Residential Program CPAS'!B9</f>
        <v>18.034005083778787</v>
      </c>
      <c r="C9" s="314">
        <f>'Residential Program CPAS'!C9</f>
        <v>113.73281910259863</v>
      </c>
      <c r="D9" s="315">
        <f>'Residential Program CPAS'!D9</f>
        <v>1</v>
      </c>
      <c r="E9" s="372">
        <f>'Residential Program CPAS'!L9</f>
        <v>113.73281910259863</v>
      </c>
      <c r="F9" s="372">
        <f>'Residential Program CPAS'!M9</f>
        <v>113.73281910259863</v>
      </c>
      <c r="G9" s="372">
        <f>'Residential Program CPAS'!N9</f>
        <v>113.73281910259863</v>
      </c>
      <c r="H9" s="372">
        <f>'Residential Program CPAS'!O9</f>
        <v>113.73281910259863</v>
      </c>
      <c r="I9" s="316" t="s">
        <v>65</v>
      </c>
      <c r="J9" s="372">
        <f>'Residential Program CPAS'!Q9</f>
        <v>113.73281910259863</v>
      </c>
      <c r="K9" s="316" t="s">
        <v>65</v>
      </c>
      <c r="L9" s="372">
        <f>'Residential Program CPAS'!AV9</f>
        <v>1640.5626222979911</v>
      </c>
    </row>
    <row r="10" spans="1:12" ht="15.75" customHeight="1" x14ac:dyDescent="0.3">
      <c r="A10" s="312" t="str">
        <f>'Residential Program CPAS'!A10</f>
        <v>Income Qualified – Smart Savers</v>
      </c>
      <c r="B10" s="313">
        <f>'Residential Program CPAS'!B10</f>
        <v>11.000000000000146</v>
      </c>
      <c r="C10" s="314">
        <f>'Residential Program CPAS'!C10</f>
        <v>545.73111004481041</v>
      </c>
      <c r="D10" s="315">
        <f>'Residential Program CPAS'!D10</f>
        <v>1.0000000000000193</v>
      </c>
      <c r="E10" s="372">
        <f>'Residential Program CPAS'!L10</f>
        <v>545.73111004482098</v>
      </c>
      <c r="F10" s="372">
        <f>'Residential Program CPAS'!M10</f>
        <v>545.73111004482098</v>
      </c>
      <c r="G10" s="372">
        <f>'Residential Program CPAS'!N10</f>
        <v>545.73111004482098</v>
      </c>
      <c r="H10" s="372">
        <f>'Residential Program CPAS'!O10</f>
        <v>545.73111004482098</v>
      </c>
      <c r="I10" s="316" t="s">
        <v>65</v>
      </c>
      <c r="J10" s="372">
        <f>'Residential Program CPAS'!Q10</f>
        <v>545.73111004482098</v>
      </c>
      <c r="K10" s="316" t="s">
        <v>65</v>
      </c>
      <c r="L10" s="372">
        <f>'Residential Program CPAS'!AV10</f>
        <v>6003.0422104930294</v>
      </c>
    </row>
    <row r="11" spans="1:12" ht="15.75" customHeight="1" x14ac:dyDescent="0.3">
      <c r="A11" s="312" t="str">
        <f>'Residential Program CPAS'!A11</f>
        <v>Income Qualified – MHAS</v>
      </c>
      <c r="B11" s="313">
        <f>'Residential Program CPAS'!B11</f>
        <v>16.676519035415545</v>
      </c>
      <c r="C11" s="314">
        <f>'Residential Program CPAS'!C11</f>
        <v>271.13137351294841</v>
      </c>
      <c r="D11" s="315">
        <f>'Residential Program CPAS'!D11</f>
        <v>1</v>
      </c>
      <c r="E11" s="372">
        <f>'Residential Program CPAS'!L11</f>
        <v>271.13137351294841</v>
      </c>
      <c r="F11" s="372">
        <f>'Residential Program CPAS'!M11</f>
        <v>271.13137351294841</v>
      </c>
      <c r="G11" s="372">
        <f>'Residential Program CPAS'!N11</f>
        <v>271.13137351294841</v>
      </c>
      <c r="H11" s="372">
        <f>'Residential Program CPAS'!O11</f>
        <v>271.13137351294841</v>
      </c>
      <c r="I11" s="316" t="s">
        <v>65</v>
      </c>
      <c r="J11" s="372">
        <f>'Residential Program CPAS'!Q11</f>
        <v>271.13137351294841</v>
      </c>
      <c r="K11" s="316" t="s">
        <v>65</v>
      </c>
      <c r="L11" s="372">
        <f>'Residential Program CPAS'!AV11</f>
        <v>4261.0598190420897</v>
      </c>
    </row>
    <row r="12" spans="1:12" ht="15.75" customHeight="1" x14ac:dyDescent="0.3">
      <c r="A12" s="312" t="str">
        <f>'Residential Program CPAS'!A12</f>
        <v>Income Qualified – Accessibility</v>
      </c>
      <c r="B12" s="313">
        <f>'Residential Program CPAS'!B12</f>
        <v>9.3324459923224676</v>
      </c>
      <c r="C12" s="314">
        <f>'Residential Program CPAS'!C12</f>
        <v>290.88400582933065</v>
      </c>
      <c r="D12" s="315">
        <f>'Residential Program CPAS'!D12</f>
        <v>1</v>
      </c>
      <c r="E12" s="372">
        <f>'Residential Program CPAS'!L12</f>
        <v>290.88400582933065</v>
      </c>
      <c r="F12" s="372">
        <f>'Residential Program CPAS'!M12</f>
        <v>290.88400582933065</v>
      </c>
      <c r="G12" s="372">
        <f>'Residential Program CPAS'!N12</f>
        <v>290.88400582933065</v>
      </c>
      <c r="H12" s="372">
        <f>'Residential Program CPAS'!O12</f>
        <v>290.88400582933065</v>
      </c>
      <c r="I12" s="316" t="s">
        <v>65</v>
      </c>
      <c r="J12" s="372">
        <f>'Residential Program CPAS'!Q12</f>
        <v>290.88400582933065</v>
      </c>
      <c r="K12" s="316" t="s">
        <v>65</v>
      </c>
      <c r="L12" s="372">
        <f>'Residential Program CPAS'!AV12</f>
        <v>2714.6592744326458</v>
      </c>
    </row>
    <row r="13" spans="1:12" ht="15.75" customHeight="1" x14ac:dyDescent="0.3">
      <c r="A13" s="312" t="str">
        <f>'Residential Program CPAS'!A13</f>
        <v>Income Qualified – Healthier Homes</v>
      </c>
      <c r="B13" s="313">
        <f>'Residential Program CPAS'!B13</f>
        <v>16.996215605859856</v>
      </c>
      <c r="C13" s="314">
        <f>'Residential Program CPAS'!C13</f>
        <v>56.422005871024702</v>
      </c>
      <c r="D13" s="315">
        <f>'Residential Program CPAS'!D13</f>
        <v>1</v>
      </c>
      <c r="E13" s="372">
        <f>'Residential Program CPAS'!L13</f>
        <v>56.422005871024702</v>
      </c>
      <c r="F13" s="372">
        <f>'Residential Program CPAS'!M13</f>
        <v>56.422005871024702</v>
      </c>
      <c r="G13" s="372">
        <f>'Residential Program CPAS'!N13</f>
        <v>56.422005871024702</v>
      </c>
      <c r="H13" s="372">
        <f>'Residential Program CPAS'!O13</f>
        <v>56.422005871024702</v>
      </c>
      <c r="I13" s="316" t="s">
        <v>65</v>
      </c>
      <c r="J13" s="372">
        <f>'Residential Program CPAS'!Q13</f>
        <v>56.422005871024702</v>
      </c>
      <c r="K13" s="316" t="s">
        <v>65</v>
      </c>
      <c r="L13" s="372">
        <f>'Residential Program CPAS'!AV13</f>
        <v>842.82995454549382</v>
      </c>
    </row>
    <row r="14" spans="1:12" ht="15.75" customHeight="1" x14ac:dyDescent="0.3">
      <c r="A14" s="312" t="str">
        <f>'Residential Program CPAS'!A14</f>
        <v>Income Qualified – Electrification</v>
      </c>
      <c r="B14" s="313">
        <f>'Residential Program CPAS'!B14</f>
        <v>17.781733990570061</v>
      </c>
      <c r="C14" s="314">
        <f>'Residential Program CPAS'!C14</f>
        <v>761.63403383079446</v>
      </c>
      <c r="D14" s="315">
        <f>'Residential Program CPAS'!D14</f>
        <v>1</v>
      </c>
      <c r="E14" s="372">
        <f>'Residential Program CPAS'!L14</f>
        <v>761.63403383079446</v>
      </c>
      <c r="F14" s="372">
        <f>'Residential Program CPAS'!M14</f>
        <v>761.63403383079446</v>
      </c>
      <c r="G14" s="372">
        <f>'Residential Program CPAS'!N14</f>
        <v>761.63403383079446</v>
      </c>
      <c r="H14" s="372">
        <f>'Residential Program CPAS'!O14</f>
        <v>761.63403383079446</v>
      </c>
      <c r="I14" s="316" t="s">
        <v>65</v>
      </c>
      <c r="J14" s="372">
        <f>'Residential Program CPAS'!Q14</f>
        <v>761.63403383079446</v>
      </c>
      <c r="K14" s="316" t="s">
        <v>65</v>
      </c>
      <c r="L14" s="372">
        <f>'Residential Program CPAS'!AV14</f>
        <v>12404.436628889895</v>
      </c>
    </row>
    <row r="15" spans="1:12" ht="15.75" customHeight="1" x14ac:dyDescent="0.3">
      <c r="A15" s="312" t="str">
        <f>'Residential Program CPAS'!A15</f>
        <v xml:space="preserve">Multifamily – Income Qualified </v>
      </c>
      <c r="B15" s="313">
        <f>'Residential Program CPAS'!B15</f>
        <v>14.295532954166697</v>
      </c>
      <c r="C15" s="314">
        <f>'Residential Program CPAS'!C15</f>
        <v>8588.9679509236285</v>
      </c>
      <c r="D15" s="315">
        <f>'Residential Program CPAS'!D15</f>
        <v>1</v>
      </c>
      <c r="E15" s="372">
        <f>'Residential Program CPAS'!L15</f>
        <v>8588.9679509236285</v>
      </c>
      <c r="F15" s="372">
        <f>'Residential Program CPAS'!M15</f>
        <v>8588.9679509236285</v>
      </c>
      <c r="G15" s="372">
        <f>'Residential Program CPAS'!N15</f>
        <v>8588.9679509236285</v>
      </c>
      <c r="H15" s="372">
        <f>'Residential Program CPAS'!O15</f>
        <v>8588.9679509236285</v>
      </c>
      <c r="I15" s="316" t="s">
        <v>65</v>
      </c>
      <c r="J15" s="372">
        <f>'Residential Program CPAS'!Q15</f>
        <v>8588.9679509236285</v>
      </c>
      <c r="K15" s="316" t="s">
        <v>65</v>
      </c>
      <c r="L15" s="372">
        <f>'Residential Program CPAS'!AV15</f>
        <v>119912.87745418695</v>
      </c>
    </row>
    <row r="16" spans="1:12" ht="15.75" customHeight="1" x14ac:dyDescent="0.3">
      <c r="A16" s="312" t="str">
        <f>'Residential Program CPAS'!A16</f>
        <v xml:space="preserve">Multifamily – Market Rate </v>
      </c>
      <c r="B16" s="313">
        <f>'Residential Program CPAS'!B16</f>
        <v>12.192865912901709</v>
      </c>
      <c r="C16" s="314">
        <f>'Residential Program CPAS'!C16</f>
        <v>2227.2372348062345</v>
      </c>
      <c r="D16" s="315">
        <f>'Residential Program CPAS'!D16</f>
        <v>0.9414738054618963</v>
      </c>
      <c r="E16" s="372">
        <f>'Residential Program CPAS'!L16</f>
        <v>2096.8855151194566</v>
      </c>
      <c r="F16" s="372">
        <f>'Residential Program CPAS'!M16</f>
        <v>2096.8855151194566</v>
      </c>
      <c r="G16" s="372">
        <f>'Residential Program CPAS'!N16</f>
        <v>2096.8855151194566</v>
      </c>
      <c r="H16" s="372">
        <f>'Residential Program CPAS'!O16</f>
        <v>2096.8855151194566</v>
      </c>
      <c r="I16" s="316" t="s">
        <v>65</v>
      </c>
      <c r="J16" s="372">
        <f>'Residential Program CPAS'!Q16</f>
        <v>2096.8855151194566</v>
      </c>
      <c r="K16" s="316" t="s">
        <v>65</v>
      </c>
      <c r="L16" s="372">
        <f>'Residential Program CPAS'!AV16</f>
        <v>24755.27884108268</v>
      </c>
    </row>
    <row r="17" spans="1:12" ht="15.75" customHeight="1" x14ac:dyDescent="0.3">
      <c r="A17" s="312" t="str">
        <f>'Residential Program CPAS'!A17</f>
        <v>Multifamily – Public Housing</v>
      </c>
      <c r="B17" s="313">
        <f>'Residential Program CPAS'!B17</f>
        <v>13.749777149951969</v>
      </c>
      <c r="C17" s="314">
        <f>'Residential Program CPAS'!C17</f>
        <v>382.13174129686331</v>
      </c>
      <c r="D17" s="315">
        <f>'Residential Program CPAS'!D17</f>
        <v>1</v>
      </c>
      <c r="E17" s="372">
        <f>'Residential Program CPAS'!L17</f>
        <v>382.13174129686331</v>
      </c>
      <c r="F17" s="372">
        <f>'Residential Program CPAS'!M17</f>
        <v>382.13174129686331</v>
      </c>
      <c r="G17" s="372">
        <f>'Residential Program CPAS'!N17</f>
        <v>382.13174129686331</v>
      </c>
      <c r="H17" s="372">
        <f>'Residential Program CPAS'!O17</f>
        <v>382.13174129686331</v>
      </c>
      <c r="I17" s="316" t="s">
        <v>65</v>
      </c>
      <c r="J17" s="372">
        <f>'Residential Program CPAS'!Q17</f>
        <v>382.13174129686331</v>
      </c>
      <c r="K17" s="316" t="s">
        <v>65</v>
      </c>
      <c r="L17" s="372">
        <f>'Residential Program CPAS'!AV17</f>
        <v>5251.135080720409</v>
      </c>
    </row>
    <row r="18" spans="1:12" ht="15.75" customHeight="1" x14ac:dyDescent="0.3">
      <c r="A18" s="312" t="str">
        <f>'Residential Program CPAS'!A18</f>
        <v>Market Rate Single Family – Midstream HVAC</v>
      </c>
      <c r="B18" s="313">
        <f>'Residential Program CPAS'!B18</f>
        <v>15.910277806350953</v>
      </c>
      <c r="C18" s="314">
        <f>'Residential Program CPAS'!C18</f>
        <v>9387.1690741709572</v>
      </c>
      <c r="D18" s="315">
        <f>'Residential Program CPAS'!D18</f>
        <v>0.54126801677883196</v>
      </c>
      <c r="E18" s="372">
        <f>'Residential Program CPAS'!L18</f>
        <v>5080.9743879440985</v>
      </c>
      <c r="F18" s="372">
        <f>'Residential Program CPAS'!M18</f>
        <v>5080.9743879440985</v>
      </c>
      <c r="G18" s="372">
        <f>'Residential Program CPAS'!N18</f>
        <v>5080.9743879440985</v>
      </c>
      <c r="H18" s="372">
        <f>'Residential Program CPAS'!O18</f>
        <v>5080.9743879440985</v>
      </c>
      <c r="I18" s="316" t="s">
        <v>65</v>
      </c>
      <c r="J18" s="372">
        <f>'Residential Program CPAS'!Q18</f>
        <v>5080.9743879440985</v>
      </c>
      <c r="K18" s="316" t="s">
        <v>65</v>
      </c>
      <c r="L18" s="372">
        <f>'Residential Program CPAS'!AV18</f>
        <v>80793.428151984219</v>
      </c>
    </row>
    <row r="19" spans="1:12" ht="15.75" customHeight="1" x14ac:dyDescent="0.3">
      <c r="A19" s="312" t="str">
        <f>'Residential Program CPAS'!A19</f>
        <v>Market Rate Single Family – Home Efficiency</v>
      </c>
      <c r="B19" s="313">
        <f>'Residential Program CPAS'!B19</f>
        <v>25.695269756425244</v>
      </c>
      <c r="C19" s="314">
        <f>'Residential Program CPAS'!C19</f>
        <v>226.4056369126283</v>
      </c>
      <c r="D19" s="315">
        <f>'Residential Program CPAS'!D19</f>
        <v>0.8560028538832507</v>
      </c>
      <c r="E19" s="372">
        <f>'Residential Program CPAS'!L19</f>
        <v>193.80387133246487</v>
      </c>
      <c r="F19" s="372">
        <f>'Residential Program CPAS'!M19</f>
        <v>193.80387133246487</v>
      </c>
      <c r="G19" s="372">
        <f>'Residential Program CPAS'!N19</f>
        <v>193.80387133246487</v>
      </c>
      <c r="H19" s="372">
        <f>'Residential Program CPAS'!O19</f>
        <v>193.80387133246487</v>
      </c>
      <c r="I19" s="316" t="s">
        <v>65</v>
      </c>
      <c r="J19" s="372">
        <f>'Residential Program CPAS'!Q19</f>
        <v>193.80387133246487</v>
      </c>
      <c r="K19" s="316" t="s">
        <v>65</v>
      </c>
      <c r="L19" s="372">
        <f>'Residential Program CPAS'!AV19</f>
        <v>4548.5129616854156</v>
      </c>
    </row>
    <row r="20" spans="1:12" ht="15.75" customHeight="1" x14ac:dyDescent="0.3">
      <c r="A20" s="312" t="str">
        <f>'Residential Program CPAS'!A20</f>
        <v>Kits – School Kits</v>
      </c>
      <c r="B20" s="313">
        <f>'Residential Program CPAS'!B20</f>
        <v>9.7267355023944333</v>
      </c>
      <c r="C20" s="314">
        <f>'Residential Program CPAS'!C20</f>
        <v>8292.9160700810644</v>
      </c>
      <c r="D20" s="315">
        <f>'Residential Program CPAS'!D20</f>
        <v>1</v>
      </c>
      <c r="E20" s="372">
        <f>'Residential Program CPAS'!L20</f>
        <v>8292.9160700810644</v>
      </c>
      <c r="F20" s="372">
        <f>'Residential Program CPAS'!M20</f>
        <v>8292.9160700810644</v>
      </c>
      <c r="G20" s="372">
        <f>'Residential Program CPAS'!N20</f>
        <v>7426.0126343223383</v>
      </c>
      <c r="H20" s="372">
        <f>'Residential Program CPAS'!O20</f>
        <v>7426.0126343223383</v>
      </c>
      <c r="I20" s="316" t="s">
        <v>65</v>
      </c>
      <c r="J20" s="372">
        <f>'Residential Program CPAS'!Q20</f>
        <v>7426.0126343223383</v>
      </c>
      <c r="K20" s="316" t="s">
        <v>65</v>
      </c>
      <c r="L20" s="372">
        <f>'Residential Program CPAS'!AV20</f>
        <v>80663.00115723483</v>
      </c>
    </row>
    <row r="21" spans="1:12" ht="15.75" customHeight="1" x14ac:dyDescent="0.3">
      <c r="A21" s="312" t="str">
        <f>'Residential Program CPAS'!A21</f>
        <v>Kits – Joint Utility School Kits</v>
      </c>
      <c r="B21" s="313">
        <f>'Residential Program CPAS'!B21</f>
        <v>9.5241778526987808</v>
      </c>
      <c r="C21" s="314">
        <f>'Residential Program CPAS'!C21</f>
        <v>778.04546436456633</v>
      </c>
      <c r="D21" s="315">
        <f>'Residential Program CPAS'!D21</f>
        <v>1</v>
      </c>
      <c r="E21" s="372">
        <f>'Residential Program CPAS'!L21</f>
        <v>778.04546436456633</v>
      </c>
      <c r="F21" s="372">
        <f>'Residential Program CPAS'!M21</f>
        <v>778.04546436456633</v>
      </c>
      <c r="G21" s="372">
        <f>'Residential Program CPAS'!N21</f>
        <v>704.4416918444897</v>
      </c>
      <c r="H21" s="372">
        <f>'Residential Program CPAS'!O21</f>
        <v>704.4416918444897</v>
      </c>
      <c r="I21" s="316" t="s">
        <v>65</v>
      </c>
      <c r="J21" s="372">
        <f>'Residential Program CPAS'!Q21</f>
        <v>704.4416918444897</v>
      </c>
      <c r="K21" s="316" t="s">
        <v>65</v>
      </c>
      <c r="L21" s="372">
        <f>'Residential Program CPAS'!AV21</f>
        <v>7410.2433800937379</v>
      </c>
    </row>
    <row r="22" spans="1:12" ht="15.75" customHeight="1" x14ac:dyDescent="0.3">
      <c r="A22" s="312" t="str">
        <f>'Residential Program CPAS'!A22</f>
        <v>Kits – High School Innovation</v>
      </c>
      <c r="B22" s="313">
        <f>'Residential Program CPAS'!B22</f>
        <v>10.769440339058189</v>
      </c>
      <c r="C22" s="314">
        <f>'Residential Program CPAS'!C22</f>
        <v>1453.7271825102089</v>
      </c>
      <c r="D22" s="315">
        <f>'Residential Program CPAS'!D22</f>
        <v>1</v>
      </c>
      <c r="E22" s="372">
        <f>'Residential Program CPAS'!L22</f>
        <v>1453.7271825102089</v>
      </c>
      <c r="F22" s="372">
        <f>'Residential Program CPAS'!M22</f>
        <v>1453.7271825102089</v>
      </c>
      <c r="G22" s="372">
        <f>'Residential Program CPAS'!N22</f>
        <v>1453.7271825102089</v>
      </c>
      <c r="H22" s="372">
        <f>'Residential Program CPAS'!O22</f>
        <v>1453.7271825102089</v>
      </c>
      <c r="I22" s="316" t="s">
        <v>65</v>
      </c>
      <c r="J22" s="372">
        <f>'Residential Program CPAS'!Q22</f>
        <v>1453.7271825102089</v>
      </c>
      <c r="K22" s="316" t="s">
        <v>65</v>
      </c>
      <c r="L22" s="372">
        <f>'Residential Program CPAS'!AV22</f>
        <v>15655.828161310841</v>
      </c>
    </row>
    <row r="23" spans="1:12" ht="15.75" customHeight="1" x14ac:dyDescent="0.3">
      <c r="A23" s="312" t="str">
        <f>'Residential Program CPAS'!A23</f>
        <v>Kits – Joint Utility High School Innovation</v>
      </c>
      <c r="B23" s="313">
        <f>'Residential Program CPAS'!B23</f>
        <v>9.7961196520709102</v>
      </c>
      <c r="C23" s="314">
        <f>'Residential Program CPAS'!C23</f>
        <v>237.39304797453124</v>
      </c>
      <c r="D23" s="315">
        <f>'Residential Program CPAS'!D23</f>
        <v>1</v>
      </c>
      <c r="E23" s="372">
        <f>'Residential Program CPAS'!L23</f>
        <v>237.39304797453124</v>
      </c>
      <c r="F23" s="372">
        <f>'Residential Program CPAS'!M23</f>
        <v>237.39304797453124</v>
      </c>
      <c r="G23" s="372">
        <f>'Residential Program CPAS'!N23</f>
        <v>212.24067966731079</v>
      </c>
      <c r="H23" s="372">
        <f>'Residential Program CPAS'!O23</f>
        <v>212.24067966731079</v>
      </c>
      <c r="I23" s="316" t="s">
        <v>65</v>
      </c>
      <c r="J23" s="372">
        <f>'Residential Program CPAS'!Q23</f>
        <v>212.24067966731079</v>
      </c>
      <c r="K23" s="316" t="s">
        <v>65</v>
      </c>
      <c r="L23" s="372">
        <f>'Residential Program CPAS'!AV23</f>
        <v>2325.5307025283169</v>
      </c>
    </row>
    <row r="24" spans="1:12" ht="15.75" customHeight="1" x14ac:dyDescent="0.3">
      <c r="A24" s="312" t="str">
        <f>'Residential Program CPAS'!A24</f>
        <v>Kits – Income Qualified Community Kits</v>
      </c>
      <c r="B24" s="313">
        <f>'Residential Program CPAS'!B24</f>
        <v>9.2610622555490067</v>
      </c>
      <c r="C24" s="314">
        <f>'Residential Program CPAS'!C24</f>
        <v>2295.6494869749499</v>
      </c>
      <c r="D24" s="315">
        <f>'Residential Program CPAS'!D24</f>
        <v>1</v>
      </c>
      <c r="E24" s="372">
        <f>'Residential Program CPAS'!L24</f>
        <v>2295.6494869749499</v>
      </c>
      <c r="F24" s="372">
        <f>'Residential Program CPAS'!M24</f>
        <v>2295.6494869749499</v>
      </c>
      <c r="G24" s="372">
        <f>'Residential Program CPAS'!N24</f>
        <v>2295.6494869749499</v>
      </c>
      <c r="H24" s="372">
        <f>'Residential Program CPAS'!O24</f>
        <v>2295.6494869749499</v>
      </c>
      <c r="I24" s="316" t="s">
        <v>65</v>
      </c>
      <c r="J24" s="372">
        <f>'Residential Program CPAS'!Q24</f>
        <v>2295.6494869749499</v>
      </c>
      <c r="K24" s="316" t="s">
        <v>65</v>
      </c>
      <c r="L24" s="372">
        <f>'Residential Program CPAS'!AV24</f>
        <v>21260.152815794128</v>
      </c>
    </row>
    <row r="25" spans="1:12" ht="15.75" customHeight="1" x14ac:dyDescent="0.3">
      <c r="A25" s="312" t="str">
        <f>'Residential Program CPAS'!A25</f>
        <v>Kits – HEIQ Community Engagement Kits</v>
      </c>
      <c r="B25" s="313">
        <f>'Residential Program CPAS'!B25</f>
        <v>7.9200373651481684</v>
      </c>
      <c r="C25" s="314">
        <f>'Residential Program CPAS'!C25</f>
        <v>2294.7184535728002</v>
      </c>
      <c r="D25" s="315">
        <f>'Residential Program CPAS'!D25</f>
        <v>1</v>
      </c>
      <c r="E25" s="372">
        <f>'Residential Program CPAS'!L25</f>
        <v>2294.7184535728002</v>
      </c>
      <c r="F25" s="372">
        <f>'Residential Program CPAS'!M25</f>
        <v>2294.7184535728002</v>
      </c>
      <c r="G25" s="372">
        <f>'Residential Program CPAS'!N25</f>
        <v>2294.7184535728002</v>
      </c>
      <c r="H25" s="372">
        <f>'Residential Program CPAS'!O25</f>
        <v>2294.7184535728002</v>
      </c>
      <c r="I25" s="316" t="s">
        <v>65</v>
      </c>
      <c r="J25" s="372">
        <f>'Residential Program CPAS'!Q25</f>
        <v>2294.7184535728002</v>
      </c>
      <c r="K25" s="316" t="s">
        <v>65</v>
      </c>
      <c r="L25" s="372">
        <f>'Residential Program CPAS'!AV25</f>
        <v>18174.255894791604</v>
      </c>
    </row>
    <row r="26" spans="1:12" ht="15.75" customHeight="1" x14ac:dyDescent="0.3">
      <c r="A26" s="312" t="str">
        <f>'Residential Program CPAS'!A26</f>
        <v>Kits – Mobile Home Kits</v>
      </c>
      <c r="B26" s="313">
        <f>'Residential Program CPAS'!B26</f>
        <v>8.2033901178267357</v>
      </c>
      <c r="C26" s="314">
        <f>'Residential Program CPAS'!C26</f>
        <v>96.858239216129277</v>
      </c>
      <c r="D26" s="315">
        <f>'Residential Program CPAS'!D26</f>
        <v>1</v>
      </c>
      <c r="E26" s="372">
        <f>'Residential Program CPAS'!L26</f>
        <v>96.858239216129277</v>
      </c>
      <c r="F26" s="372">
        <f>'Residential Program CPAS'!M26</f>
        <v>96.858239216129277</v>
      </c>
      <c r="G26" s="372">
        <f>'Residential Program CPAS'!N26</f>
        <v>96.858239216129277</v>
      </c>
      <c r="H26" s="372">
        <f>'Residential Program CPAS'!O26</f>
        <v>96.858239216129277</v>
      </c>
      <c r="I26" s="316" t="s">
        <v>65</v>
      </c>
      <c r="J26" s="372">
        <f>'Residential Program CPAS'!Q26</f>
        <v>96.858239216129277</v>
      </c>
      <c r="K26" s="316" t="s">
        <v>65</v>
      </c>
      <c r="L26" s="372">
        <f>'Residential Program CPAS'!AV26</f>
        <v>794.56592241569285</v>
      </c>
    </row>
    <row r="27" spans="1:12" ht="15.75" customHeight="1" x14ac:dyDescent="0.3">
      <c r="A27" s="312" t="str">
        <f>'Residential Program CPAS'!A27</f>
        <v>Market Rate Single Family – MHVAC Market Effects</v>
      </c>
      <c r="B27" s="313">
        <f>'Residential Program CPAS'!B27</f>
        <v>15.447078717396952</v>
      </c>
      <c r="C27" s="314">
        <f>'Residential Program CPAS'!C27</f>
        <v>618.69921712803637</v>
      </c>
      <c r="D27" s="315" t="str">
        <f>'Residential Program CPAS'!D27</f>
        <v>N/A</v>
      </c>
      <c r="E27" s="372">
        <f>'Residential Program CPAS'!L27</f>
        <v>618.69921712803637</v>
      </c>
      <c r="F27" s="372">
        <f>'Residential Program CPAS'!M27</f>
        <v>618.69921712803637</v>
      </c>
      <c r="G27" s="372">
        <f>'Residential Program CPAS'!N27</f>
        <v>618.69921712803637</v>
      </c>
      <c r="H27" s="372">
        <f>'Residential Program CPAS'!O27</f>
        <v>618.69921712803637</v>
      </c>
      <c r="I27" s="316" t="s">
        <v>65</v>
      </c>
      <c r="J27" s="372">
        <f>'Residential Program CPAS'!Q27</f>
        <v>618.69921712803637</v>
      </c>
      <c r="K27" s="316" t="s">
        <v>65</v>
      </c>
      <c r="L27" s="372">
        <f>'Residential Program CPAS'!AV27</f>
        <v>9557.0955093686462</v>
      </c>
    </row>
    <row r="28" spans="1:12" ht="15.75" customHeight="1" x14ac:dyDescent="0.3">
      <c r="A28" s="312" t="str">
        <f>'Residential Program CPAS'!A28</f>
        <v>Residential NPSO Adder</v>
      </c>
      <c r="B28" s="313">
        <f>'Residential Program CPAS'!B28</f>
        <v>13.666637161493853</v>
      </c>
      <c r="C28" s="314">
        <f>'Residential Program CPAS'!C28</f>
        <v>411.84390747403899</v>
      </c>
      <c r="D28" s="315" t="str">
        <f>'Residential Program CPAS'!D28</f>
        <v>N/A</v>
      </c>
      <c r="E28" s="372">
        <f>'Residential Program CPAS'!L28</f>
        <v>411.84390747403899</v>
      </c>
      <c r="F28" s="372">
        <f>'Residential Program CPAS'!M28</f>
        <v>411.84390747403899</v>
      </c>
      <c r="G28" s="372">
        <f>'Residential Program CPAS'!N28</f>
        <v>411.84390747403899</v>
      </c>
      <c r="H28" s="372">
        <f>'Residential Program CPAS'!O28</f>
        <v>411.84390747403899</v>
      </c>
      <c r="I28" s="316" t="s">
        <v>65</v>
      </c>
      <c r="J28" s="372">
        <f>'Residential Program CPAS'!Q28</f>
        <v>411.84390747403899</v>
      </c>
      <c r="K28" s="316" t="s">
        <v>65</v>
      </c>
      <c r="L28" s="372">
        <f>'Residential Program CPAS'!AV28</f>
        <v>5413.5716894806783</v>
      </c>
    </row>
    <row r="29" spans="1:12" ht="15.75" customHeight="1" x14ac:dyDescent="0.3">
      <c r="A29" s="312" t="str">
        <f>'Residential Program CPAS'!A29</f>
        <v>Residential (b-25) Conversions</v>
      </c>
      <c r="B29" s="313">
        <f>'Residential Program CPAS'!B29</f>
        <v>11.869636564055725</v>
      </c>
      <c r="C29" s="314">
        <f>'Residential Program CPAS'!C29</f>
        <v>423.39815381266004</v>
      </c>
      <c r="D29" s="315">
        <f>'Residential Program CPAS'!D29</f>
        <v>0.99631523180749004</v>
      </c>
      <c r="E29" s="372">
        <f>'Residential Program CPAS'!L29</f>
        <v>421.83802976272369</v>
      </c>
      <c r="F29" s="372">
        <f>'Residential Program CPAS'!M29</f>
        <v>421.83802976272369</v>
      </c>
      <c r="G29" s="372">
        <f>'Residential Program CPAS'!N29</f>
        <v>421.83802976272369</v>
      </c>
      <c r="H29" s="372">
        <f>'Residential Program CPAS'!O29</f>
        <v>421.83802976272369</v>
      </c>
      <c r="I29" s="316" t="s">
        <v>65</v>
      </c>
      <c r="J29" s="372">
        <f>'Residential Program CPAS'!Q29</f>
        <v>421.83802976272369</v>
      </c>
      <c r="K29" s="316" t="s">
        <v>65</v>
      </c>
      <c r="L29" s="372">
        <f>'Residential Program CPAS'!AV29</f>
        <v>4980.6819464968694</v>
      </c>
    </row>
    <row r="30" spans="1:12" ht="15.75" customHeight="1" x14ac:dyDescent="0.3">
      <c r="A30" s="317" t="s">
        <v>422</v>
      </c>
      <c r="B30" s="318"/>
      <c r="C30" s="319">
        <f>SUM(C5:C29)</f>
        <v>137241.95973828901</v>
      </c>
      <c r="D30" s="320">
        <f>E30/C30</f>
        <v>0.92683744584949523</v>
      </c>
      <c r="E30" s="319">
        <f>SUM(E5:E29)</f>
        <v>127200.98742721505</v>
      </c>
      <c r="F30" s="319">
        <f>SUM(F5:F29)</f>
        <v>127200.98742721505</v>
      </c>
      <c r="G30" s="319">
        <f>SUM(G5:G29)</f>
        <v>126235.32785062904</v>
      </c>
      <c r="H30" s="319">
        <f>SUM(H5:H29)</f>
        <v>126231.78837265505</v>
      </c>
      <c r="I30" s="321" t="s">
        <v>65</v>
      </c>
      <c r="J30" s="319">
        <f>SUM(J5:J29)</f>
        <v>126231.78837265505</v>
      </c>
      <c r="K30" s="321" t="s">
        <v>65</v>
      </c>
      <c r="L30" s="319">
        <f>SUM(L5:L29)</f>
        <v>1255194.8649315082</v>
      </c>
    </row>
    <row r="31" spans="1:12" ht="15.75" customHeight="1" x14ac:dyDescent="0.3">
      <c r="A31" s="317" t="s">
        <v>423</v>
      </c>
      <c r="B31" s="322"/>
      <c r="C31" s="323"/>
      <c r="D31" s="324"/>
      <c r="E31" s="397">
        <f>'Residential Program CPAS'!L31</f>
        <v>0</v>
      </c>
      <c r="F31" s="397">
        <f>'Residential Program CPAS'!M31</f>
        <v>0</v>
      </c>
      <c r="G31" s="397">
        <f>'Residential Program CPAS'!N31</f>
        <v>965.6595765860111</v>
      </c>
      <c r="H31" s="397">
        <f>'Residential Program CPAS'!O31</f>
        <v>3.539477973987232</v>
      </c>
      <c r="I31" s="321" t="s">
        <v>65</v>
      </c>
      <c r="J31" s="397">
        <f>'Residential Program CPAS'!Q31</f>
        <v>0</v>
      </c>
      <c r="K31" s="321" t="s">
        <v>65</v>
      </c>
      <c r="L31" s="325"/>
    </row>
    <row r="32" spans="1:12" ht="15.75" customHeight="1" x14ac:dyDescent="0.3">
      <c r="A32" s="317" t="s">
        <v>424</v>
      </c>
      <c r="B32" s="322"/>
      <c r="C32" s="323"/>
      <c r="D32" s="324"/>
      <c r="E32" s="397">
        <f>'Residential Program CPAS'!L32</f>
        <v>0</v>
      </c>
      <c r="F32" s="397">
        <f>'Residential Program CPAS'!M32</f>
        <v>0</v>
      </c>
      <c r="G32" s="397">
        <f>'Residential Program CPAS'!N32</f>
        <v>965.6595765860111</v>
      </c>
      <c r="H32" s="397">
        <f>'Residential Program CPAS'!O32</f>
        <v>969.19905455999833</v>
      </c>
      <c r="I32" s="321" t="s">
        <v>65</v>
      </c>
      <c r="J32" s="397">
        <f>'Residential Program CPAS'!Q32</f>
        <v>969.19905455999833</v>
      </c>
      <c r="K32" s="321" t="s">
        <v>65</v>
      </c>
      <c r="L32" s="325"/>
    </row>
    <row r="33" spans="1:12" ht="15.75" customHeight="1" x14ac:dyDescent="0.3">
      <c r="A33" s="326" t="s">
        <v>66</v>
      </c>
      <c r="B33" s="327">
        <f>SUMPRODUCT(B5:B29,C5:C29)/C30</f>
        <v>10.146296572393101</v>
      </c>
      <c r="C33" s="259"/>
      <c r="D33" s="259"/>
      <c r="E33" s="259"/>
      <c r="F33" s="259"/>
      <c r="G33" s="259"/>
      <c r="H33" s="259"/>
      <c r="I33" s="328"/>
      <c r="J33" s="259"/>
      <c r="K33" s="328"/>
      <c r="L33" s="259"/>
    </row>
  </sheetData>
  <mergeCells count="5">
    <mergeCell ref="A3:A4"/>
    <mergeCell ref="B3:B4"/>
    <mergeCell ref="L3:L4"/>
    <mergeCell ref="C3:C4"/>
    <mergeCell ref="D3:D4"/>
  </mergeCells>
  <pageMargins left="0.7" right="0.7" top="0.75" bottom="0.75" header="0.3" footer="0.3"/>
  <pageSetup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A1DD3-7CA5-4B89-A5C5-7AB7B6FFE588}">
  <dimension ref="A1:L31"/>
  <sheetViews>
    <sheetView workbookViewId="0">
      <selection activeCell="L1" sqref="L1:L1048576"/>
    </sheetView>
  </sheetViews>
  <sheetFormatPr defaultColWidth="8.88671875" defaultRowHeight="15.75" x14ac:dyDescent="0.3"/>
  <cols>
    <col min="1" max="1" width="32.77734375" customWidth="1"/>
    <col min="2" max="2" width="8.77734375" customWidth="1"/>
    <col min="3" max="3" width="14.77734375" customWidth="1"/>
    <col min="4" max="4" width="5.77734375" customWidth="1"/>
    <col min="5" max="8" width="7.77734375" customWidth="1"/>
    <col min="9" max="9" width="2.21875" style="25" bestFit="1" customWidth="1"/>
    <col min="10" max="10" width="7.77734375" customWidth="1"/>
    <col min="11" max="11" width="2.21875" style="25" bestFit="1" customWidth="1"/>
    <col min="12" max="12" width="9.77734375" customWidth="1"/>
  </cols>
  <sheetData>
    <row r="1" spans="1:12" ht="15.75" customHeight="1" x14ac:dyDescent="0.3">
      <c r="A1" s="292" t="s">
        <v>632</v>
      </c>
    </row>
    <row r="2" spans="1:12" ht="15.75" customHeight="1" x14ac:dyDescent="0.3"/>
    <row r="3" spans="1:12" ht="15.75" customHeight="1" x14ac:dyDescent="0.3">
      <c r="A3" s="549" t="s">
        <v>77</v>
      </c>
      <c r="B3" s="485" t="s">
        <v>66</v>
      </c>
      <c r="C3" s="474" t="s">
        <v>64</v>
      </c>
      <c r="D3" s="485" t="s">
        <v>57</v>
      </c>
      <c r="E3" s="146" t="s">
        <v>59</v>
      </c>
      <c r="F3" s="146"/>
      <c r="G3" s="146"/>
      <c r="H3" s="146"/>
      <c r="I3" s="146"/>
      <c r="J3" s="146"/>
      <c r="K3" s="147"/>
      <c r="L3" s="474" t="s">
        <v>67</v>
      </c>
    </row>
    <row r="4" spans="1:12" ht="15.75" customHeight="1" x14ac:dyDescent="0.3">
      <c r="A4" s="550"/>
      <c r="B4" s="486"/>
      <c r="C4" s="476"/>
      <c r="D4" s="486"/>
      <c r="E4" s="24">
        <f>'Business Program CPAS'!L4</f>
        <v>2025</v>
      </c>
      <c r="F4" s="24">
        <f>'Business Program CPAS'!M4</f>
        <v>2026</v>
      </c>
      <c r="G4" s="24">
        <f>'Business Program CPAS'!N4</f>
        <v>2027</v>
      </c>
      <c r="H4" s="24">
        <f>'Business Program CPAS'!O4</f>
        <v>2028</v>
      </c>
      <c r="I4" s="24" t="s">
        <v>65</v>
      </c>
      <c r="J4" s="24">
        <f>'Business Program CPAS'!Q4</f>
        <v>2030</v>
      </c>
      <c r="K4" s="24" t="s">
        <v>65</v>
      </c>
      <c r="L4" s="476"/>
    </row>
    <row r="5" spans="1:12" ht="15.75" customHeight="1" x14ac:dyDescent="0.3">
      <c r="A5" s="312" t="str">
        <f>'Business Program CPAS'!A5</f>
        <v xml:space="preserve">Standard - Core </v>
      </c>
      <c r="B5" s="313">
        <f>'Business Program CPAS'!B5</f>
        <v>14.09187414383134</v>
      </c>
      <c r="C5" s="314">
        <f>'Business Program CPAS'!C5</f>
        <v>29175.20222677293</v>
      </c>
      <c r="D5" s="315">
        <f>'Business Program CPAS'!D5</f>
        <v>0.86993068690568798</v>
      </c>
      <c r="E5" s="314">
        <f>'Business Program CPAS'!L5</f>
        <v>25380.403713748932</v>
      </c>
      <c r="F5" s="314">
        <f>'Business Program CPAS'!M5</f>
        <v>25380.403713748932</v>
      </c>
      <c r="G5" s="314">
        <f>'Business Program CPAS'!N5</f>
        <v>25380.403713748932</v>
      </c>
      <c r="H5" s="314">
        <f>'Business Program CPAS'!O5</f>
        <v>25376.862723315633</v>
      </c>
      <c r="I5" s="316" t="s">
        <v>65</v>
      </c>
      <c r="J5" s="314">
        <f>'Business Program CPAS'!Q5</f>
        <v>25199.343452995756</v>
      </c>
      <c r="K5" s="316" t="s">
        <v>65</v>
      </c>
      <c r="L5" s="314">
        <f>'Business Program CPAS'!AV5</f>
        <v>359852.76941111562</v>
      </c>
    </row>
    <row r="6" spans="1:12" ht="15.75" customHeight="1" x14ac:dyDescent="0.3">
      <c r="A6" s="312" t="str">
        <f>'Business Program CPAS'!A6</f>
        <v>Standard - Online Store</v>
      </c>
      <c r="B6" s="313">
        <f>'Business Program CPAS'!B6</f>
        <v>10.614000671142191</v>
      </c>
      <c r="C6" s="314">
        <f>'Business Program CPAS'!C6</f>
        <v>1249.6495659793009</v>
      </c>
      <c r="D6" s="315">
        <f>'Business Program CPAS'!D6</f>
        <v>0.93343336418610534</v>
      </c>
      <c r="E6" s="314">
        <f>'Business Program CPAS'!L6</f>
        <v>1166.4645984257652</v>
      </c>
      <c r="F6" s="314">
        <f>'Business Program CPAS'!M6</f>
        <v>1166.4645984257652</v>
      </c>
      <c r="G6" s="314">
        <f>'Business Program CPAS'!N6</f>
        <v>1166.4645984257652</v>
      </c>
      <c r="H6" s="314">
        <f>'Business Program CPAS'!O6</f>
        <v>1166.4645984257652</v>
      </c>
      <c r="I6" s="316" t="s">
        <v>65</v>
      </c>
      <c r="J6" s="314">
        <f>'Business Program CPAS'!Q6</f>
        <v>1166.0699884577652</v>
      </c>
      <c r="K6" s="316" t="s">
        <v>65</v>
      </c>
      <c r="L6" s="314">
        <f>'Business Program CPAS'!AV6</f>
        <v>12271.086102010113</v>
      </c>
    </row>
    <row r="7" spans="1:12" ht="15.75" customHeight="1" x14ac:dyDescent="0.3">
      <c r="A7" s="312" t="str">
        <f>'Business Program CPAS'!A7</f>
        <v>Standard - BOC</v>
      </c>
      <c r="B7" s="313">
        <f>'Business Program CPAS'!B7</f>
        <v>13</v>
      </c>
      <c r="C7" s="314">
        <f>'Business Program CPAS'!C7</f>
        <v>492.57528000000002</v>
      </c>
      <c r="D7" s="315">
        <f>'Business Program CPAS'!D7</f>
        <v>1</v>
      </c>
      <c r="E7" s="314">
        <f>'Business Program CPAS'!L7</f>
        <v>492.57528000000002</v>
      </c>
      <c r="F7" s="314">
        <f>'Business Program CPAS'!M7</f>
        <v>492.57528000000002</v>
      </c>
      <c r="G7" s="314">
        <f>'Business Program CPAS'!N7</f>
        <v>492.57528000000002</v>
      </c>
      <c r="H7" s="314">
        <f>'Business Program CPAS'!O7</f>
        <v>492.57528000000002</v>
      </c>
      <c r="I7" s="316" t="s">
        <v>65</v>
      </c>
      <c r="J7" s="314">
        <f>'Business Program CPAS'!Q7</f>
        <v>285.69366239999999</v>
      </c>
      <c r="K7" s="316" t="s">
        <v>65</v>
      </c>
      <c r="L7" s="314">
        <f>'Business Program CPAS'!AV7</f>
        <v>4541.5440816</v>
      </c>
    </row>
    <row r="8" spans="1:12" ht="15.75" customHeight="1" x14ac:dyDescent="0.3">
      <c r="A8" s="312" t="str">
        <f>'Business Program CPAS'!A8</f>
        <v>Custom - Custom Incentives</v>
      </c>
      <c r="B8" s="313">
        <f>'Business Program CPAS'!B8</f>
        <v>22.59790645979793</v>
      </c>
      <c r="C8" s="314">
        <f>'Business Program CPAS'!C8</f>
        <v>77981.385524550802</v>
      </c>
      <c r="D8" s="315">
        <f>'Business Program CPAS'!D8</f>
        <v>0.76182332109246043</v>
      </c>
      <c r="E8" s="314">
        <f>'Business Program CPAS'!L8</f>
        <v>59408.038103704814</v>
      </c>
      <c r="F8" s="314">
        <f>'Business Program CPAS'!M8</f>
        <v>59408.038103704814</v>
      </c>
      <c r="G8" s="314">
        <f>'Business Program CPAS'!N8</f>
        <v>59408.038103704814</v>
      </c>
      <c r="H8" s="314">
        <f>'Business Program CPAS'!O8</f>
        <v>59408.038103704814</v>
      </c>
      <c r="I8" s="316" t="s">
        <v>65</v>
      </c>
      <c r="J8" s="314">
        <f>'Business Program CPAS'!Q8</f>
        <v>59408.038103704814</v>
      </c>
      <c r="K8" s="316" t="s">
        <v>65</v>
      </c>
      <c r="L8" s="314">
        <f>'Business Program CPAS'!AV8</f>
        <v>1341484.6785204995</v>
      </c>
    </row>
    <row r="9" spans="1:12" ht="15.75" customHeight="1" x14ac:dyDescent="0.3">
      <c r="A9" s="312" t="str">
        <f>'Business Program CPAS'!A9</f>
        <v>Custom - New Construction Lighting</v>
      </c>
      <c r="B9" s="313">
        <f>'Business Program CPAS'!B9</f>
        <v>15.317576782983933</v>
      </c>
      <c r="C9" s="314">
        <f>'Business Program CPAS'!C9</f>
        <v>2185.8218081641148</v>
      </c>
      <c r="D9" s="315">
        <f>'Business Program CPAS'!D9</f>
        <v>0.90449999999999997</v>
      </c>
      <c r="E9" s="314">
        <f>'Business Program CPAS'!L9</f>
        <v>1977.0758254844418</v>
      </c>
      <c r="F9" s="314">
        <f>'Business Program CPAS'!M9</f>
        <v>1977.0758254844418</v>
      </c>
      <c r="G9" s="314">
        <f>'Business Program CPAS'!N9</f>
        <v>1977.0758254844418</v>
      </c>
      <c r="H9" s="314">
        <f>'Business Program CPAS'!O9</f>
        <v>1977.0758254844418</v>
      </c>
      <c r="I9" s="316" t="s">
        <v>65</v>
      </c>
      <c r="J9" s="314">
        <f>'Business Program CPAS'!Q9</f>
        <v>1977.0758254844418</v>
      </c>
      <c r="K9" s="316" t="s">
        <v>65</v>
      </c>
      <c r="L9" s="314">
        <f>'Business Program CPAS'!AV9</f>
        <v>30284.010762639271</v>
      </c>
    </row>
    <row r="10" spans="1:12" ht="15.75" customHeight="1" x14ac:dyDescent="0.3">
      <c r="A10" s="312" t="str">
        <f>'Business Program CPAS'!A10</f>
        <v>Retro-Commissioning - VCx</v>
      </c>
      <c r="B10" s="313">
        <f>'Business Program CPAS'!B10</f>
        <v>7.3</v>
      </c>
      <c r="C10" s="314">
        <f>'Business Program CPAS'!C10</f>
        <v>4482.8658809201488</v>
      </c>
      <c r="D10" s="315">
        <f>'Business Program CPAS'!D10</f>
        <v>0.93948474506767432</v>
      </c>
      <c r="E10" s="314">
        <f>'Business Program CPAS'!L10</f>
        <v>4211.5841093088411</v>
      </c>
      <c r="F10" s="314">
        <f>'Business Program CPAS'!M10</f>
        <v>4211.5841093088411</v>
      </c>
      <c r="G10" s="314">
        <f>'Business Program CPAS'!N10</f>
        <v>4211.5841093088411</v>
      </c>
      <c r="H10" s="314">
        <f>'Business Program CPAS'!O10</f>
        <v>4211.5841093088411</v>
      </c>
      <c r="I10" s="316" t="s">
        <v>65</v>
      </c>
      <c r="J10" s="314">
        <f>'Business Program CPAS'!Q10</f>
        <v>4211.5841093088411</v>
      </c>
      <c r="K10" s="316" t="s">
        <v>65</v>
      </c>
      <c r="L10" s="314">
        <f>'Business Program CPAS'!AV10</f>
        <v>30744.563997954541</v>
      </c>
    </row>
    <row r="11" spans="1:12" ht="15.75" customHeight="1" x14ac:dyDescent="0.3">
      <c r="A11" s="312" t="str">
        <f>'Business Program CPAS'!A11</f>
        <v>Retro-Commissioning - Virtual SEM</v>
      </c>
      <c r="B11" s="313">
        <f>'Business Program CPAS'!B11</f>
        <v>7</v>
      </c>
      <c r="C11" s="314">
        <f>'Business Program CPAS'!C11</f>
        <v>1467.5004488291174</v>
      </c>
      <c r="D11" s="315">
        <f>'Business Program CPAS'!D11</f>
        <v>1</v>
      </c>
      <c r="E11" s="314">
        <f>'Business Program CPAS'!L11</f>
        <v>1467.5004488291174</v>
      </c>
      <c r="F11" s="314">
        <f>'Business Program CPAS'!M11</f>
        <v>1467.5004488291174</v>
      </c>
      <c r="G11" s="314">
        <f>'Business Program CPAS'!N11</f>
        <v>1467.5004488291174</v>
      </c>
      <c r="H11" s="314">
        <f>'Business Program CPAS'!O11</f>
        <v>1467.5004488291174</v>
      </c>
      <c r="I11" s="316" t="s">
        <v>65</v>
      </c>
      <c r="J11" s="314">
        <f>'Business Program CPAS'!Q11</f>
        <v>1467.5004488291174</v>
      </c>
      <c r="K11" s="316" t="s">
        <v>65</v>
      </c>
      <c r="L11" s="314">
        <f>'Business Program CPAS'!AV11</f>
        <v>10272.503141803823</v>
      </c>
    </row>
    <row r="12" spans="1:12" ht="15.75" customHeight="1" x14ac:dyDescent="0.3">
      <c r="A12" s="312" t="str">
        <f>'Business Program CPAS'!A12</f>
        <v>Streetlighting - MOSL</v>
      </c>
      <c r="B12" s="313">
        <f>'Business Program CPAS'!B12</f>
        <v>20</v>
      </c>
      <c r="C12" s="314">
        <f>'Business Program CPAS'!C12</f>
        <v>79.019861700000007</v>
      </c>
      <c r="D12" s="315">
        <f>'Business Program CPAS'!D12</f>
        <v>1</v>
      </c>
      <c r="E12" s="314">
        <f>'Business Program CPAS'!L12</f>
        <v>79.019861700000007</v>
      </c>
      <c r="F12" s="314">
        <f>'Business Program CPAS'!M12</f>
        <v>79.019861700000007</v>
      </c>
      <c r="G12" s="314">
        <f>'Business Program CPAS'!N12</f>
        <v>79.019861700000007</v>
      </c>
      <c r="H12" s="314">
        <f>'Business Program CPAS'!O12</f>
        <v>79.019861700000007</v>
      </c>
      <c r="I12" s="316" t="s">
        <v>65</v>
      </c>
      <c r="J12" s="314">
        <f>'Business Program CPAS'!Q12</f>
        <v>79.019861700000007</v>
      </c>
      <c r="K12" s="316" t="s">
        <v>65</v>
      </c>
      <c r="L12" s="314">
        <f>'Business Program CPAS'!AV12</f>
        <v>1580.3972340000005</v>
      </c>
    </row>
    <row r="13" spans="1:12" ht="15.75" customHeight="1" x14ac:dyDescent="0.3">
      <c r="A13" s="312" t="str">
        <f>'Business Program CPAS'!A13</f>
        <v>Streetlighting - UOSL</v>
      </c>
      <c r="B13" s="313">
        <f>'Business Program CPAS'!B13</f>
        <v>20</v>
      </c>
      <c r="C13" s="314">
        <f>'Business Program CPAS'!C13</f>
        <v>7499.6167769041995</v>
      </c>
      <c r="D13" s="315">
        <f>'Business Program CPAS'!D13</f>
        <v>1</v>
      </c>
      <c r="E13" s="314">
        <f>'Business Program CPAS'!L13</f>
        <v>7499.6167769041995</v>
      </c>
      <c r="F13" s="314">
        <f>'Business Program CPAS'!M13</f>
        <v>7499.6167769041995</v>
      </c>
      <c r="G13" s="314">
        <f>'Business Program CPAS'!N13</f>
        <v>7499.6167769041995</v>
      </c>
      <c r="H13" s="314">
        <f>'Business Program CPAS'!O13</f>
        <v>7237.6200159042</v>
      </c>
      <c r="I13" s="316" t="s">
        <v>65</v>
      </c>
      <c r="J13" s="314">
        <f>'Business Program CPAS'!Q13</f>
        <v>7237.6200159042</v>
      </c>
      <c r="K13" s="316" t="s">
        <v>65</v>
      </c>
      <c r="L13" s="314">
        <f>'Business Program CPAS'!AV13</f>
        <v>145538.39060108404</v>
      </c>
    </row>
    <row r="14" spans="1:12" ht="15.75" customHeight="1" x14ac:dyDescent="0.3">
      <c r="A14" s="312" t="str">
        <f>'Business Program CPAS'!A14</f>
        <v>Small Business - SBDI</v>
      </c>
      <c r="B14" s="313">
        <f>'Business Program CPAS'!B14</f>
        <v>13.51918371046453</v>
      </c>
      <c r="C14" s="314">
        <f>'Business Program CPAS'!C14</f>
        <v>42509.394491644453</v>
      </c>
      <c r="D14" s="315">
        <f>'Business Program CPAS'!D14</f>
        <v>1.1410000000000009</v>
      </c>
      <c r="E14" s="314">
        <f>'Business Program CPAS'!L14</f>
        <v>48503.219114966356</v>
      </c>
      <c r="F14" s="314">
        <f>'Business Program CPAS'!M14</f>
        <v>48503.219114966356</v>
      </c>
      <c r="G14" s="314">
        <f>'Business Program CPAS'!N14</f>
        <v>48313.314225915528</v>
      </c>
      <c r="H14" s="314">
        <f>'Business Program CPAS'!O14</f>
        <v>47245.465363056734</v>
      </c>
      <c r="I14" s="316" t="s">
        <v>65</v>
      </c>
      <c r="J14" s="314">
        <f>'Business Program CPAS'!Q14</f>
        <v>45885.766469324932</v>
      </c>
      <c r="K14" s="316" t="s">
        <v>65</v>
      </c>
      <c r="L14" s="314">
        <f>'Business Program CPAS'!AV14</f>
        <v>628193.42008468136</v>
      </c>
    </row>
    <row r="15" spans="1:12" ht="15.75" customHeight="1" x14ac:dyDescent="0.3">
      <c r="A15" s="312" t="str">
        <f>'Business Program CPAS'!A15</f>
        <v>Small Business - SBEP</v>
      </c>
      <c r="B15" s="313">
        <f>'Business Program CPAS'!B15</f>
        <v>20.102082488715528</v>
      </c>
      <c r="C15" s="314">
        <f>'Business Program CPAS'!C15</f>
        <v>354.53746247030688</v>
      </c>
      <c r="D15" s="315">
        <f>'Business Program CPAS'!D15</f>
        <v>1</v>
      </c>
      <c r="E15" s="314">
        <f>'Business Program CPAS'!L15</f>
        <v>354.53746247030688</v>
      </c>
      <c r="F15" s="314">
        <f>'Business Program CPAS'!M15</f>
        <v>354.53746247030688</v>
      </c>
      <c r="G15" s="314">
        <f>'Business Program CPAS'!N15</f>
        <v>354.53746247030688</v>
      </c>
      <c r="H15" s="314">
        <f>'Business Program CPAS'!O15</f>
        <v>354.53746247030688</v>
      </c>
      <c r="I15" s="316" t="s">
        <v>65</v>
      </c>
      <c r="J15" s="314">
        <f>'Business Program CPAS'!Q15</f>
        <v>354.53746247030688</v>
      </c>
      <c r="K15" s="316" t="s">
        <v>65</v>
      </c>
      <c r="L15" s="314">
        <f>'Business Program CPAS'!AV15</f>
        <v>7126.9413159179976</v>
      </c>
    </row>
    <row r="16" spans="1:12" ht="15.75" customHeight="1" x14ac:dyDescent="0.3">
      <c r="A16" s="312" t="str">
        <f>'Business Program CPAS'!A16</f>
        <v>Midstream - Lighting</v>
      </c>
      <c r="B16" s="313">
        <f>'Business Program CPAS'!B16</f>
        <v>15.058566830823978</v>
      </c>
      <c r="C16" s="314">
        <f>'Business Program CPAS'!C16</f>
        <v>28990.755108029418</v>
      </c>
      <c r="D16" s="315">
        <f>'Business Program CPAS'!D16</f>
        <v>0.84224522363825127</v>
      </c>
      <c r="E16" s="314">
        <f>'Business Program CPAS'!L16</f>
        <v>24417.325019404012</v>
      </c>
      <c r="F16" s="314">
        <f>'Business Program CPAS'!M16</f>
        <v>24417.325019404012</v>
      </c>
      <c r="G16" s="314">
        <f>'Business Program CPAS'!N16</f>
        <v>24417.325019404012</v>
      </c>
      <c r="H16" s="314">
        <f>'Business Program CPAS'!O16</f>
        <v>24417.325019404012</v>
      </c>
      <c r="I16" s="316" t="s">
        <v>65</v>
      </c>
      <c r="J16" s="314">
        <f>'Business Program CPAS'!Q16</f>
        <v>24416.368729451213</v>
      </c>
      <c r="K16" s="316" t="s">
        <v>65</v>
      </c>
      <c r="L16" s="314">
        <f>'Business Program CPAS'!AV16</f>
        <v>367672.08250318322</v>
      </c>
    </row>
    <row r="17" spans="1:12" ht="15.75" customHeight="1" x14ac:dyDescent="0.3">
      <c r="A17" s="312" t="str">
        <f>'Business Program CPAS'!A17</f>
        <v>Midstream - HVAC</v>
      </c>
      <c r="B17" s="313">
        <f>'Business Program CPAS'!B17</f>
        <v>15.107701421231472</v>
      </c>
      <c r="C17" s="314">
        <f>'Business Program CPAS'!C17</f>
        <v>606.13710953620841</v>
      </c>
      <c r="D17" s="315">
        <f>'Business Program CPAS'!D17</f>
        <v>0.68347641033741113</v>
      </c>
      <c r="E17" s="314">
        <f>'Business Program CPAS'!L17</f>
        <v>414.2804157981019</v>
      </c>
      <c r="F17" s="314">
        <f>'Business Program CPAS'!M17</f>
        <v>414.2804157981019</v>
      </c>
      <c r="G17" s="314">
        <f>'Business Program CPAS'!N17</f>
        <v>414.2804157981019</v>
      </c>
      <c r="H17" s="314">
        <f>'Business Program CPAS'!O17</f>
        <v>414.1261413310628</v>
      </c>
      <c r="I17" s="316" t="s">
        <v>65</v>
      </c>
      <c r="J17" s="314">
        <f>'Business Program CPAS'!Q17</f>
        <v>413.28163265620248</v>
      </c>
      <c r="K17" s="316" t="s">
        <v>65</v>
      </c>
      <c r="L17" s="314">
        <f>'Business Program CPAS'!AV17</f>
        <v>6245.1172028650954</v>
      </c>
    </row>
    <row r="18" spans="1:12" ht="15.75" customHeight="1" x14ac:dyDescent="0.3">
      <c r="A18" s="312" t="str">
        <f>'Business Program CPAS'!A18</f>
        <v>Midstream - Food Service</v>
      </c>
      <c r="B18" s="313">
        <f>'Business Program CPAS'!B18</f>
        <v>12.135931365448384</v>
      </c>
      <c r="C18" s="314">
        <f>'Business Program CPAS'!C18</f>
        <v>489.14331449862516</v>
      </c>
      <c r="D18" s="315">
        <f>'Business Program CPAS'!D18</f>
        <v>0.8718033812503605</v>
      </c>
      <c r="E18" s="314">
        <f>'Business Program CPAS'!L18</f>
        <v>426.43679549590991</v>
      </c>
      <c r="F18" s="314">
        <f>'Business Program CPAS'!M18</f>
        <v>426.43679549590991</v>
      </c>
      <c r="G18" s="314">
        <f>'Business Program CPAS'!N18</f>
        <v>426.43679549590991</v>
      </c>
      <c r="H18" s="314">
        <f>'Business Program CPAS'!O18</f>
        <v>426.43679549590991</v>
      </c>
      <c r="I18" s="316" t="s">
        <v>65</v>
      </c>
      <c r="J18" s="314">
        <f>'Business Program CPAS'!Q18</f>
        <v>426.43679549590991</v>
      </c>
      <c r="K18" s="316" t="s">
        <v>65</v>
      </c>
      <c r="L18" s="314">
        <f>'Business Program CPAS'!AV18</f>
        <v>5179.464301230717</v>
      </c>
    </row>
    <row r="19" spans="1:12" ht="15.75" customHeight="1" x14ac:dyDescent="0.3">
      <c r="A19" s="312" t="str">
        <f>'Business Program CPAS'!A19</f>
        <v>Midstream - Carryover</v>
      </c>
      <c r="B19" s="313">
        <f>'Business Program CPAS'!B19</f>
        <v>14.797277300976594</v>
      </c>
      <c r="C19" s="314">
        <f>'Business Program CPAS'!C19</f>
        <v>3441.1859638488531</v>
      </c>
      <c r="D19" s="315">
        <f>'Business Program CPAS'!D19</f>
        <v>0.95327448657013691</v>
      </c>
      <c r="E19" s="314">
        <f>'Business Program CPAS'!L19</f>
        <v>3280.3947828803771</v>
      </c>
      <c r="F19" s="314">
        <f>'Business Program CPAS'!M19</f>
        <v>3280.3947828803771</v>
      </c>
      <c r="G19" s="314">
        <f>'Business Program CPAS'!N19</f>
        <v>3280.3947828803771</v>
      </c>
      <c r="H19" s="314">
        <f>'Business Program CPAS'!O19</f>
        <v>3280.3947828803771</v>
      </c>
      <c r="I19" s="316" t="s">
        <v>65</v>
      </c>
      <c r="J19" s="314">
        <f>'Business Program CPAS'!Q19</f>
        <v>3280.3947828803771</v>
      </c>
      <c r="K19" s="316" t="s">
        <v>65</v>
      </c>
      <c r="L19" s="314">
        <f>'Business Program CPAS'!AV19</f>
        <v>48540.911258957938</v>
      </c>
    </row>
    <row r="20" spans="1:12" ht="15.75" customHeight="1" x14ac:dyDescent="0.3">
      <c r="A20" s="312" t="str">
        <f>'Business Program CPAS'!A20</f>
        <v>Business (b-25) Conversions</v>
      </c>
      <c r="B20" s="313">
        <f>'Business Program CPAS'!B20</f>
        <v>22.637602856559418</v>
      </c>
      <c r="C20" s="314">
        <f>'Business Program CPAS'!C20</f>
        <v>47284.761487950629</v>
      </c>
      <c r="D20" s="315">
        <f>'Business Program CPAS'!D20</f>
        <v>0.8257646237457491</v>
      </c>
      <c r="E20" s="314">
        <f>'Business Program CPAS'!L20</f>
        <v>39046.083279005041</v>
      </c>
      <c r="F20" s="314">
        <f>'Business Program CPAS'!M20</f>
        <v>39046.083279005041</v>
      </c>
      <c r="G20" s="314">
        <f>'Business Program CPAS'!N20</f>
        <v>39046.083279005041</v>
      </c>
      <c r="H20" s="314">
        <f>'Business Program CPAS'!O20</f>
        <v>39046.083279005041</v>
      </c>
      <c r="I20" s="316" t="s">
        <v>65</v>
      </c>
      <c r="J20" s="314">
        <f>'Business Program CPAS'!Q20</f>
        <v>39046.083279005041</v>
      </c>
      <c r="K20" s="316" t="s">
        <v>65</v>
      </c>
      <c r="L20" s="314">
        <f>'Business Program CPAS'!AV20</f>
        <v>883725.50156804512</v>
      </c>
    </row>
    <row r="21" spans="1:12" ht="15.75" customHeight="1" x14ac:dyDescent="0.3">
      <c r="A21" s="317" t="str">
        <f>'Business Program CPAS'!A21</f>
        <v>2025 Business Program CPAS</v>
      </c>
      <c r="B21" s="318"/>
      <c r="C21" s="319">
        <f>'Business Program CPAS'!C21</f>
        <v>248289.55231179908</v>
      </c>
      <c r="D21" s="320">
        <f>'Business Program CPAS'!D21</f>
        <v>0.87850879570723117</v>
      </c>
      <c r="E21" s="319">
        <f>'Business Program CPAS'!L21</f>
        <v>218124.55558812618</v>
      </c>
      <c r="F21" s="319">
        <f>'Business Program CPAS'!M21</f>
        <v>218124.55558812618</v>
      </c>
      <c r="G21" s="319">
        <f>'Business Program CPAS'!N21</f>
        <v>217934.65069907537</v>
      </c>
      <c r="H21" s="319">
        <f>'Business Program CPAS'!O21</f>
        <v>216601.10981031624</v>
      </c>
      <c r="I21" s="321" t="s">
        <v>65</v>
      </c>
      <c r="J21" s="319">
        <f>'Business Program CPAS'!Q21</f>
        <v>214854.81462006891</v>
      </c>
      <c r="K21" s="321" t="s">
        <v>65</v>
      </c>
      <c r="L21" s="319">
        <f>'Business Program CPAS'!AV21</f>
        <v>3883253.3820875888</v>
      </c>
    </row>
    <row r="22" spans="1:12" ht="15.75" customHeight="1" x14ac:dyDescent="0.3">
      <c r="A22" s="317" t="str">
        <f>'Business Program CPAS'!A22</f>
        <v>Expiring 2025 Business Program CPAS</v>
      </c>
      <c r="B22" s="322"/>
      <c r="C22" s="323"/>
      <c r="D22" s="324"/>
      <c r="E22" s="319">
        <f>'Business Program CPAS'!L22</f>
        <v>0</v>
      </c>
      <c r="F22" s="319">
        <f>'Business Program CPAS'!M22</f>
        <v>0</v>
      </c>
      <c r="G22" s="319">
        <f>'Business Program CPAS'!N22</f>
        <v>189.90488905081293</v>
      </c>
      <c r="H22" s="319">
        <f>'Business Program CPAS'!O22</f>
        <v>1333.5408887591329</v>
      </c>
      <c r="I22" s="321" t="s">
        <v>65</v>
      </c>
      <c r="J22" s="319">
        <f>'Business Program CPAS'!Q22</f>
        <v>677.66631319510634</v>
      </c>
      <c r="K22" s="321" t="s">
        <v>65</v>
      </c>
      <c r="L22" s="325"/>
    </row>
    <row r="23" spans="1:12" ht="15.75" customHeight="1" x14ac:dyDescent="0.3">
      <c r="A23" s="317" t="str">
        <f>'Business Program CPAS'!A23</f>
        <v>Expired 2025 Business Program CPAS</v>
      </c>
      <c r="B23" s="322"/>
      <c r="C23" s="323"/>
      <c r="D23" s="324"/>
      <c r="E23" s="319">
        <f>'Business Program CPAS'!L23</f>
        <v>0</v>
      </c>
      <c r="F23" s="319">
        <f>'Business Program CPAS'!M23</f>
        <v>0</v>
      </c>
      <c r="G23" s="319">
        <f>'Business Program CPAS'!N23</f>
        <v>189.90488905081293</v>
      </c>
      <c r="H23" s="319">
        <f>'Business Program CPAS'!O23</f>
        <v>1523.4457778099459</v>
      </c>
      <c r="I23" s="321" t="s">
        <v>65</v>
      </c>
      <c r="J23" s="319">
        <f>'Business Program CPAS'!Q23</f>
        <v>3269.7409680572746</v>
      </c>
      <c r="K23" s="321" t="s">
        <v>65</v>
      </c>
      <c r="L23" s="325"/>
    </row>
    <row r="24" spans="1:12" ht="15.75" customHeight="1" x14ac:dyDescent="0.3">
      <c r="A24" s="326" t="str">
        <f>'Business Program CPAS'!A24</f>
        <v>WAML</v>
      </c>
      <c r="B24" s="327">
        <f>'Business Program CPAS'!B24</f>
        <v>18.429587802495877</v>
      </c>
      <c r="C24" s="259"/>
      <c r="D24" s="259"/>
      <c r="E24" s="259"/>
      <c r="F24" s="259"/>
      <c r="G24" s="259"/>
      <c r="H24" s="259"/>
      <c r="I24" s="328"/>
      <c r="J24" s="259"/>
      <c r="K24" s="328"/>
      <c r="L24" s="259"/>
    </row>
    <row r="27" spans="1:12" x14ac:dyDescent="0.3">
      <c r="C27" s="60"/>
    </row>
    <row r="28" spans="1:12" x14ac:dyDescent="0.3">
      <c r="C28" s="60"/>
    </row>
    <row r="29" spans="1:12" x14ac:dyDescent="0.3">
      <c r="C29" s="60"/>
    </row>
    <row r="30" spans="1:12" x14ac:dyDescent="0.3">
      <c r="C30" s="60"/>
    </row>
    <row r="31" spans="1:12" x14ac:dyDescent="0.3">
      <c r="C31" s="60"/>
    </row>
  </sheetData>
  <mergeCells count="5">
    <mergeCell ref="L3:L4"/>
    <mergeCell ref="A3:A4"/>
    <mergeCell ref="B3:B4"/>
    <mergeCell ref="C3:C4"/>
    <mergeCell ref="D3:D4"/>
  </mergeCells>
  <pageMargins left="0.7" right="0.7" top="0.75" bottom="0.75" header="0.3" footer="0.3"/>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E1D35-7CD6-4EBB-AFF5-70738F084916}">
  <dimension ref="A1"/>
  <sheetViews>
    <sheetView workbookViewId="0">
      <selection activeCell="N8" sqref="N8"/>
    </sheetView>
  </sheetViews>
  <sheetFormatPr defaultRowHeight="15.75" x14ac:dyDescent="0.3"/>
  <sheetData>
    <row r="1" ht="15.75" customHeight="1" x14ac:dyDescent="0.3"/>
  </sheetData>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B15F3-88D7-4AA7-83B1-F60D403FA163}">
  <dimension ref="A1:AV26"/>
  <sheetViews>
    <sheetView topLeftCell="AB1" workbookViewId="0">
      <selection activeCell="AK24" sqref="AK24"/>
    </sheetView>
  </sheetViews>
  <sheetFormatPr defaultRowHeight="15.75" x14ac:dyDescent="0.3"/>
  <cols>
    <col min="1" max="1" width="32.77734375" customWidth="1"/>
    <col min="2" max="2" width="8.77734375" customWidth="1"/>
    <col min="3" max="3" width="14.77734375" customWidth="1"/>
    <col min="4" max="4" width="5.77734375" customWidth="1"/>
    <col min="5" max="11" width="7.77734375" hidden="1" customWidth="1"/>
    <col min="12" max="47" width="7.77734375" customWidth="1"/>
    <col min="48" max="48" width="9.77734375" customWidth="1"/>
  </cols>
  <sheetData>
    <row r="1" spans="1:48" ht="15.75" customHeight="1" x14ac:dyDescent="0.3">
      <c r="A1" s="292" t="s">
        <v>301</v>
      </c>
    </row>
    <row r="3" spans="1:48" ht="15.75" customHeight="1" x14ac:dyDescent="0.3">
      <c r="A3" s="491" t="s">
        <v>32</v>
      </c>
      <c r="B3" s="493" t="s">
        <v>66</v>
      </c>
      <c r="C3" s="493" t="s">
        <v>264</v>
      </c>
      <c r="D3" s="493" t="s">
        <v>57</v>
      </c>
      <c r="E3" s="46"/>
      <c r="F3" s="97"/>
      <c r="G3" s="97"/>
      <c r="H3" s="97"/>
      <c r="I3" s="97"/>
      <c r="J3" s="97"/>
      <c r="K3" s="90"/>
      <c r="L3" s="120" t="s">
        <v>265</v>
      </c>
      <c r="M3" s="89"/>
      <c r="N3" s="89"/>
      <c r="O3" s="89"/>
      <c r="P3" s="89"/>
      <c r="Q3" s="89"/>
      <c r="R3" s="89"/>
      <c r="S3" s="89"/>
      <c r="T3" s="89"/>
      <c r="U3" s="89"/>
      <c r="V3" s="90"/>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8" x14ac:dyDescent="0.3">
      <c r="A4" s="496"/>
      <c r="B4" s="495"/>
      <c r="C4" s="495"/>
      <c r="D4" s="494"/>
      <c r="E4" s="36">
        <v>2018</v>
      </c>
      <c r="F4" s="35">
        <f>E4+1</f>
        <v>2019</v>
      </c>
      <c r="G4" s="35">
        <f t="shared" ref="G4:AU4" si="0">F4+1</f>
        <v>2020</v>
      </c>
      <c r="H4" s="35">
        <f t="shared" si="0"/>
        <v>2021</v>
      </c>
      <c r="I4" s="35">
        <f t="shared" si="0"/>
        <v>2022</v>
      </c>
      <c r="J4" s="35">
        <f t="shared" si="0"/>
        <v>2023</v>
      </c>
      <c r="K4" s="35">
        <f t="shared" si="0"/>
        <v>2024</v>
      </c>
      <c r="L4" s="35">
        <f t="shared" si="0"/>
        <v>2025</v>
      </c>
      <c r="M4" s="35">
        <f t="shared" si="0"/>
        <v>2026</v>
      </c>
      <c r="N4" s="35">
        <f t="shared" si="0"/>
        <v>2027</v>
      </c>
      <c r="O4" s="35">
        <f t="shared" si="0"/>
        <v>2028</v>
      </c>
      <c r="P4" s="35">
        <f t="shared" si="0"/>
        <v>2029</v>
      </c>
      <c r="Q4" s="35">
        <f t="shared" si="0"/>
        <v>2030</v>
      </c>
      <c r="R4" s="35">
        <f t="shared" si="0"/>
        <v>2031</v>
      </c>
      <c r="S4" s="35">
        <f t="shared" si="0"/>
        <v>2032</v>
      </c>
      <c r="T4" s="35">
        <f t="shared" si="0"/>
        <v>2033</v>
      </c>
      <c r="U4" s="35">
        <f t="shared" si="0"/>
        <v>2034</v>
      </c>
      <c r="V4" s="35">
        <f t="shared" si="0"/>
        <v>2035</v>
      </c>
      <c r="W4" s="35">
        <f t="shared" si="0"/>
        <v>2036</v>
      </c>
      <c r="X4" s="35">
        <f t="shared" si="0"/>
        <v>2037</v>
      </c>
      <c r="Y4" s="35">
        <f t="shared" si="0"/>
        <v>2038</v>
      </c>
      <c r="Z4" s="35">
        <f t="shared" si="0"/>
        <v>2039</v>
      </c>
      <c r="AA4" s="35">
        <f t="shared" si="0"/>
        <v>2040</v>
      </c>
      <c r="AB4" s="35">
        <f t="shared" si="0"/>
        <v>2041</v>
      </c>
      <c r="AC4" s="35">
        <f t="shared" si="0"/>
        <v>2042</v>
      </c>
      <c r="AD4" s="35">
        <f t="shared" si="0"/>
        <v>2043</v>
      </c>
      <c r="AE4" s="35">
        <f t="shared" si="0"/>
        <v>2044</v>
      </c>
      <c r="AF4" s="35">
        <f t="shared" si="0"/>
        <v>2045</v>
      </c>
      <c r="AG4" s="35">
        <f t="shared" si="0"/>
        <v>2046</v>
      </c>
      <c r="AH4" s="35">
        <f t="shared" si="0"/>
        <v>2047</v>
      </c>
      <c r="AI4" s="35">
        <f t="shared" si="0"/>
        <v>2048</v>
      </c>
      <c r="AJ4" s="35">
        <f t="shared" si="0"/>
        <v>2049</v>
      </c>
      <c r="AK4" s="35">
        <f t="shared" si="0"/>
        <v>2050</v>
      </c>
      <c r="AL4" s="35">
        <f t="shared" si="0"/>
        <v>2051</v>
      </c>
      <c r="AM4" s="35">
        <f t="shared" si="0"/>
        <v>2052</v>
      </c>
      <c r="AN4" s="35">
        <f t="shared" si="0"/>
        <v>2053</v>
      </c>
      <c r="AO4" s="35">
        <f t="shared" si="0"/>
        <v>2054</v>
      </c>
      <c r="AP4" s="35">
        <f t="shared" si="0"/>
        <v>2055</v>
      </c>
      <c r="AQ4" s="35">
        <f t="shared" si="0"/>
        <v>2056</v>
      </c>
      <c r="AR4" s="35">
        <f t="shared" si="0"/>
        <v>2057</v>
      </c>
      <c r="AS4" s="35">
        <f t="shared" si="0"/>
        <v>2058</v>
      </c>
      <c r="AT4" s="35">
        <f t="shared" si="0"/>
        <v>2059</v>
      </c>
      <c r="AU4" s="35">
        <f t="shared" si="0"/>
        <v>2060</v>
      </c>
      <c r="AV4" s="476"/>
    </row>
    <row r="5" spans="1:48" x14ac:dyDescent="0.3">
      <c r="A5" s="199" t="s">
        <v>304</v>
      </c>
      <c r="B5" s="200">
        <f>'Retail Products'!B10</f>
        <v>8.7186526038758476</v>
      </c>
      <c r="C5" s="201">
        <f>'Retail Products'!C7</f>
        <v>92338.711237082578</v>
      </c>
      <c r="D5" s="204">
        <f>'Retail Products'!D7</f>
        <v>0.9396757444315158</v>
      </c>
      <c r="E5" s="64"/>
      <c r="F5" s="64"/>
      <c r="G5" s="64"/>
      <c r="H5" s="64"/>
      <c r="I5" s="64"/>
      <c r="J5" s="64"/>
      <c r="K5" s="64"/>
      <c r="L5" s="177">
        <f>'Retail Products'!L7</f>
        <v>86768.447221552342</v>
      </c>
      <c r="M5" s="177">
        <f>'Retail Products'!M7</f>
        <v>86768.447221552342</v>
      </c>
      <c r="N5" s="177">
        <f>'Retail Products'!N7</f>
        <v>86768.447221552342</v>
      </c>
      <c r="O5" s="177">
        <f>'Retail Products'!O7</f>
        <v>86768.447221552342</v>
      </c>
      <c r="P5" s="177">
        <f>'Retail Products'!P7</f>
        <v>86768.447221552342</v>
      </c>
      <c r="Q5" s="177">
        <f>'Retail Products'!Q7</f>
        <v>86768.447221552342</v>
      </c>
      <c r="R5" s="177">
        <f>'Retail Products'!R7</f>
        <v>86768.447221552342</v>
      </c>
      <c r="S5" s="177">
        <f>'Retail Products'!S7</f>
        <v>77659.772071871819</v>
      </c>
      <c r="T5" s="177">
        <f>'Retail Products'!T7</f>
        <v>21095.969819114147</v>
      </c>
      <c r="U5" s="177">
        <f>'Retail Products'!U7</f>
        <v>14641.003698421806</v>
      </c>
      <c r="V5" s="177">
        <f>'Retail Products'!V7</f>
        <v>9814.5623033008142</v>
      </c>
      <c r="W5" s="177">
        <f>'Retail Products'!W7</f>
        <v>6136.1138077276592</v>
      </c>
      <c r="X5" s="177">
        <f>'Retail Products'!X7</f>
        <v>5049.9982955422529</v>
      </c>
      <c r="Y5" s="177">
        <f>'Retail Products'!Y7</f>
        <v>5049.9982955422529</v>
      </c>
      <c r="Z5" s="177">
        <f>'Retail Products'!Z7</f>
        <v>4862.2113955800523</v>
      </c>
      <c r="AA5" s="177">
        <f>'Retail Products'!AA7</f>
        <v>692.26595599145014</v>
      </c>
      <c r="AB5" s="177">
        <f>'Retail Products'!AB7</f>
        <v>557.19678128024998</v>
      </c>
      <c r="AC5" s="177">
        <f>'Retail Products'!AC7</f>
        <v>557.19678128024998</v>
      </c>
      <c r="AD5" s="177">
        <f>'Retail Products'!AD7</f>
        <v>557.19678128024998</v>
      </c>
      <c r="AE5" s="177">
        <f>'Retail Products'!AE7</f>
        <v>447.14527491909575</v>
      </c>
      <c r="AF5" s="177">
        <f>'Retail Products'!AF7</f>
        <v>17.99223843494303</v>
      </c>
      <c r="AG5" s="177">
        <f>'Retail Products'!AG7</f>
        <v>0</v>
      </c>
      <c r="AH5" s="177">
        <f>'Retail Products'!AH7</f>
        <v>0</v>
      </c>
      <c r="AI5" s="177">
        <f>'Retail Products'!AI7</f>
        <v>0</v>
      </c>
      <c r="AJ5" s="177">
        <f>'Retail Products'!AJ7</f>
        <v>0</v>
      </c>
      <c r="AK5" s="177">
        <f>'Retail Products'!AK7</f>
        <v>0</v>
      </c>
      <c r="AL5" s="177">
        <f>'Retail Products'!AL7</f>
        <v>0</v>
      </c>
      <c r="AM5" s="177">
        <f>'Retail Products'!AM7</f>
        <v>0</v>
      </c>
      <c r="AN5" s="177">
        <f>'Retail Products'!AN7</f>
        <v>0</v>
      </c>
      <c r="AO5" s="177">
        <f>'Retail Products'!AO7</f>
        <v>0</v>
      </c>
      <c r="AP5" s="177">
        <f>'Retail Products'!AP7</f>
        <v>0</v>
      </c>
      <c r="AQ5" s="177">
        <f>'Retail Products'!AQ7</f>
        <v>0</v>
      </c>
      <c r="AR5" s="177">
        <f>'Retail Products'!AR7</f>
        <v>0</v>
      </c>
      <c r="AS5" s="177">
        <f>'Retail Products'!AS7</f>
        <v>0</v>
      </c>
      <c r="AT5" s="177">
        <f>'Retail Products'!AT7</f>
        <v>0</v>
      </c>
      <c r="AU5" s="177">
        <f>'Retail Products'!AU7</f>
        <v>0</v>
      </c>
      <c r="AV5" s="208">
        <f t="shared" ref="AV5:AV20" si="1">SUM(F5:AU5)</f>
        <v>754517.75405115343</v>
      </c>
    </row>
    <row r="6" spans="1:48" x14ac:dyDescent="0.3">
      <c r="A6" s="199" t="s">
        <v>305</v>
      </c>
      <c r="B6" s="200">
        <f>'Income Qualified'!B31</f>
        <v>15.382279922230424</v>
      </c>
      <c r="C6" s="201">
        <f>'Income Qualified'!C13</f>
        <v>7188.087639987124</v>
      </c>
      <c r="D6" s="204">
        <f>'Income Qualified'!D13</f>
        <v>1.0000000000000016</v>
      </c>
      <c r="E6" s="64"/>
      <c r="F6" s="64"/>
      <c r="G6" s="64"/>
      <c r="H6" s="64"/>
      <c r="I6" s="64"/>
      <c r="J6" s="64"/>
      <c r="K6" s="64"/>
      <c r="L6" s="177">
        <f>'Income Qualified'!L13</f>
        <v>7188.0876399871349</v>
      </c>
      <c r="M6" s="177">
        <f>'Income Qualified'!M13</f>
        <v>7188.0876399871349</v>
      </c>
      <c r="N6" s="177">
        <f>'Income Qualified'!N13</f>
        <v>7188.0876399871349</v>
      </c>
      <c r="O6" s="177">
        <f>'Income Qualified'!O13</f>
        <v>7184.5481620131532</v>
      </c>
      <c r="P6" s="177">
        <f>'Income Qualified'!P13</f>
        <v>7184.5481620131532</v>
      </c>
      <c r="Q6" s="177">
        <f>'Income Qualified'!Q13</f>
        <v>7184.5481620131532</v>
      </c>
      <c r="R6" s="177">
        <f>'Income Qualified'!R13</f>
        <v>6230.8226505349712</v>
      </c>
      <c r="S6" s="177">
        <f>'Income Qualified'!S13</f>
        <v>5846.5229015002797</v>
      </c>
      <c r="T6" s="177">
        <f>'Income Qualified'!T13</f>
        <v>4987.6136899019903</v>
      </c>
      <c r="U6" s="177">
        <f>'Income Qualified'!U13</f>
        <v>4922.00493310199</v>
      </c>
      <c r="V6" s="177">
        <f>'Income Qualified'!V13</f>
        <v>4376.29709957061</v>
      </c>
      <c r="W6" s="177">
        <f>'Income Qualified'!W13</f>
        <v>3618.6314639531802</v>
      </c>
      <c r="X6" s="177">
        <f>'Income Qualified'!X13</f>
        <v>3444.8107575028962</v>
      </c>
      <c r="Y6" s="177">
        <f>'Income Qualified'!Y13</f>
        <v>3444.8107575028962</v>
      </c>
      <c r="Z6" s="177">
        <f>'Income Qualified'!Z13</f>
        <v>3444.8107575028962</v>
      </c>
      <c r="AA6" s="177">
        <f>'Income Qualified'!AA13</f>
        <v>3092.3031237809032</v>
      </c>
      <c r="AB6" s="177">
        <f>'Income Qualified'!AB13</f>
        <v>1606.5600166617771</v>
      </c>
      <c r="AC6" s="177">
        <f>'Income Qualified'!AC13</f>
        <v>1606.5600166617771</v>
      </c>
      <c r="AD6" s="177">
        <f>'Income Qualified'!AD13</f>
        <v>1521.3289935047392</v>
      </c>
      <c r="AE6" s="177">
        <f>'Income Qualified'!AE13</f>
        <v>1281.1714385253626</v>
      </c>
      <c r="AF6" s="177">
        <f>'Income Qualified'!AF13</f>
        <v>666.61318200857522</v>
      </c>
      <c r="AG6" s="177">
        <f>'Income Qualified'!AG13</f>
        <v>666.61318200857522</v>
      </c>
      <c r="AH6" s="177">
        <f>'Income Qualified'!AH13</f>
        <v>666.61318200857522</v>
      </c>
      <c r="AI6" s="177">
        <f>'Income Qualified'!AI13</f>
        <v>666.61318200857522</v>
      </c>
      <c r="AJ6" s="177">
        <f>'Income Qualified'!AJ13</f>
        <v>666.61318200857522</v>
      </c>
      <c r="AK6" s="177">
        <f>'Income Qualified'!AK13</f>
        <v>661.1458589859019</v>
      </c>
      <c r="AL6" s="177">
        <f>'Income Qualified'!AL13</f>
        <v>661.1458589859019</v>
      </c>
      <c r="AM6" s="177">
        <f>'Income Qualified'!AM13</f>
        <v>661.1458589859019</v>
      </c>
      <c r="AN6" s="177">
        <f>'Income Qualified'!AN13</f>
        <v>661.1458589859019</v>
      </c>
      <c r="AO6" s="177">
        <f>'Income Qualified'!AO13</f>
        <v>661.1458589859019</v>
      </c>
      <c r="AP6" s="177">
        <f>'Income Qualified'!AP13</f>
        <v>0</v>
      </c>
      <c r="AQ6" s="177">
        <f>'Income Qualified'!AQ13</f>
        <v>0</v>
      </c>
      <c r="AR6" s="177">
        <f>'Income Qualified'!AR13</f>
        <v>0</v>
      </c>
      <c r="AS6" s="177">
        <f>'Income Qualified'!AS13</f>
        <v>0</v>
      </c>
      <c r="AT6" s="177">
        <f>'Income Qualified'!AT13</f>
        <v>0</v>
      </c>
      <c r="AU6" s="177">
        <f>'Income Qualified'!AU13</f>
        <v>0</v>
      </c>
      <c r="AV6" s="208">
        <f t="shared" si="1"/>
        <v>99180.951211179476</v>
      </c>
    </row>
    <row r="7" spans="1:48" x14ac:dyDescent="0.3">
      <c r="A7" s="199" t="s">
        <v>306</v>
      </c>
      <c r="B7" s="200">
        <f>Multifamily!B11</f>
        <v>13.858710149640537</v>
      </c>
      <c r="C7" s="201">
        <f>Multifamily!C8</f>
        <v>11198.336927026727</v>
      </c>
      <c r="D7" s="204">
        <f>Multifamily!D8</f>
        <v>0.98835972515059989</v>
      </c>
      <c r="E7" s="64"/>
      <c r="F7" s="64"/>
      <c r="G7" s="64"/>
      <c r="H7" s="64"/>
      <c r="I7" s="64"/>
      <c r="J7" s="64"/>
      <c r="K7" s="64"/>
      <c r="L7" s="177">
        <f>Multifamily!L8</f>
        <v>11067.985207339949</v>
      </c>
      <c r="M7" s="177">
        <f>Multifamily!M8</f>
        <v>11067.985207339949</v>
      </c>
      <c r="N7" s="177">
        <f>Multifamily!N8</f>
        <v>11067.985207339949</v>
      </c>
      <c r="O7" s="177">
        <f>Multifamily!O8</f>
        <v>11067.985207339949</v>
      </c>
      <c r="P7" s="177">
        <f>Multifamily!P8</f>
        <v>11067.985207339949</v>
      </c>
      <c r="Q7" s="177">
        <f>Multifamily!Q8</f>
        <v>11067.985207339949</v>
      </c>
      <c r="R7" s="177">
        <f>Multifamily!R8</f>
        <v>10766.719965239567</v>
      </c>
      <c r="S7" s="177">
        <f>Multifamily!S8</f>
        <v>10473.18619803957</v>
      </c>
      <c r="T7" s="177">
        <f>Multifamily!T8</f>
        <v>9931.7493638556934</v>
      </c>
      <c r="U7" s="177">
        <f>Multifamily!U8</f>
        <v>9931.7493638556934</v>
      </c>
      <c r="V7" s="177">
        <f>Multifamily!V8</f>
        <v>8344.6286310037176</v>
      </c>
      <c r="W7" s="177">
        <f>Multifamily!W8</f>
        <v>6299.1196732156968</v>
      </c>
      <c r="X7" s="177">
        <f>Multifamily!X8</f>
        <v>6140.313372415696</v>
      </c>
      <c r="Y7" s="177">
        <f>Multifamily!Y8</f>
        <v>6140.313372415696</v>
      </c>
      <c r="Z7" s="177">
        <f>Multifamily!Z8</f>
        <v>6140.313372415696</v>
      </c>
      <c r="AA7" s="177">
        <f>Multifamily!AA8</f>
        <v>6140.313372415696</v>
      </c>
      <c r="AB7" s="177">
        <f>Multifamily!AB8</f>
        <v>408.40670895366191</v>
      </c>
      <c r="AC7" s="177">
        <f>Multifamily!AC8</f>
        <v>408.40670895366191</v>
      </c>
      <c r="AD7" s="177">
        <f>Multifamily!AD8</f>
        <v>408.40670895366191</v>
      </c>
      <c r="AE7" s="177">
        <f>Multifamily!AE8</f>
        <v>408.40670895366191</v>
      </c>
      <c r="AF7" s="177">
        <f>Multifamily!AF8</f>
        <v>156.93466112630585</v>
      </c>
      <c r="AG7" s="177">
        <f>Multifamily!AG8</f>
        <v>156.93466112630585</v>
      </c>
      <c r="AH7" s="177">
        <f>Multifamily!AH8</f>
        <v>156.93466112630585</v>
      </c>
      <c r="AI7" s="177">
        <f>Multifamily!AI8</f>
        <v>156.93466112630585</v>
      </c>
      <c r="AJ7" s="177">
        <f>Multifamily!AJ8</f>
        <v>156.93466112630585</v>
      </c>
      <c r="AK7" s="177">
        <f>Multifamily!AK8</f>
        <v>156.93466112630585</v>
      </c>
      <c r="AL7" s="177">
        <f>Multifamily!AL8</f>
        <v>156.93466112630585</v>
      </c>
      <c r="AM7" s="177">
        <f>Multifamily!AM8</f>
        <v>156.93466112630585</v>
      </c>
      <c r="AN7" s="177">
        <f>Multifamily!AN8</f>
        <v>156.93466112630585</v>
      </c>
      <c r="AO7" s="177">
        <f>Multifamily!AO8</f>
        <v>156.93466112630585</v>
      </c>
      <c r="AP7" s="177">
        <f>Multifamily!AP8</f>
        <v>0</v>
      </c>
      <c r="AQ7" s="177">
        <f>Multifamily!AQ8</f>
        <v>0</v>
      </c>
      <c r="AR7" s="177">
        <f>Multifamily!AR8</f>
        <v>0</v>
      </c>
      <c r="AS7" s="177">
        <f>Multifamily!AS8</f>
        <v>0</v>
      </c>
      <c r="AT7" s="177">
        <f>Multifamily!AT8</f>
        <v>0</v>
      </c>
      <c r="AU7" s="177">
        <f>Multifamily!AU8</f>
        <v>0</v>
      </c>
      <c r="AV7" s="208">
        <f t="shared" si="1"/>
        <v>149919.29137599026</v>
      </c>
    </row>
    <row r="8" spans="1:48" x14ac:dyDescent="0.3">
      <c r="A8" s="199" t="s">
        <v>307</v>
      </c>
      <c r="B8" s="200">
        <f>'Market Rate Single Family'!B19</f>
        <v>16.140720425378753</v>
      </c>
      <c r="C8" s="201">
        <f>'Market Rate Single Family'!C7</f>
        <v>9613.5747110835855</v>
      </c>
      <c r="D8" s="204">
        <f>'Market Rate Single Family'!D7</f>
        <v>0.54868021706797776</v>
      </c>
      <c r="E8" s="64"/>
      <c r="F8" s="64"/>
      <c r="G8" s="64"/>
      <c r="H8" s="64"/>
      <c r="I8" s="64"/>
      <c r="J8" s="64"/>
      <c r="K8" s="64"/>
      <c r="L8" s="177">
        <f>'Market Rate Single Family'!L7</f>
        <v>5274.7782592765634</v>
      </c>
      <c r="M8" s="177">
        <f>'Market Rate Single Family'!M7</f>
        <v>5274.7782592765634</v>
      </c>
      <c r="N8" s="177">
        <f>'Market Rate Single Family'!N7</f>
        <v>5274.7782592765634</v>
      </c>
      <c r="O8" s="177">
        <f>'Market Rate Single Family'!O7</f>
        <v>5274.7782592765634</v>
      </c>
      <c r="P8" s="177">
        <f>'Market Rate Single Family'!P7</f>
        <v>5274.7782592765634</v>
      </c>
      <c r="Q8" s="177">
        <f>'Market Rate Single Family'!Q7</f>
        <v>5274.7782592765634</v>
      </c>
      <c r="R8" s="177">
        <f>'Market Rate Single Family'!R7</f>
        <v>5274.7782592765634</v>
      </c>
      <c r="S8" s="177">
        <f>'Market Rate Single Family'!S7</f>
        <v>5274.7782592765634</v>
      </c>
      <c r="T8" s="177">
        <f>'Market Rate Single Family'!T7</f>
        <v>5274.7782592765634</v>
      </c>
      <c r="U8" s="177">
        <f>'Market Rate Single Family'!U7</f>
        <v>5274.7782592765634</v>
      </c>
      <c r="V8" s="177">
        <f>'Market Rate Single Family'!V7</f>
        <v>5249.5797783565013</v>
      </c>
      <c r="W8" s="177">
        <f>'Market Rate Single Family'!W7</f>
        <v>5146.0513303917814</v>
      </c>
      <c r="X8" s="177">
        <f>'Market Rate Single Family'!X7</f>
        <v>5146.0513303917814</v>
      </c>
      <c r="Y8" s="177">
        <f>'Market Rate Single Family'!Y7</f>
        <v>5146.0513303917814</v>
      </c>
      <c r="Z8" s="177">
        <f>'Market Rate Single Family'!Z7</f>
        <v>5146.0513303917814</v>
      </c>
      <c r="AA8" s="177">
        <f>'Market Rate Single Family'!AA7</f>
        <v>4960.1044894814086</v>
      </c>
      <c r="AB8" s="177">
        <f>'Market Rate Single Family'!AB7</f>
        <v>214.64832451360598</v>
      </c>
      <c r="AC8" s="177">
        <f>'Market Rate Single Family'!AC7</f>
        <v>214.64832451360598</v>
      </c>
      <c r="AD8" s="177">
        <f>'Market Rate Single Family'!AD7</f>
        <v>184.22555575672183</v>
      </c>
      <c r="AE8" s="177">
        <f>'Market Rate Single Family'!AE7</f>
        <v>167.81575170523195</v>
      </c>
      <c r="AF8" s="177">
        <f>'Market Rate Single Family'!AF7</f>
        <v>109.70318017314251</v>
      </c>
      <c r="AG8" s="177">
        <f>'Market Rate Single Family'!AG7</f>
        <v>109.70318017314251</v>
      </c>
      <c r="AH8" s="177">
        <f>'Market Rate Single Family'!AH7</f>
        <v>109.70318017314251</v>
      </c>
      <c r="AI8" s="177">
        <f>'Market Rate Single Family'!AI7</f>
        <v>109.70318017314251</v>
      </c>
      <c r="AJ8" s="177">
        <f>'Market Rate Single Family'!AJ7</f>
        <v>109.70318017314251</v>
      </c>
      <c r="AK8" s="177">
        <f>'Market Rate Single Family'!AK7</f>
        <v>94.083014828823167</v>
      </c>
      <c r="AL8" s="177">
        <f>'Market Rate Single Family'!AL7</f>
        <v>94.083014828823167</v>
      </c>
      <c r="AM8" s="177">
        <f>'Market Rate Single Family'!AM7</f>
        <v>94.083014828823167</v>
      </c>
      <c r="AN8" s="177">
        <f>'Market Rate Single Family'!AN7</f>
        <v>94.083014828823167</v>
      </c>
      <c r="AO8" s="177">
        <f>'Market Rate Single Family'!AO7</f>
        <v>94.083014828823167</v>
      </c>
      <c r="AP8" s="177">
        <f>'Market Rate Single Family'!AP7</f>
        <v>0</v>
      </c>
      <c r="AQ8" s="177">
        <f>'Market Rate Single Family'!AQ7</f>
        <v>0</v>
      </c>
      <c r="AR8" s="177">
        <f>'Market Rate Single Family'!AR7</f>
        <v>0</v>
      </c>
      <c r="AS8" s="177">
        <f>'Market Rate Single Family'!AS7</f>
        <v>0</v>
      </c>
      <c r="AT8" s="177">
        <f>'Market Rate Single Family'!AT7</f>
        <v>0</v>
      </c>
      <c r="AU8" s="177">
        <f>'Market Rate Single Family'!AU7</f>
        <v>0</v>
      </c>
      <c r="AV8" s="208">
        <f t="shared" si="1"/>
        <v>85341.941113669644</v>
      </c>
    </row>
    <row r="9" spans="1:48" x14ac:dyDescent="0.3">
      <c r="A9" s="199" t="s">
        <v>308</v>
      </c>
      <c r="B9" s="200">
        <f>Kits!B29</f>
        <v>9.4686168828945707</v>
      </c>
      <c r="C9" s="201">
        <f>Kits!C12</f>
        <v>15449.30794469425</v>
      </c>
      <c r="D9" s="204">
        <f>Kits!D12</f>
        <v>1</v>
      </c>
      <c r="E9" s="64"/>
      <c r="F9" s="64"/>
      <c r="G9" s="64"/>
      <c r="H9" s="64"/>
      <c r="I9" s="64"/>
      <c r="J9" s="64"/>
      <c r="K9" s="64"/>
      <c r="L9" s="177">
        <f>Kits!L12</f>
        <v>15449.30794469425</v>
      </c>
      <c r="M9" s="177">
        <f>Kits!M12</f>
        <v>15449.30794469425</v>
      </c>
      <c r="N9" s="177">
        <f>Kits!N12</f>
        <v>14483.648368108228</v>
      </c>
      <c r="O9" s="177">
        <f>Kits!O12</f>
        <v>14483.648368108228</v>
      </c>
      <c r="P9" s="177">
        <f>Kits!P12</f>
        <v>14483.648368108228</v>
      </c>
      <c r="Q9" s="177">
        <f>Kits!Q12</f>
        <v>14483.648368108228</v>
      </c>
      <c r="R9" s="177">
        <f>Kits!R12</f>
        <v>14483.648368108228</v>
      </c>
      <c r="S9" s="177">
        <f>Kits!S12</f>
        <v>13314.551185085425</v>
      </c>
      <c r="T9" s="177">
        <f>Kits!T12</f>
        <v>7337.1088265788658</v>
      </c>
      <c r="U9" s="177">
        <f>Kits!U12</f>
        <v>7337.1088265788658</v>
      </c>
      <c r="V9" s="177">
        <f>Kits!V12</f>
        <v>2330.9252009596376</v>
      </c>
      <c r="W9" s="177">
        <f>Kits!W12</f>
        <v>2330.9252009596376</v>
      </c>
      <c r="X9" s="177">
        <f>Kits!X12</f>
        <v>1289.5126330096373</v>
      </c>
      <c r="Y9" s="177">
        <f>Kits!Y12</f>
        <v>1289.5126330096373</v>
      </c>
      <c r="Z9" s="177">
        <f>Kits!Z12</f>
        <v>1289.5126330096373</v>
      </c>
      <c r="AA9" s="177">
        <f>Kits!AA12</f>
        <v>1289.5126330096373</v>
      </c>
      <c r="AB9" s="177">
        <f>Kits!AB12</f>
        <v>1289.5126330096373</v>
      </c>
      <c r="AC9" s="177">
        <f>Kits!AC12</f>
        <v>1289.5126330096373</v>
      </c>
      <c r="AD9" s="177">
        <f>Kits!AD12</f>
        <v>1289.5126330096373</v>
      </c>
      <c r="AE9" s="177">
        <f>Kits!AE12</f>
        <v>1289.5126330096373</v>
      </c>
      <c r="AF9" s="177">
        <f>Kits!AF12</f>
        <v>0</v>
      </c>
      <c r="AG9" s="177">
        <f>Kits!AG12</f>
        <v>0</v>
      </c>
      <c r="AH9" s="177">
        <f>Kits!AH12</f>
        <v>0</v>
      </c>
      <c r="AI9" s="177">
        <f>Kits!AI12</f>
        <v>0</v>
      </c>
      <c r="AJ9" s="177">
        <f>Kits!AJ12</f>
        <v>0</v>
      </c>
      <c r="AK9" s="177">
        <f>Kits!AK12</f>
        <v>0</v>
      </c>
      <c r="AL9" s="177">
        <f>Kits!AL12</f>
        <v>0</v>
      </c>
      <c r="AM9" s="177">
        <f>Kits!AM12</f>
        <v>0</v>
      </c>
      <c r="AN9" s="177">
        <f>Kits!AN12</f>
        <v>0</v>
      </c>
      <c r="AO9" s="177">
        <f>Kits!AO12</f>
        <v>0</v>
      </c>
      <c r="AP9" s="177">
        <f>Kits!AP12</f>
        <v>0</v>
      </c>
      <c r="AQ9" s="177">
        <f>Kits!AQ12</f>
        <v>0</v>
      </c>
      <c r="AR9" s="177">
        <f>Kits!AR12</f>
        <v>0</v>
      </c>
      <c r="AS9" s="177">
        <f>Kits!AS12</f>
        <v>0</v>
      </c>
      <c r="AT9" s="177">
        <f>Kits!AT12</f>
        <v>0</v>
      </c>
      <c r="AU9" s="177">
        <f>Kits!AU12</f>
        <v>0</v>
      </c>
      <c r="AV9" s="208">
        <f t="shared" si="1"/>
        <v>146283.57803416922</v>
      </c>
    </row>
    <row r="10" spans="1:48" x14ac:dyDescent="0.3">
      <c r="A10" s="199" t="s">
        <v>716</v>
      </c>
      <c r="B10" s="200">
        <f>'MRSF - Midstream HVAC ME'!B13</f>
        <v>15.447078717396952</v>
      </c>
      <c r="C10" s="201">
        <f>'MRSF - Midstream HVAC ME'!C10</f>
        <v>618.69921712803637</v>
      </c>
      <c r="D10" s="204" t="str">
        <f>'MRSF - Midstream HVAC ME'!D10</f>
        <v>N/A</v>
      </c>
      <c r="E10" s="64"/>
      <c r="F10" s="64"/>
      <c r="G10" s="64"/>
      <c r="H10" s="64"/>
      <c r="I10" s="64"/>
      <c r="J10" s="64"/>
      <c r="K10" s="64"/>
      <c r="L10" s="177">
        <f>'MRSF - Midstream HVAC ME'!L10</f>
        <v>618.69921712803637</v>
      </c>
      <c r="M10" s="177">
        <f>'MRSF - Midstream HVAC ME'!M10</f>
        <v>618.69921712803637</v>
      </c>
      <c r="N10" s="177">
        <f>'MRSF - Midstream HVAC ME'!N10</f>
        <v>618.69921712803637</v>
      </c>
      <c r="O10" s="177">
        <f>'MRSF - Midstream HVAC ME'!O10</f>
        <v>618.69921712803637</v>
      </c>
      <c r="P10" s="177">
        <f>'MRSF - Midstream HVAC ME'!P10</f>
        <v>618.69921712803637</v>
      </c>
      <c r="Q10" s="177">
        <f>'MRSF - Midstream HVAC ME'!Q10</f>
        <v>618.69921712803637</v>
      </c>
      <c r="R10" s="177">
        <f>'MRSF - Midstream HVAC ME'!R10</f>
        <v>618.69921712803637</v>
      </c>
      <c r="S10" s="177">
        <f>'MRSF - Midstream HVAC ME'!S10</f>
        <v>618.69921712803637</v>
      </c>
      <c r="T10" s="177">
        <f>'MRSF - Midstream HVAC ME'!T10</f>
        <v>618.69921712803637</v>
      </c>
      <c r="U10" s="177">
        <f>'MRSF - Midstream HVAC ME'!U10</f>
        <v>618.69921712803637</v>
      </c>
      <c r="V10" s="177">
        <f>'MRSF - Midstream HVAC ME'!V10</f>
        <v>618.69921712803637</v>
      </c>
      <c r="W10" s="177">
        <f>'MRSF - Midstream HVAC ME'!W10</f>
        <v>586.8145547647166</v>
      </c>
      <c r="X10" s="177">
        <f>'MRSF - Midstream HVAC ME'!X10</f>
        <v>586.8145547647166</v>
      </c>
      <c r="Y10" s="177">
        <f>'MRSF - Midstream HVAC ME'!Y10</f>
        <v>586.8145547647166</v>
      </c>
      <c r="Z10" s="177">
        <f>'MRSF - Midstream HVAC ME'!Z10</f>
        <v>586.8145547647166</v>
      </c>
      <c r="AA10" s="177">
        <f>'MRSF - Midstream HVAC ME'!AA10</f>
        <v>392.4193960846153</v>
      </c>
      <c r="AB10" s="177">
        <f>'MRSF - Midstream HVAC ME'!AB10</f>
        <v>5.8632529083818197</v>
      </c>
      <c r="AC10" s="177">
        <f>'MRSF - Midstream HVAC ME'!AC10</f>
        <v>5.8632529083818197</v>
      </c>
      <c r="AD10" s="177">
        <f>'MRSF - Midstream HVAC ME'!AD10</f>
        <v>0</v>
      </c>
      <c r="AE10" s="177">
        <f>'MRSF - Midstream HVAC ME'!AE10</f>
        <v>0</v>
      </c>
      <c r="AF10" s="177">
        <f>'MRSF - Midstream HVAC ME'!AF10</f>
        <v>0</v>
      </c>
      <c r="AG10" s="177">
        <f>'MRSF - Midstream HVAC ME'!AG10</f>
        <v>0</v>
      </c>
      <c r="AH10" s="177">
        <f>'MRSF - Midstream HVAC ME'!AH10</f>
        <v>0</v>
      </c>
      <c r="AI10" s="177">
        <f>'MRSF - Midstream HVAC ME'!AI10</f>
        <v>0</v>
      </c>
      <c r="AJ10" s="177">
        <f>'MRSF - Midstream HVAC ME'!AJ10</f>
        <v>0</v>
      </c>
      <c r="AK10" s="177">
        <f>'MRSF - Midstream HVAC ME'!AK10</f>
        <v>0</v>
      </c>
      <c r="AL10" s="177">
        <f>'MRSF - Midstream HVAC ME'!AL10</f>
        <v>0</v>
      </c>
      <c r="AM10" s="177">
        <f>'MRSF - Midstream HVAC ME'!AM10</f>
        <v>0</v>
      </c>
      <c r="AN10" s="177">
        <f>'MRSF - Midstream HVAC ME'!AN10</f>
        <v>0</v>
      </c>
      <c r="AO10" s="177">
        <f>'MRSF - Midstream HVAC ME'!AO10</f>
        <v>0</v>
      </c>
      <c r="AP10" s="177">
        <f>'MRSF - Midstream HVAC ME'!AP10</f>
        <v>0</v>
      </c>
      <c r="AQ10" s="177">
        <f>'MRSF - Midstream HVAC ME'!AQ10</f>
        <v>0</v>
      </c>
      <c r="AR10" s="177">
        <f>'MRSF - Midstream HVAC ME'!AR10</f>
        <v>0</v>
      </c>
      <c r="AS10" s="177">
        <f>'MRSF - Midstream HVAC ME'!AS10</f>
        <v>0</v>
      </c>
      <c r="AT10" s="177">
        <f>'MRSF - Midstream HVAC ME'!AT10</f>
        <v>0</v>
      </c>
      <c r="AU10" s="177">
        <f>'MRSF - Midstream HVAC ME'!AU10</f>
        <v>0</v>
      </c>
      <c r="AV10" s="208">
        <f t="shared" si="1"/>
        <v>9557.0955093686462</v>
      </c>
    </row>
    <row r="11" spans="1:48" x14ac:dyDescent="0.3">
      <c r="A11" s="199" t="s">
        <v>302</v>
      </c>
      <c r="B11" s="200">
        <f>'Res NPSO'!B13</f>
        <v>13.666637161493853</v>
      </c>
      <c r="C11" s="201">
        <f>'Res NPSO'!C10</f>
        <v>411.84390747403899</v>
      </c>
      <c r="D11" s="204">
        <f>'Res NPSO'!D9</f>
        <v>0.68092015382784798</v>
      </c>
      <c r="E11" s="64"/>
      <c r="F11" s="64"/>
      <c r="G11" s="64"/>
      <c r="H11" s="64"/>
      <c r="I11" s="64"/>
      <c r="J11" s="64"/>
      <c r="K11" s="64"/>
      <c r="L11" s="177">
        <f>'Res NPSO'!L10</f>
        <v>411.84390747403899</v>
      </c>
      <c r="M11" s="177">
        <f>'Res NPSO'!M10</f>
        <v>411.84390747403899</v>
      </c>
      <c r="N11" s="177">
        <f>'Res NPSO'!N10</f>
        <v>411.84390747403899</v>
      </c>
      <c r="O11" s="177">
        <f>'Res NPSO'!O10</f>
        <v>411.84390747403899</v>
      </c>
      <c r="P11" s="177">
        <f>'Res NPSO'!P10</f>
        <v>411.84390747403899</v>
      </c>
      <c r="Q11" s="177">
        <f>'Res NPSO'!Q10</f>
        <v>411.84390747403899</v>
      </c>
      <c r="R11" s="177">
        <f>'Res NPSO'!R10</f>
        <v>410.8299931855729</v>
      </c>
      <c r="S11" s="177">
        <f>'Res NPSO'!S10</f>
        <v>377.38192300603424</v>
      </c>
      <c r="T11" s="177">
        <f>'Res NPSO'!T10</f>
        <v>377.38192300603424</v>
      </c>
      <c r="U11" s="177">
        <f>'Res NPSO'!U10</f>
        <v>360.32913484204335</v>
      </c>
      <c r="V11" s="177">
        <f>'Res NPSO'!V10</f>
        <v>334.98815198338269</v>
      </c>
      <c r="W11" s="177">
        <f>'Res NPSO'!W10</f>
        <v>222.51163546859081</v>
      </c>
      <c r="X11" s="177">
        <f>'Res NPSO'!X10</f>
        <v>206.60748808903807</v>
      </c>
      <c r="Y11" s="177">
        <f>'Res NPSO'!Y10</f>
        <v>206.60748808903807</v>
      </c>
      <c r="Z11" s="177">
        <f>'Res NPSO'!Z10</f>
        <v>203.17828500916315</v>
      </c>
      <c r="AA11" s="177">
        <f>'Res NPSO'!AA10</f>
        <v>173.6012349431858</v>
      </c>
      <c r="AB11" s="177">
        <f>'Res NPSO'!AB10</f>
        <v>10.410843241550269</v>
      </c>
      <c r="AC11" s="177">
        <f>'Res NPSO'!AC10</f>
        <v>10.410843241550269</v>
      </c>
      <c r="AD11" s="177">
        <f>'Res NPSO'!AD10</f>
        <v>9.4677374100868619</v>
      </c>
      <c r="AE11" s="177">
        <f>'Res NPSO'!AE10</f>
        <v>7.0006278513572422</v>
      </c>
      <c r="AF11" s="177">
        <f>'Res NPSO'!AF10</f>
        <v>3.6148736298766107</v>
      </c>
      <c r="AG11" s="177">
        <f>'Res NPSO'!AG10</f>
        <v>3.4007985853674181</v>
      </c>
      <c r="AH11" s="177">
        <f>'Res NPSO'!AH10</f>
        <v>3.4007985853674181</v>
      </c>
      <c r="AI11" s="177">
        <f>'Res NPSO'!AI10</f>
        <v>3.4007985853674181</v>
      </c>
      <c r="AJ11" s="177">
        <f>'Res NPSO'!AJ10</f>
        <v>3.4007985853674181</v>
      </c>
      <c r="AK11" s="177">
        <f>'Res NPSO'!AK10</f>
        <v>2.916573459693518</v>
      </c>
      <c r="AL11" s="177">
        <f>'Res NPSO'!AL10</f>
        <v>2.916573459693518</v>
      </c>
      <c r="AM11" s="177">
        <f>'Res NPSO'!AM10</f>
        <v>2.916573459693518</v>
      </c>
      <c r="AN11" s="177">
        <f>'Res NPSO'!AN10</f>
        <v>2.916573459693518</v>
      </c>
      <c r="AO11" s="177">
        <f>'Res NPSO'!AO10</f>
        <v>2.916573459693518</v>
      </c>
      <c r="AP11" s="177">
        <f>'Res NPSO'!AP10</f>
        <v>0</v>
      </c>
      <c r="AQ11" s="177">
        <f>'Res NPSO'!AQ10</f>
        <v>0</v>
      </c>
      <c r="AR11" s="177">
        <f>'Res NPSO'!AR10</f>
        <v>0</v>
      </c>
      <c r="AS11" s="177">
        <f>'Res NPSO'!AS10</f>
        <v>0</v>
      </c>
      <c r="AT11" s="177">
        <f>'Res NPSO'!AT10</f>
        <v>0</v>
      </c>
      <c r="AU11" s="177">
        <f>'Res NPSO'!AU10</f>
        <v>0</v>
      </c>
      <c r="AV11" s="208">
        <f t="shared" si="1"/>
        <v>5413.5716894806783</v>
      </c>
    </row>
    <row r="12" spans="1:48" x14ac:dyDescent="0.3">
      <c r="A12" s="199" t="s">
        <v>310</v>
      </c>
      <c r="B12" s="200">
        <f>Standard!B11</f>
        <v>13.93390649418485</v>
      </c>
      <c r="C12" s="201">
        <f>Standard!C8</f>
        <v>30917.427072752231</v>
      </c>
      <c r="D12" s="204">
        <f>Standard!D8</f>
        <v>0.87456965705936029</v>
      </c>
      <c r="E12" s="64"/>
      <c r="F12" s="64"/>
      <c r="G12" s="64"/>
      <c r="H12" s="64"/>
      <c r="I12" s="64"/>
      <c r="J12" s="64"/>
      <c r="K12" s="64"/>
      <c r="L12" s="177">
        <f>Standard!L8</f>
        <v>27039.443592174699</v>
      </c>
      <c r="M12" s="177">
        <f>Standard!M8</f>
        <v>27039.443592174699</v>
      </c>
      <c r="N12" s="177">
        <f>Standard!N8</f>
        <v>27039.443592174699</v>
      </c>
      <c r="O12" s="177">
        <f>Standard!O8</f>
        <v>27035.9026017414</v>
      </c>
      <c r="P12" s="177">
        <f>Standard!P8</f>
        <v>26822.8769238973</v>
      </c>
      <c r="Q12" s="177">
        <f>Standard!Q8</f>
        <v>26651.107103853523</v>
      </c>
      <c r="R12" s="177">
        <f>Standard!R8</f>
        <v>26240.627455646831</v>
      </c>
      <c r="S12" s="177">
        <f>Standard!S8</f>
        <v>25696.800106855051</v>
      </c>
      <c r="T12" s="177">
        <f>Standard!T8</f>
        <v>25414.084060740715</v>
      </c>
      <c r="U12" s="177">
        <f>Standard!U8</f>
        <v>25322.915502637901</v>
      </c>
      <c r="V12" s="177">
        <f>Standard!V8</f>
        <v>24514.120757525798</v>
      </c>
      <c r="W12" s="177">
        <f>Standard!W8</f>
        <v>22188.66439261823</v>
      </c>
      <c r="X12" s="177">
        <f>Standard!X8</f>
        <v>21049.429506638349</v>
      </c>
      <c r="Y12" s="177">
        <f>Standard!Y8</f>
        <v>20248.087680410787</v>
      </c>
      <c r="Z12" s="177">
        <f>Standard!Z8</f>
        <v>20191.700501938318</v>
      </c>
      <c r="AA12" s="177">
        <f>Standard!AA8</f>
        <v>1872.3511294753525</v>
      </c>
      <c r="AB12" s="177">
        <f>Standard!AB8</f>
        <v>299.85352999111234</v>
      </c>
      <c r="AC12" s="177">
        <f>Standard!AC8</f>
        <v>299.85352999111234</v>
      </c>
      <c r="AD12" s="177">
        <f>Standard!AD8</f>
        <v>299.85352999111234</v>
      </c>
      <c r="AE12" s="177">
        <f>Standard!AE8</f>
        <v>299.85352999111234</v>
      </c>
      <c r="AF12" s="177">
        <f>Standard!AF8</f>
        <v>298.56129679690235</v>
      </c>
      <c r="AG12" s="177">
        <f>Standard!AG8</f>
        <v>298.56129679690235</v>
      </c>
      <c r="AH12" s="177">
        <f>Standard!AH8</f>
        <v>298.56129679690235</v>
      </c>
      <c r="AI12" s="177">
        <f>Standard!AI8</f>
        <v>101.65154193348</v>
      </c>
      <c r="AJ12" s="177">
        <f>Standard!AJ8</f>
        <v>101.65154193348</v>
      </c>
      <c r="AK12" s="177">
        <f>Standard!AK8</f>
        <v>0</v>
      </c>
      <c r="AL12" s="177">
        <f>Standard!AL8</f>
        <v>0</v>
      </c>
      <c r="AM12" s="177">
        <f>Standard!AM8</f>
        <v>0</v>
      </c>
      <c r="AN12" s="177">
        <f>Standard!AN8</f>
        <v>0</v>
      </c>
      <c r="AO12" s="177">
        <f>Standard!AO8</f>
        <v>0</v>
      </c>
      <c r="AP12" s="177">
        <f>Standard!AP8</f>
        <v>0</v>
      </c>
      <c r="AQ12" s="177">
        <f>Standard!AQ8</f>
        <v>0</v>
      </c>
      <c r="AR12" s="177">
        <f>Standard!AR8</f>
        <v>0</v>
      </c>
      <c r="AS12" s="177">
        <f>Standard!AS8</f>
        <v>0</v>
      </c>
      <c r="AT12" s="177">
        <f>Standard!AT8</f>
        <v>0</v>
      </c>
      <c r="AU12" s="177">
        <f>Standard!AU8</f>
        <v>0</v>
      </c>
      <c r="AV12" s="208">
        <f t="shared" si="1"/>
        <v>376665.39959472563</v>
      </c>
    </row>
    <row r="13" spans="1:48" x14ac:dyDescent="0.3">
      <c r="A13" s="199" t="s">
        <v>311</v>
      </c>
      <c r="B13" s="200">
        <f>Custom!B10</f>
        <v>22.399402558917874</v>
      </c>
      <c r="C13" s="201">
        <f>Custom!C7</f>
        <v>80167.207332714912</v>
      </c>
      <c r="D13" s="204">
        <f>Custom!D7</f>
        <v>0.76571351268885979</v>
      </c>
      <c r="E13" s="64"/>
      <c r="F13" s="64"/>
      <c r="G13" s="64"/>
      <c r="H13" s="64"/>
      <c r="I13" s="64"/>
      <c r="J13" s="64"/>
      <c r="K13" s="64"/>
      <c r="L13" s="177">
        <f>Custom!L7</f>
        <v>61385.113929189254</v>
      </c>
      <c r="M13" s="177">
        <f>Custom!M7</f>
        <v>61385.113929189254</v>
      </c>
      <c r="N13" s="177">
        <f>Custom!N7</f>
        <v>61385.113929189254</v>
      </c>
      <c r="O13" s="177">
        <f>Custom!O7</f>
        <v>61385.113929189254</v>
      </c>
      <c r="P13" s="177">
        <f>Custom!P7</f>
        <v>61385.113929189254</v>
      </c>
      <c r="Q13" s="177">
        <f>Custom!Q7</f>
        <v>61385.113929189254</v>
      </c>
      <c r="R13" s="177">
        <f>Custom!R7</f>
        <v>61385.113929189254</v>
      </c>
      <c r="S13" s="177">
        <f>Custom!S7</f>
        <v>61385.113929189254</v>
      </c>
      <c r="T13" s="177">
        <f>Custom!T7</f>
        <v>61281.630040105476</v>
      </c>
      <c r="U13" s="177">
        <f>Custom!U7</f>
        <v>60972.858578260741</v>
      </c>
      <c r="V13" s="177">
        <f>Custom!V7</f>
        <v>60955.365409840029</v>
      </c>
      <c r="W13" s="177">
        <f>Custom!W7</f>
        <v>60939.719980033282</v>
      </c>
      <c r="X13" s="177">
        <f>Custom!X7</f>
        <v>60856.604415631045</v>
      </c>
      <c r="Y13" s="177">
        <f>Custom!Y7</f>
        <v>57256.534973699192</v>
      </c>
      <c r="Z13" s="177">
        <f>Custom!Z7</f>
        <v>55990.353812767818</v>
      </c>
      <c r="AA13" s="177">
        <f>Custom!AA7</f>
        <v>48428.033039565482</v>
      </c>
      <c r="AB13" s="177">
        <f>Custom!AB7</f>
        <v>47339.218239424554</v>
      </c>
      <c r="AC13" s="177">
        <f>Custom!AC7</f>
        <v>46768.513495839215</v>
      </c>
      <c r="AD13" s="177">
        <f>Custom!AD7</f>
        <v>46464.658287712256</v>
      </c>
      <c r="AE13" s="177">
        <f>Custom!AE7</f>
        <v>46464.613190959935</v>
      </c>
      <c r="AF13" s="177">
        <f>Custom!AF7</f>
        <v>46464.146495190333</v>
      </c>
      <c r="AG13" s="177">
        <f>Custom!AG7</f>
        <v>46464.146495190333</v>
      </c>
      <c r="AH13" s="177">
        <f>Custom!AH7</f>
        <v>46427.957156952805</v>
      </c>
      <c r="AI13" s="177">
        <f>Custom!AI7</f>
        <v>46307.735070762923</v>
      </c>
      <c r="AJ13" s="177">
        <f>Custom!AJ7</f>
        <v>41305.689167689241</v>
      </c>
      <c r="AK13" s="177">
        <f>Custom!AK7</f>
        <v>0</v>
      </c>
      <c r="AL13" s="177">
        <f>Custom!AL7</f>
        <v>0</v>
      </c>
      <c r="AM13" s="177">
        <f>Custom!AM7</f>
        <v>0</v>
      </c>
      <c r="AN13" s="177">
        <f>Custom!AN7</f>
        <v>0</v>
      </c>
      <c r="AO13" s="177">
        <f>Custom!AO7</f>
        <v>0</v>
      </c>
      <c r="AP13" s="177">
        <f>Custom!AP7</f>
        <v>0</v>
      </c>
      <c r="AQ13" s="177">
        <f>Custom!AQ7</f>
        <v>0</v>
      </c>
      <c r="AR13" s="177">
        <f>Custom!AR7</f>
        <v>0</v>
      </c>
      <c r="AS13" s="177">
        <f>Custom!AS7</f>
        <v>0</v>
      </c>
      <c r="AT13" s="177">
        <f>Custom!AT7</f>
        <v>0</v>
      </c>
      <c r="AU13" s="177">
        <f>Custom!AU7</f>
        <v>0</v>
      </c>
      <c r="AV13" s="208">
        <f t="shared" si="1"/>
        <v>1371768.6892831384</v>
      </c>
    </row>
    <row r="14" spans="1:48" x14ac:dyDescent="0.3">
      <c r="A14" s="199" t="s">
        <v>312</v>
      </c>
      <c r="B14" s="200">
        <f>'Retro-Commissioning'!B10</f>
        <v>7.2260129359687202</v>
      </c>
      <c r="C14" s="201">
        <f>'Retro-Commissioning'!C7</f>
        <v>5950.3663297492658</v>
      </c>
      <c r="D14" s="204">
        <f>'Retro-Commissioning'!D7</f>
        <v>0.95440923187283178</v>
      </c>
      <c r="E14" s="64"/>
      <c r="F14" s="64"/>
      <c r="G14" s="64"/>
      <c r="H14" s="64"/>
      <c r="I14" s="64"/>
      <c r="J14" s="64"/>
      <c r="K14" s="64"/>
      <c r="L14" s="177">
        <f>'Retro-Commissioning'!L7</f>
        <v>5679.0845581379581</v>
      </c>
      <c r="M14" s="177">
        <f>'Retro-Commissioning'!M7</f>
        <v>5679.0845581379581</v>
      </c>
      <c r="N14" s="177">
        <f>'Retro-Commissioning'!N7</f>
        <v>5679.0845581379581</v>
      </c>
      <c r="O14" s="177">
        <f>'Retro-Commissioning'!O7</f>
        <v>5679.0845581379581</v>
      </c>
      <c r="P14" s="177">
        <f>'Retro-Commissioning'!P7</f>
        <v>5679.0845581379581</v>
      </c>
      <c r="Q14" s="177">
        <f>'Retro-Commissioning'!Q7</f>
        <v>5679.0845581379581</v>
      </c>
      <c r="R14" s="177">
        <f>'Retro-Commissioning'!R7</f>
        <v>5679.0845581379581</v>
      </c>
      <c r="S14" s="177">
        <f>'Retro-Commissioning'!S7</f>
        <v>1263.4752327926524</v>
      </c>
      <c r="T14" s="177">
        <f>'Retro-Commissioning'!T7</f>
        <v>0</v>
      </c>
      <c r="U14" s="177">
        <f>'Retro-Commissioning'!U7</f>
        <v>0</v>
      </c>
      <c r="V14" s="177">
        <f>'Retro-Commissioning'!V7</f>
        <v>0</v>
      </c>
      <c r="W14" s="177">
        <f>'Retro-Commissioning'!W7</f>
        <v>0</v>
      </c>
      <c r="X14" s="177">
        <f>'Retro-Commissioning'!X7</f>
        <v>0</v>
      </c>
      <c r="Y14" s="177">
        <f>'Retro-Commissioning'!Y7</f>
        <v>0</v>
      </c>
      <c r="Z14" s="177">
        <f>'Retro-Commissioning'!Z7</f>
        <v>0</v>
      </c>
      <c r="AA14" s="177">
        <f>'Retro-Commissioning'!AA7</f>
        <v>0</v>
      </c>
      <c r="AB14" s="177">
        <f>'Retro-Commissioning'!AB7</f>
        <v>0</v>
      </c>
      <c r="AC14" s="177">
        <f>'Retro-Commissioning'!AC7</f>
        <v>0</v>
      </c>
      <c r="AD14" s="177">
        <f>'Retro-Commissioning'!AD7</f>
        <v>0</v>
      </c>
      <c r="AE14" s="177">
        <f>'Retro-Commissioning'!AE7</f>
        <v>0</v>
      </c>
      <c r="AF14" s="177">
        <f>'Retro-Commissioning'!AF7</f>
        <v>0</v>
      </c>
      <c r="AG14" s="177">
        <f>'Retro-Commissioning'!AG7</f>
        <v>0</v>
      </c>
      <c r="AH14" s="177">
        <f>'Retro-Commissioning'!AH7</f>
        <v>0</v>
      </c>
      <c r="AI14" s="177">
        <f>'Retro-Commissioning'!AI7</f>
        <v>0</v>
      </c>
      <c r="AJ14" s="177">
        <f>'Retro-Commissioning'!AJ7</f>
        <v>0</v>
      </c>
      <c r="AK14" s="177">
        <f>'Retro-Commissioning'!AK7</f>
        <v>0</v>
      </c>
      <c r="AL14" s="177">
        <f>'Retro-Commissioning'!AL7</f>
        <v>0</v>
      </c>
      <c r="AM14" s="177">
        <f>'Retro-Commissioning'!AM7</f>
        <v>0</v>
      </c>
      <c r="AN14" s="177">
        <f>'Retro-Commissioning'!AN7</f>
        <v>0</v>
      </c>
      <c r="AO14" s="177">
        <f>'Retro-Commissioning'!AO7</f>
        <v>0</v>
      </c>
      <c r="AP14" s="177">
        <f>'Retro-Commissioning'!AP7</f>
        <v>0</v>
      </c>
      <c r="AQ14" s="177">
        <f>'Retro-Commissioning'!AQ7</f>
        <v>0</v>
      </c>
      <c r="AR14" s="177">
        <f>'Retro-Commissioning'!AR7</f>
        <v>0</v>
      </c>
      <c r="AS14" s="177">
        <f>'Retro-Commissioning'!AS7</f>
        <v>0</v>
      </c>
      <c r="AT14" s="177">
        <f>'Retro-Commissioning'!AT7</f>
        <v>0</v>
      </c>
      <c r="AU14" s="177">
        <f>'Retro-Commissioning'!AU7</f>
        <v>0</v>
      </c>
      <c r="AV14" s="208">
        <f t="shared" si="1"/>
        <v>41017.067139758365</v>
      </c>
    </row>
    <row r="15" spans="1:48" x14ac:dyDescent="0.3">
      <c r="A15" s="199" t="s">
        <v>313</v>
      </c>
      <c r="B15" s="200">
        <f>Streetlighting!B10</f>
        <v>20</v>
      </c>
      <c r="C15" s="201">
        <f>Streetlighting!C7</f>
        <v>7578.6366386041991</v>
      </c>
      <c r="D15" s="204">
        <f>Streetlighting!D7</f>
        <v>1</v>
      </c>
      <c r="E15" s="64"/>
      <c r="F15" s="64"/>
      <c r="G15" s="64"/>
      <c r="H15" s="64"/>
      <c r="I15" s="64"/>
      <c r="J15" s="64"/>
      <c r="K15" s="64"/>
      <c r="L15" s="177">
        <f>Streetlighting!L7</f>
        <v>7578.6366386041991</v>
      </c>
      <c r="M15" s="177">
        <f>Streetlighting!M7</f>
        <v>7578.6366386041991</v>
      </c>
      <c r="N15" s="177">
        <f>Streetlighting!N7</f>
        <v>7578.6366386041991</v>
      </c>
      <c r="O15" s="177">
        <f>Streetlighting!O7</f>
        <v>7316.6398776041997</v>
      </c>
      <c r="P15" s="177">
        <f>Streetlighting!P7</f>
        <v>7316.6398776041997</v>
      </c>
      <c r="Q15" s="177">
        <f>Streetlighting!Q7</f>
        <v>7316.6398776041997</v>
      </c>
      <c r="R15" s="177">
        <f>Streetlighting!R7</f>
        <v>7316.6398776041997</v>
      </c>
      <c r="S15" s="177">
        <f>Streetlighting!S7</f>
        <v>7316.6398776041997</v>
      </c>
      <c r="T15" s="177">
        <f>Streetlighting!T7</f>
        <v>7316.6398776041997</v>
      </c>
      <c r="U15" s="177">
        <f>Streetlighting!U7</f>
        <v>7316.6398776041997</v>
      </c>
      <c r="V15" s="177">
        <f>Streetlighting!V7</f>
        <v>7316.6398776041997</v>
      </c>
      <c r="W15" s="177">
        <f>Streetlighting!W7</f>
        <v>7316.6398776041997</v>
      </c>
      <c r="X15" s="177">
        <f>Streetlighting!X7</f>
        <v>7316.6398776041997</v>
      </c>
      <c r="Y15" s="177">
        <f>Streetlighting!Y7</f>
        <v>7316.6398776041997</v>
      </c>
      <c r="Z15" s="177">
        <f>Streetlighting!Z7</f>
        <v>7316.6398776041997</v>
      </c>
      <c r="AA15" s="177">
        <f>Streetlighting!AA7</f>
        <v>7316.6398776041997</v>
      </c>
      <c r="AB15" s="177">
        <f>Streetlighting!AB7</f>
        <v>7316.6398776041997</v>
      </c>
      <c r="AC15" s="177">
        <f>Streetlighting!AC7</f>
        <v>7316.6398776041997</v>
      </c>
      <c r="AD15" s="177">
        <f>Streetlighting!AD7</f>
        <v>7316.6398776041997</v>
      </c>
      <c r="AE15" s="177">
        <f>Streetlighting!AE7</f>
        <v>7316.6398776041997</v>
      </c>
      <c r="AF15" s="177">
        <f>Streetlighting!AF7</f>
        <v>0</v>
      </c>
      <c r="AG15" s="177">
        <f>Streetlighting!AG7</f>
        <v>0</v>
      </c>
      <c r="AH15" s="177">
        <f>Streetlighting!AH7</f>
        <v>0</v>
      </c>
      <c r="AI15" s="177">
        <f>Streetlighting!AI7</f>
        <v>0</v>
      </c>
      <c r="AJ15" s="177">
        <f>Streetlighting!AJ7</f>
        <v>0</v>
      </c>
      <c r="AK15" s="177">
        <f>Streetlighting!AK7</f>
        <v>0</v>
      </c>
      <c r="AL15" s="177">
        <f>Streetlighting!AL7</f>
        <v>0</v>
      </c>
      <c r="AM15" s="177">
        <f>Streetlighting!AM7</f>
        <v>0</v>
      </c>
      <c r="AN15" s="177">
        <f>Streetlighting!AN7</f>
        <v>0</v>
      </c>
      <c r="AO15" s="177">
        <f>Streetlighting!AO7</f>
        <v>0</v>
      </c>
      <c r="AP15" s="177">
        <f>Streetlighting!AP7</f>
        <v>0</v>
      </c>
      <c r="AQ15" s="177">
        <f>Streetlighting!AQ7</f>
        <v>0</v>
      </c>
      <c r="AR15" s="177">
        <f>Streetlighting!AR7</f>
        <v>0</v>
      </c>
      <c r="AS15" s="177">
        <f>Streetlighting!AS7</f>
        <v>0</v>
      </c>
      <c r="AT15" s="177">
        <f>Streetlighting!AT7</f>
        <v>0</v>
      </c>
      <c r="AU15" s="177">
        <f>Streetlighting!AU7</f>
        <v>0</v>
      </c>
      <c r="AV15" s="208">
        <f t="shared" si="1"/>
        <v>147118.78783508402</v>
      </c>
    </row>
    <row r="16" spans="1:48" x14ac:dyDescent="0.3">
      <c r="A16" s="199" t="s">
        <v>314</v>
      </c>
      <c r="B16" s="200">
        <f>'Small Business'!B10</f>
        <v>13.573632383792923</v>
      </c>
      <c r="C16" s="201">
        <f>'Small Business'!C7</f>
        <v>42863.931954114756</v>
      </c>
      <c r="D16" s="204">
        <f>'Small Business'!D7</f>
        <v>1.1398337564957459</v>
      </c>
      <c r="E16" s="64"/>
      <c r="F16" s="64"/>
      <c r="G16" s="64"/>
      <c r="H16" s="64"/>
      <c r="I16" s="64"/>
      <c r="J16" s="64"/>
      <c r="K16" s="64"/>
      <c r="L16" s="177">
        <f>'Small Business'!L7</f>
        <v>48857.756577436659</v>
      </c>
      <c r="M16" s="177">
        <f>'Small Business'!M7</f>
        <v>48857.756577436659</v>
      </c>
      <c r="N16" s="177">
        <f>'Small Business'!N7</f>
        <v>48667.851688385832</v>
      </c>
      <c r="O16" s="177">
        <f>'Small Business'!O7</f>
        <v>47600.002825527037</v>
      </c>
      <c r="P16" s="177">
        <f>'Small Business'!P7</f>
        <v>46745.244134993751</v>
      </c>
      <c r="Q16" s="177">
        <f>'Small Business'!Q7</f>
        <v>46240.303931795235</v>
      </c>
      <c r="R16" s="177">
        <f>'Small Business'!R7</f>
        <v>43896.428145781923</v>
      </c>
      <c r="S16" s="177">
        <f>'Small Business'!S7</f>
        <v>42294.378661742739</v>
      </c>
      <c r="T16" s="177">
        <f>'Small Business'!T7</f>
        <v>42013.286266350537</v>
      </c>
      <c r="U16" s="177">
        <f>'Small Business'!U7</f>
        <v>41242.459451716495</v>
      </c>
      <c r="V16" s="177">
        <f>'Small Business'!V7</f>
        <v>40585.316507080366</v>
      </c>
      <c r="W16" s="177">
        <f>'Small Business'!W7</f>
        <v>38993.564880958409</v>
      </c>
      <c r="X16" s="177">
        <f>'Small Business'!X7</f>
        <v>32590.403670246676</v>
      </c>
      <c r="Y16" s="177">
        <f>'Small Business'!Y7</f>
        <v>30072.745324045216</v>
      </c>
      <c r="Z16" s="177">
        <f>'Small Business'!Z7</f>
        <v>29716.183074954472</v>
      </c>
      <c r="AA16" s="177">
        <f>'Small Business'!AA7</f>
        <v>5492.3377657541314</v>
      </c>
      <c r="AB16" s="177">
        <f>'Small Business'!AB7</f>
        <v>354.53746247030688</v>
      </c>
      <c r="AC16" s="177">
        <f>'Small Business'!AC7</f>
        <v>354.53746247030688</v>
      </c>
      <c r="AD16" s="177">
        <f>'Small Business'!AD7</f>
        <v>354.53746247030688</v>
      </c>
      <c r="AE16" s="177">
        <f>'Small Business'!AE7</f>
        <v>354.53746247030688</v>
      </c>
      <c r="AF16" s="177">
        <f>'Small Business'!AF7</f>
        <v>7.2384133023712875</v>
      </c>
      <c r="AG16" s="177">
        <f>'Small Business'!AG7</f>
        <v>7.2384133023712875</v>
      </c>
      <c r="AH16" s="177">
        <f>'Small Business'!AH7</f>
        <v>7.2384133023712875</v>
      </c>
      <c r="AI16" s="177">
        <f>'Small Business'!AI7</f>
        <v>7.2384133023712875</v>
      </c>
      <c r="AJ16" s="177">
        <f>'Small Business'!AJ7</f>
        <v>7.2384133023712875</v>
      </c>
      <c r="AK16" s="177">
        <f>'Small Business'!AK7</f>
        <v>0</v>
      </c>
      <c r="AL16" s="177">
        <f>'Small Business'!AL7</f>
        <v>0</v>
      </c>
      <c r="AM16" s="177">
        <f>'Small Business'!AM7</f>
        <v>0</v>
      </c>
      <c r="AN16" s="177">
        <f>'Small Business'!AN7</f>
        <v>0</v>
      </c>
      <c r="AO16" s="177">
        <f>'Small Business'!AO7</f>
        <v>0</v>
      </c>
      <c r="AP16" s="177">
        <f>'Small Business'!AP7</f>
        <v>0</v>
      </c>
      <c r="AQ16" s="177">
        <f>'Small Business'!AQ7</f>
        <v>0</v>
      </c>
      <c r="AR16" s="177">
        <f>'Small Business'!AR7</f>
        <v>0</v>
      </c>
      <c r="AS16" s="177">
        <f>'Small Business'!AS7</f>
        <v>0</v>
      </c>
      <c r="AT16" s="177">
        <f>'Small Business'!AT7</f>
        <v>0</v>
      </c>
      <c r="AU16" s="177">
        <f>'Small Business'!AU7</f>
        <v>0</v>
      </c>
      <c r="AV16" s="208">
        <f t="shared" si="1"/>
        <v>635320.36140059924</v>
      </c>
    </row>
    <row r="17" spans="1:48" x14ac:dyDescent="0.3">
      <c r="A17" s="199" t="s">
        <v>315</v>
      </c>
      <c r="B17" s="200">
        <f>Midstream!B11</f>
        <v>15.012040085932469</v>
      </c>
      <c r="C17" s="201">
        <f>Midstream!C8</f>
        <v>30086.035532064252</v>
      </c>
      <c r="D17" s="204">
        <f>Midstream!D8</f>
        <v>0.83952710232556937</v>
      </c>
      <c r="E17" s="64"/>
      <c r="F17" s="64"/>
      <c r="G17" s="64"/>
      <c r="H17" s="64"/>
      <c r="I17" s="64"/>
      <c r="J17" s="64"/>
      <c r="K17" s="64"/>
      <c r="L17" s="177">
        <f>Midstream!L8</f>
        <v>25258.042230698022</v>
      </c>
      <c r="M17" s="177">
        <f>Midstream!M8</f>
        <v>25258.042230698022</v>
      </c>
      <c r="N17" s="177">
        <f>Midstream!N8</f>
        <v>25258.042230698022</v>
      </c>
      <c r="O17" s="177">
        <f>Midstream!O8</f>
        <v>25257.887956230985</v>
      </c>
      <c r="P17" s="177">
        <f>Midstream!P8</f>
        <v>25257.043447556123</v>
      </c>
      <c r="Q17" s="177">
        <f>Midstream!Q8</f>
        <v>25256.087157603324</v>
      </c>
      <c r="R17" s="177">
        <f>Midstream!R8</f>
        <v>25256.087157603324</v>
      </c>
      <c r="S17" s="177">
        <f>Midstream!S8</f>
        <v>25256.087157603324</v>
      </c>
      <c r="T17" s="177">
        <f>Midstream!T8</f>
        <v>25256.087157603324</v>
      </c>
      <c r="U17" s="177">
        <f>Midstream!U8</f>
        <v>25249.676287283259</v>
      </c>
      <c r="V17" s="177">
        <f>Midstream!V8</f>
        <v>25194.867170403257</v>
      </c>
      <c r="W17" s="177">
        <f>Midstream!W8</f>
        <v>25123.440804802925</v>
      </c>
      <c r="X17" s="177">
        <f>Midstream!X8</f>
        <v>24782.108196507084</v>
      </c>
      <c r="Y17" s="177">
        <f>Midstream!Y8</f>
        <v>24771.972069714677</v>
      </c>
      <c r="Z17" s="177">
        <f>Midstream!Z8</f>
        <v>20865.276379352821</v>
      </c>
      <c r="AA17" s="177">
        <f>Midstream!AA8</f>
        <v>5700.379572920584</v>
      </c>
      <c r="AB17" s="177">
        <f>Midstream!AB8</f>
        <v>23.8842</v>
      </c>
      <c r="AC17" s="177">
        <f>Midstream!AC8</f>
        <v>23.8842</v>
      </c>
      <c r="AD17" s="177">
        <f>Midstream!AD8</f>
        <v>23.8842</v>
      </c>
      <c r="AE17" s="177">
        <f>Midstream!AE8</f>
        <v>23.8842</v>
      </c>
      <c r="AF17" s="177">
        <f>Midstream!AF8</f>
        <v>0</v>
      </c>
      <c r="AG17" s="177">
        <f>Midstream!AG8</f>
        <v>0</v>
      </c>
      <c r="AH17" s="177">
        <f>Midstream!AH8</f>
        <v>0</v>
      </c>
      <c r="AI17" s="177">
        <f>Midstream!AI8</f>
        <v>0</v>
      </c>
      <c r="AJ17" s="177">
        <f>Midstream!AJ8</f>
        <v>0</v>
      </c>
      <c r="AK17" s="177">
        <f>Midstream!AK8</f>
        <v>0</v>
      </c>
      <c r="AL17" s="177">
        <f>Midstream!AL8</f>
        <v>0</v>
      </c>
      <c r="AM17" s="177">
        <f>Midstream!AM8</f>
        <v>0</v>
      </c>
      <c r="AN17" s="177">
        <f>Midstream!AN8</f>
        <v>0</v>
      </c>
      <c r="AO17" s="177">
        <f>Midstream!AO8</f>
        <v>0</v>
      </c>
      <c r="AP17" s="177">
        <f>Midstream!AP8</f>
        <v>0</v>
      </c>
      <c r="AQ17" s="177">
        <f>Midstream!AQ8</f>
        <v>0</v>
      </c>
      <c r="AR17" s="177">
        <f>Midstream!AR8</f>
        <v>0</v>
      </c>
      <c r="AS17" s="177">
        <f>Midstream!AS8</f>
        <v>0</v>
      </c>
      <c r="AT17" s="177">
        <f>Midstream!AT8</f>
        <v>0</v>
      </c>
      <c r="AU17" s="177">
        <f>Midstream!AU8</f>
        <v>0</v>
      </c>
      <c r="AV17" s="208">
        <f t="shared" si="1"/>
        <v>379096.66400727897</v>
      </c>
    </row>
    <row r="18" spans="1:48" x14ac:dyDescent="0.3">
      <c r="A18" s="199" t="s">
        <v>303</v>
      </c>
      <c r="B18" s="200">
        <f>Carryover!B5</f>
        <v>14.797277300976594</v>
      </c>
      <c r="C18" s="201">
        <f>Carryover!C5</f>
        <v>3441.1859638488531</v>
      </c>
      <c r="D18" s="204">
        <f>Carryover!D5</f>
        <v>0.95327448657013691</v>
      </c>
      <c r="E18" s="64"/>
      <c r="F18" s="64"/>
      <c r="G18" s="64"/>
      <c r="H18" s="64"/>
      <c r="I18" s="64"/>
      <c r="J18" s="64"/>
      <c r="K18" s="64"/>
      <c r="L18" s="177">
        <f>Carryover!L5</f>
        <v>3280.3947828803771</v>
      </c>
      <c r="M18" s="177">
        <f>Carryover!M5</f>
        <v>3280.3947828803771</v>
      </c>
      <c r="N18" s="177">
        <f>Carryover!N5</f>
        <v>3280.3947828803771</v>
      </c>
      <c r="O18" s="177">
        <f>Carryover!O5</f>
        <v>3280.3947828803771</v>
      </c>
      <c r="P18" s="177">
        <f>Carryover!P5</f>
        <v>3280.3947828803771</v>
      </c>
      <c r="Q18" s="177">
        <f>Carryover!Q5</f>
        <v>3280.3947828803771</v>
      </c>
      <c r="R18" s="177">
        <f>Carryover!R5</f>
        <v>3280.3947828803771</v>
      </c>
      <c r="S18" s="177">
        <f>Carryover!S5</f>
        <v>3280.3947828803771</v>
      </c>
      <c r="T18" s="177">
        <f>Carryover!T5</f>
        <v>3280.3947828803771</v>
      </c>
      <c r="U18" s="177">
        <f>Carryover!U5</f>
        <v>3280.3947828803771</v>
      </c>
      <c r="V18" s="177">
        <f>Carryover!V5</f>
        <v>3280.3947828803771</v>
      </c>
      <c r="W18" s="177">
        <f>Carryover!W5</f>
        <v>3280.3947828803771</v>
      </c>
      <c r="X18" s="177">
        <f>Carryover!X5</f>
        <v>3280.3947828803771</v>
      </c>
      <c r="Y18" s="177">
        <f>Carryover!Y5</f>
        <v>3280.3947828803771</v>
      </c>
      <c r="Z18" s="177">
        <f>Carryover!Z5</f>
        <v>2615.3842986326595</v>
      </c>
      <c r="AA18" s="177">
        <f>Carryover!AA5</f>
        <v>0</v>
      </c>
      <c r="AB18" s="177">
        <f>Carryover!AB5</f>
        <v>0</v>
      </c>
      <c r="AC18" s="177">
        <f>Carryover!AC5</f>
        <v>0</v>
      </c>
      <c r="AD18" s="177">
        <f>Carryover!AD5</f>
        <v>0</v>
      </c>
      <c r="AE18" s="177">
        <f>Carryover!AE5</f>
        <v>0</v>
      </c>
      <c r="AF18" s="177">
        <f>Carryover!AF5</f>
        <v>0</v>
      </c>
      <c r="AG18" s="177">
        <f>Carryover!AG5</f>
        <v>0</v>
      </c>
      <c r="AH18" s="177">
        <f>Carryover!AH5</f>
        <v>0</v>
      </c>
      <c r="AI18" s="177">
        <f>Carryover!AI5</f>
        <v>0</v>
      </c>
      <c r="AJ18" s="177">
        <f>Carryover!AJ5</f>
        <v>0</v>
      </c>
      <c r="AK18" s="177">
        <f>Carryover!AK5</f>
        <v>0</v>
      </c>
      <c r="AL18" s="177">
        <f>Carryover!AL5</f>
        <v>0</v>
      </c>
      <c r="AM18" s="177">
        <f>Carryover!AM5</f>
        <v>0</v>
      </c>
      <c r="AN18" s="177">
        <f>Carryover!AN5</f>
        <v>0</v>
      </c>
      <c r="AO18" s="177">
        <f>Carryover!AO5</f>
        <v>0</v>
      </c>
      <c r="AP18" s="177">
        <f>Carryover!AP5</f>
        <v>0</v>
      </c>
      <c r="AQ18" s="177">
        <f>Carryover!AQ5</f>
        <v>0</v>
      </c>
      <c r="AR18" s="177">
        <f>Carryover!AR5</f>
        <v>0</v>
      </c>
      <c r="AS18" s="177">
        <f>Carryover!AS5</f>
        <v>0</v>
      </c>
      <c r="AT18" s="177">
        <f>Carryover!AT5</f>
        <v>0</v>
      </c>
      <c r="AU18" s="177">
        <f>Carryover!AU5</f>
        <v>0</v>
      </c>
      <c r="AV18" s="208">
        <f t="shared" si="1"/>
        <v>48540.911258957938</v>
      </c>
    </row>
    <row r="19" spans="1:48" x14ac:dyDescent="0.3">
      <c r="A19" s="199" t="s">
        <v>284</v>
      </c>
      <c r="B19" s="200">
        <f>'(b-25) Conversion CPAS'!B25</f>
        <v>22.542039810682212</v>
      </c>
      <c r="C19" s="201">
        <f>'(b-25) Conversion CPAS'!C7</f>
        <v>47708.15964176329</v>
      </c>
      <c r="D19" s="204">
        <f>'(b-25) Conversion CPAS'!D7</f>
        <v>0.82727821834103832</v>
      </c>
      <c r="E19" s="64"/>
      <c r="F19" s="64"/>
      <c r="G19" s="64"/>
      <c r="H19" s="64"/>
      <c r="I19" s="64"/>
      <c r="J19" s="64"/>
      <c r="K19" s="64"/>
      <c r="L19" s="177">
        <f>'(b-25) Conversion CPAS'!L7</f>
        <v>39467.921308767764</v>
      </c>
      <c r="M19" s="177">
        <f>'(b-25) Conversion CPAS'!M7</f>
        <v>39467.921308767764</v>
      </c>
      <c r="N19" s="177">
        <f>'(b-25) Conversion CPAS'!N7</f>
        <v>39467.921308767764</v>
      </c>
      <c r="O19" s="177">
        <f>'(b-25) Conversion CPAS'!O7</f>
        <v>39467.921308767764</v>
      </c>
      <c r="P19" s="177">
        <f>'(b-25) Conversion CPAS'!P7</f>
        <v>39467.921308767764</v>
      </c>
      <c r="Q19" s="177">
        <f>'(b-25) Conversion CPAS'!Q7</f>
        <v>39467.921308767764</v>
      </c>
      <c r="R19" s="177">
        <f>'(b-25) Conversion CPAS'!R7</f>
        <v>39467.921308767764</v>
      </c>
      <c r="S19" s="177">
        <f>'(b-25) Conversion CPAS'!S7</f>
        <v>39467.921308767764</v>
      </c>
      <c r="T19" s="177">
        <f>'(b-25) Conversion CPAS'!T7</f>
        <v>39467.921308767764</v>
      </c>
      <c r="U19" s="177">
        <f>'(b-25) Conversion CPAS'!U7</f>
        <v>39467.921308767764</v>
      </c>
      <c r="V19" s="177">
        <f>'(b-25) Conversion CPAS'!V7</f>
        <v>39463.244054436007</v>
      </c>
      <c r="W19" s="177">
        <f>'(b-25) Conversion CPAS'!W7</f>
        <v>39067.806302736011</v>
      </c>
      <c r="X19" s="177">
        <f>'(b-25) Conversion CPAS'!X7</f>
        <v>39067.806302736011</v>
      </c>
      <c r="Y19" s="177">
        <f>'(b-25) Conversion CPAS'!Y7</f>
        <v>39067.806302736011</v>
      </c>
      <c r="Z19" s="177">
        <f>'(b-25) Conversion CPAS'!Z7</f>
        <v>38441.751790206348</v>
      </c>
      <c r="AA19" s="177">
        <f>'(b-25) Conversion CPAS'!AA7</f>
        <v>30625.301991596778</v>
      </c>
      <c r="AB19" s="177">
        <f>'(b-25) Conversion CPAS'!AB7</f>
        <v>30625.301991596778</v>
      </c>
      <c r="AC19" s="177">
        <f>'(b-25) Conversion CPAS'!AC7</f>
        <v>30445.116891729089</v>
      </c>
      <c r="AD19" s="177">
        <f>'(b-25) Conversion CPAS'!AD7</f>
        <v>30359.01609213787</v>
      </c>
      <c r="AE19" s="177">
        <f>'(b-25) Conversion CPAS'!AE7</f>
        <v>30359.01609213787</v>
      </c>
      <c r="AF19" s="177">
        <f>'(b-25) Conversion CPAS'!AF7</f>
        <v>29945.096674637432</v>
      </c>
      <c r="AG19" s="177">
        <f>'(b-25) Conversion CPAS'!AG7</f>
        <v>29945.096674637432</v>
      </c>
      <c r="AH19" s="177">
        <f>'(b-25) Conversion CPAS'!AH7</f>
        <v>29945.096674637432</v>
      </c>
      <c r="AI19" s="177">
        <f>'(b-25) Conversion CPAS'!AI7</f>
        <v>29945.096674637432</v>
      </c>
      <c r="AJ19" s="177">
        <f>'(b-25) Conversion CPAS'!AJ7</f>
        <v>26649.599086336137</v>
      </c>
      <c r="AK19" s="177">
        <f>'(b-25) Conversion CPAS'!AK7</f>
        <v>14.963365985994935</v>
      </c>
      <c r="AL19" s="177">
        <f>'(b-25) Conversion CPAS'!AL7</f>
        <v>14.963365985994935</v>
      </c>
      <c r="AM19" s="177">
        <f>'(b-25) Conversion CPAS'!AM7</f>
        <v>14.963365985994935</v>
      </c>
      <c r="AN19" s="177">
        <f>'(b-25) Conversion CPAS'!AN7</f>
        <v>14.963365985994935</v>
      </c>
      <c r="AO19" s="177">
        <f>'(b-25) Conversion CPAS'!AO7</f>
        <v>14.963365985994935</v>
      </c>
      <c r="AP19" s="177">
        <f>'(b-25) Conversion CPAS'!AP7</f>
        <v>0</v>
      </c>
      <c r="AQ19" s="177">
        <f>'(b-25) Conversion CPAS'!AQ7</f>
        <v>0</v>
      </c>
      <c r="AR19" s="177">
        <f>'(b-25) Conversion CPAS'!AR7</f>
        <v>0</v>
      </c>
      <c r="AS19" s="177">
        <f>'(b-25) Conversion CPAS'!AS7</f>
        <v>0</v>
      </c>
      <c r="AT19" s="177">
        <f>'(b-25) Conversion CPAS'!AT7</f>
        <v>0</v>
      </c>
      <c r="AU19" s="177">
        <f>'(b-25) Conversion CPAS'!AU7</f>
        <v>0</v>
      </c>
      <c r="AV19" s="208">
        <f t="shared" si="1"/>
        <v>888706.18351454206</v>
      </c>
    </row>
    <row r="20" spans="1:48" x14ac:dyDescent="0.3">
      <c r="A20" s="199" t="s">
        <v>309</v>
      </c>
      <c r="B20" s="200">
        <f>'VO Program CPAS'!B17</f>
        <v>15</v>
      </c>
      <c r="C20" s="201">
        <f>'VO Program CPAS'!C6</f>
        <v>62045.421510797954</v>
      </c>
      <c r="D20" s="204">
        <v>1</v>
      </c>
      <c r="E20" s="64"/>
      <c r="F20" s="64"/>
      <c r="G20" s="64"/>
      <c r="H20" s="64"/>
      <c r="I20" s="64"/>
      <c r="J20" s="64"/>
      <c r="K20" s="64"/>
      <c r="L20" s="177">
        <f>'VO Program CPAS'!L6</f>
        <v>62045.421510797954</v>
      </c>
      <c r="M20" s="177">
        <f>'VO Program CPAS'!M6</f>
        <v>62045.421510797954</v>
      </c>
      <c r="N20" s="177">
        <f>'VO Program CPAS'!N6</f>
        <v>62045.421510797954</v>
      </c>
      <c r="O20" s="177">
        <f>'VO Program CPAS'!O6</f>
        <v>62045.421510797954</v>
      </c>
      <c r="P20" s="177">
        <f>'VO Program CPAS'!P6</f>
        <v>62045.421510797954</v>
      </c>
      <c r="Q20" s="177">
        <f>'VO Program CPAS'!Q6</f>
        <v>62045.421510797954</v>
      </c>
      <c r="R20" s="177">
        <f>'VO Program CPAS'!R6</f>
        <v>62045.421510797954</v>
      </c>
      <c r="S20" s="177">
        <f>'VO Program CPAS'!S6</f>
        <v>62045.421510797954</v>
      </c>
      <c r="T20" s="177">
        <f>'VO Program CPAS'!T6</f>
        <v>62045.421510797954</v>
      </c>
      <c r="U20" s="177">
        <f>'VO Program CPAS'!U6</f>
        <v>62045.421510797954</v>
      </c>
      <c r="V20" s="177">
        <f>'VO Program CPAS'!V6</f>
        <v>62045.421510797954</v>
      </c>
      <c r="W20" s="177">
        <f>'VO Program CPAS'!W6</f>
        <v>62045.421510797954</v>
      </c>
      <c r="X20" s="177">
        <f>'VO Program CPAS'!X6</f>
        <v>62045.421510797954</v>
      </c>
      <c r="Y20" s="177">
        <f>'VO Program CPAS'!Y6</f>
        <v>62045.421510797954</v>
      </c>
      <c r="Z20" s="177">
        <f>'VO Program CPAS'!Z6</f>
        <v>62045.421510797954</v>
      </c>
      <c r="AA20" s="177">
        <f>'VO Program CPAS'!AA6</f>
        <v>0</v>
      </c>
      <c r="AB20" s="177">
        <f>'VO Program CPAS'!AB6</f>
        <v>0</v>
      </c>
      <c r="AC20" s="177">
        <f>'VO Program CPAS'!AC6</f>
        <v>0</v>
      </c>
      <c r="AD20" s="177">
        <f>'VO Program CPAS'!AD6</f>
        <v>0</v>
      </c>
      <c r="AE20" s="177">
        <f>'VO Program CPAS'!AE6</f>
        <v>0</v>
      </c>
      <c r="AF20" s="177">
        <f>'VO Program CPAS'!AF6</f>
        <v>0</v>
      </c>
      <c r="AG20" s="177">
        <f>'VO Program CPAS'!AG6</f>
        <v>0</v>
      </c>
      <c r="AH20" s="177">
        <f>'VO Program CPAS'!AH6</f>
        <v>0</v>
      </c>
      <c r="AI20" s="177">
        <f>'VO Program CPAS'!AI6</f>
        <v>0</v>
      </c>
      <c r="AJ20" s="177">
        <f>'VO Program CPAS'!AJ6</f>
        <v>0</v>
      </c>
      <c r="AK20" s="177">
        <f>'VO Program CPAS'!AK6</f>
        <v>0</v>
      </c>
      <c r="AL20" s="177">
        <f>'VO Program CPAS'!AL6</f>
        <v>0</v>
      </c>
      <c r="AM20" s="177">
        <f>'VO Program CPAS'!AM6</f>
        <v>0</v>
      </c>
      <c r="AN20" s="177">
        <f>'VO Program CPAS'!AN6</f>
        <v>0</v>
      </c>
      <c r="AO20" s="177">
        <f>'VO Program CPAS'!AO6</f>
        <v>0</v>
      </c>
      <c r="AP20" s="177">
        <f>'VO Program CPAS'!AP6</f>
        <v>0</v>
      </c>
      <c r="AQ20" s="177">
        <f>'VO Program CPAS'!AQ6</f>
        <v>0</v>
      </c>
      <c r="AR20" s="177">
        <f>'VO Program CPAS'!AR6</f>
        <v>0</v>
      </c>
      <c r="AS20" s="177">
        <f>'VO Program CPAS'!AS6</f>
        <v>0</v>
      </c>
      <c r="AT20" s="177">
        <f>'VO Program CPAS'!AT6</f>
        <v>0</v>
      </c>
      <c r="AU20" s="177">
        <f>'VO Program CPAS'!AU6</f>
        <v>0</v>
      </c>
      <c r="AV20" s="208">
        <f t="shared" si="1"/>
        <v>930681.322661969</v>
      </c>
    </row>
    <row r="21" spans="1:48" x14ac:dyDescent="0.3">
      <c r="A21" s="180" t="s">
        <v>332</v>
      </c>
      <c r="B21" s="196"/>
      <c r="C21" s="182">
        <f>SUM(C5:C20)</f>
        <v>447576.93356088607</v>
      </c>
      <c r="D21" s="205">
        <f>L21/C21</f>
        <v>0.91016970263665864</v>
      </c>
      <c r="E21" s="91"/>
      <c r="F21" s="91"/>
      <c r="G21" s="91"/>
      <c r="H21" s="91"/>
      <c r="I21" s="91"/>
      <c r="J21" s="91"/>
      <c r="K21" s="91"/>
      <c r="L21" s="182">
        <f t="shared" ref="L21:AL21" si="2">SUM(L5:L20)</f>
        <v>407370.9645261392</v>
      </c>
      <c r="M21" s="182">
        <f t="shared" si="2"/>
        <v>407370.9645261392</v>
      </c>
      <c r="N21" s="182">
        <f t="shared" si="2"/>
        <v>406215.40006050235</v>
      </c>
      <c r="O21" s="182">
        <f t="shared" si="2"/>
        <v>404878.31969376921</v>
      </c>
      <c r="P21" s="182">
        <f t="shared" si="2"/>
        <v>403809.69081671699</v>
      </c>
      <c r="Q21" s="182">
        <f t="shared" si="2"/>
        <v>403132.02450352197</v>
      </c>
      <c r="R21" s="182">
        <f t="shared" si="2"/>
        <v>399121.66440143494</v>
      </c>
      <c r="S21" s="182">
        <f t="shared" si="2"/>
        <v>381571.12432414107</v>
      </c>
      <c r="T21" s="182">
        <f t="shared" si="2"/>
        <v>315698.76610371168</v>
      </c>
      <c r="U21" s="182">
        <f t="shared" si="2"/>
        <v>307983.96073315362</v>
      </c>
      <c r="V21" s="182">
        <f t="shared" si="2"/>
        <v>294425.05045287067</v>
      </c>
      <c r="W21" s="182">
        <f t="shared" si="2"/>
        <v>283295.82019891264</v>
      </c>
      <c r="X21" s="182">
        <f t="shared" si="2"/>
        <v>272852.91669475776</v>
      </c>
      <c r="Y21" s="182">
        <f t="shared" si="2"/>
        <v>265923.71095360443</v>
      </c>
      <c r="Z21" s="182">
        <f t="shared" si="2"/>
        <v>258855.60357492851</v>
      </c>
      <c r="AA21" s="182">
        <f t="shared" si="2"/>
        <v>116175.56358262342</v>
      </c>
      <c r="AB21" s="182">
        <f t="shared" si="2"/>
        <v>90052.033861655815</v>
      </c>
      <c r="AC21" s="182">
        <f t="shared" si="2"/>
        <v>89301.144018202787</v>
      </c>
      <c r="AD21" s="182">
        <f t="shared" si="2"/>
        <v>88788.727859830833</v>
      </c>
      <c r="AE21" s="182">
        <f t="shared" si="2"/>
        <v>88419.596788127761</v>
      </c>
      <c r="AF21" s="182">
        <f t="shared" si="2"/>
        <v>77669.901015299882</v>
      </c>
      <c r="AG21" s="182">
        <f t="shared" si="2"/>
        <v>77651.694701820437</v>
      </c>
      <c r="AH21" s="182">
        <f t="shared" si="2"/>
        <v>77615.505363582895</v>
      </c>
      <c r="AI21" s="182">
        <f t="shared" si="2"/>
        <v>77298.373522529597</v>
      </c>
      <c r="AJ21" s="182">
        <f t="shared" si="2"/>
        <v>69000.830031154619</v>
      </c>
      <c r="AK21" s="182">
        <f t="shared" si="2"/>
        <v>930.04347438671937</v>
      </c>
      <c r="AL21" s="182">
        <f t="shared" si="2"/>
        <v>930.04347438671937</v>
      </c>
      <c r="AM21" s="182">
        <f t="shared" ref="AM21:AU21" si="3">SUM(AM5:AM20)</f>
        <v>930.04347438671937</v>
      </c>
      <c r="AN21" s="182">
        <f t="shared" si="3"/>
        <v>930.04347438671937</v>
      </c>
      <c r="AO21" s="182">
        <f t="shared" si="3"/>
        <v>930.04347438671937</v>
      </c>
      <c r="AP21" s="182">
        <f t="shared" si="3"/>
        <v>0</v>
      </c>
      <c r="AQ21" s="182">
        <f t="shared" si="3"/>
        <v>0</v>
      </c>
      <c r="AR21" s="182">
        <f t="shared" si="3"/>
        <v>0</v>
      </c>
      <c r="AS21" s="182">
        <f t="shared" si="3"/>
        <v>0</v>
      </c>
      <c r="AT21" s="182">
        <f t="shared" si="3"/>
        <v>0</v>
      </c>
      <c r="AU21" s="182">
        <f t="shared" si="3"/>
        <v>0</v>
      </c>
      <c r="AV21" s="174">
        <f>SUM(AV5:AV20)</f>
        <v>6069129.5696810652</v>
      </c>
    </row>
    <row r="22" spans="1:48" x14ac:dyDescent="0.3">
      <c r="A22" s="180" t="s">
        <v>338</v>
      </c>
      <c r="B22" s="185"/>
      <c r="C22" s="186"/>
      <c r="D22" s="233"/>
      <c r="E22" s="91"/>
      <c r="F22" s="91"/>
      <c r="G22" s="91"/>
      <c r="H22" s="91"/>
      <c r="I22" s="91"/>
      <c r="J22" s="91"/>
      <c r="K22" s="91"/>
      <c r="L22" s="174">
        <v>0</v>
      </c>
      <c r="M22" s="188">
        <f>L21-M21</f>
        <v>0</v>
      </c>
      <c r="N22" s="188">
        <f t="shared" ref="N22:AG22" si="4">M21-N21</f>
        <v>1155.5644656368531</v>
      </c>
      <c r="O22" s="188">
        <f t="shared" si="4"/>
        <v>1337.0803667331347</v>
      </c>
      <c r="P22" s="188">
        <f t="shared" si="4"/>
        <v>1068.6288770522224</v>
      </c>
      <c r="Q22" s="188">
        <f t="shared" si="4"/>
        <v>677.66631319501903</v>
      </c>
      <c r="R22" s="188">
        <f t="shared" si="4"/>
        <v>4010.3601020870265</v>
      </c>
      <c r="S22" s="188">
        <f t="shared" si="4"/>
        <v>17550.540077293874</v>
      </c>
      <c r="T22" s="188">
        <f t="shared" si="4"/>
        <v>65872.358220429393</v>
      </c>
      <c r="U22" s="188">
        <f t="shared" si="4"/>
        <v>7714.8053705580533</v>
      </c>
      <c r="V22" s="188">
        <f t="shared" si="4"/>
        <v>13558.910280282958</v>
      </c>
      <c r="W22" s="188">
        <f t="shared" si="4"/>
        <v>11129.230253958027</v>
      </c>
      <c r="X22" s="188">
        <f t="shared" si="4"/>
        <v>10442.903504154878</v>
      </c>
      <c r="Y22" s="188">
        <f t="shared" si="4"/>
        <v>6929.2057411533315</v>
      </c>
      <c r="Z22" s="188">
        <f t="shared" si="4"/>
        <v>7068.1073786759225</v>
      </c>
      <c r="AA22" s="188">
        <f t="shared" si="4"/>
        <v>142680.0399923051</v>
      </c>
      <c r="AB22" s="188">
        <f t="shared" si="4"/>
        <v>26123.529720967606</v>
      </c>
      <c r="AC22" s="188">
        <f t="shared" si="4"/>
        <v>750.88984345302742</v>
      </c>
      <c r="AD22" s="188">
        <f t="shared" si="4"/>
        <v>512.41615837195423</v>
      </c>
      <c r="AE22" s="188">
        <f t="shared" si="4"/>
        <v>369.13107170307194</v>
      </c>
      <c r="AF22" s="188">
        <f t="shared" si="4"/>
        <v>10749.695772827879</v>
      </c>
      <c r="AG22" s="188">
        <f t="shared" si="4"/>
        <v>18.206313479444361</v>
      </c>
      <c r="AH22" s="188">
        <f>R21-AH21</f>
        <v>321506.15903785208</v>
      </c>
      <c r="AI22" s="188">
        <f t="shared" ref="AI22" si="5">AH21-AI21</f>
        <v>317.13184105329856</v>
      </c>
      <c r="AJ22" s="188">
        <f t="shared" ref="AJ22" si="6">AI21-AJ21</f>
        <v>8297.5434913749777</v>
      </c>
      <c r="AK22" s="188">
        <f t="shared" ref="AK22" si="7">AJ21-AK21</f>
        <v>68070.786556767896</v>
      </c>
      <c r="AL22" s="188">
        <f t="shared" ref="AL22" si="8">AK21-AL21</f>
        <v>0</v>
      </c>
      <c r="AM22" s="188">
        <f t="shared" ref="AM22" si="9">AL21-AM21</f>
        <v>0</v>
      </c>
      <c r="AN22" s="188">
        <f t="shared" ref="AN22" si="10">AM21-AN21</f>
        <v>0</v>
      </c>
      <c r="AO22" s="188">
        <f t="shared" ref="AO22" si="11">AN21-AO21</f>
        <v>0</v>
      </c>
      <c r="AP22" s="188">
        <f t="shared" ref="AP22" si="12">AO21-AP21</f>
        <v>930.04347438671937</v>
      </c>
      <c r="AQ22" s="188">
        <f t="shared" ref="AQ22" si="13">AP21-AQ21</f>
        <v>0</v>
      </c>
      <c r="AR22" s="188">
        <f t="shared" ref="AR22" si="14">AQ21-AR21</f>
        <v>0</v>
      </c>
      <c r="AS22" s="188">
        <f t="shared" ref="AS22" si="15">AR21-AS21</f>
        <v>0</v>
      </c>
      <c r="AT22" s="188">
        <f t="shared" ref="AT22" si="16">AS21-AT21</f>
        <v>0</v>
      </c>
      <c r="AU22" s="188">
        <f t="shared" ref="AU22" si="17">AT21-AU21</f>
        <v>0</v>
      </c>
      <c r="AV22" s="62"/>
    </row>
    <row r="23" spans="1:48" x14ac:dyDescent="0.3">
      <c r="A23" s="180" t="s">
        <v>339</v>
      </c>
      <c r="B23" s="185"/>
      <c r="C23" s="186"/>
      <c r="D23" s="187"/>
      <c r="E23" s="91"/>
      <c r="F23" s="91"/>
      <c r="G23" s="91"/>
      <c r="H23" s="91"/>
      <c r="I23" s="91"/>
      <c r="J23" s="91"/>
      <c r="K23" s="91"/>
      <c r="L23" s="174">
        <f>$L$21-L21</f>
        <v>0</v>
      </c>
      <c r="M23" s="190">
        <f>$L$21-M21</f>
        <v>0</v>
      </c>
      <c r="N23" s="190">
        <f t="shared" ref="N23:AG23" si="18">$L$21-N21</f>
        <v>1155.5644656368531</v>
      </c>
      <c r="O23" s="190">
        <f t="shared" si="18"/>
        <v>2492.6448323699879</v>
      </c>
      <c r="P23" s="190">
        <f t="shared" si="18"/>
        <v>3561.2737094222102</v>
      </c>
      <c r="Q23" s="190">
        <f t="shared" si="18"/>
        <v>4238.9400226172293</v>
      </c>
      <c r="R23" s="190">
        <f t="shared" si="18"/>
        <v>8249.3001247042557</v>
      </c>
      <c r="S23" s="190">
        <f t="shared" si="18"/>
        <v>25799.840201998129</v>
      </c>
      <c r="T23" s="190">
        <f t="shared" si="18"/>
        <v>91672.198422427522</v>
      </c>
      <c r="U23" s="190">
        <f t="shared" si="18"/>
        <v>99387.003792985575</v>
      </c>
      <c r="V23" s="190">
        <f t="shared" si="18"/>
        <v>112945.91407326853</v>
      </c>
      <c r="W23" s="190">
        <f t="shared" si="18"/>
        <v>124075.14432722656</v>
      </c>
      <c r="X23" s="190">
        <f t="shared" si="18"/>
        <v>134518.04783138144</v>
      </c>
      <c r="Y23" s="190">
        <f t="shared" si="18"/>
        <v>141447.25357253477</v>
      </c>
      <c r="Z23" s="190">
        <f t="shared" si="18"/>
        <v>148515.36095121069</v>
      </c>
      <c r="AA23" s="190">
        <f t="shared" si="18"/>
        <v>291195.40094351576</v>
      </c>
      <c r="AB23" s="190">
        <f t="shared" si="18"/>
        <v>317318.9306644834</v>
      </c>
      <c r="AC23" s="190">
        <f t="shared" si="18"/>
        <v>318069.82050793641</v>
      </c>
      <c r="AD23" s="190">
        <f t="shared" si="18"/>
        <v>318582.23666630837</v>
      </c>
      <c r="AE23" s="190">
        <f t="shared" si="18"/>
        <v>318951.36773801141</v>
      </c>
      <c r="AF23" s="190">
        <f t="shared" si="18"/>
        <v>329701.0635108393</v>
      </c>
      <c r="AG23" s="190">
        <f t="shared" si="18"/>
        <v>329719.26982431876</v>
      </c>
      <c r="AH23" s="190">
        <f t="shared" ref="AH23:AL23" si="19">$L$21-AH21</f>
        <v>329755.45916255633</v>
      </c>
      <c r="AI23" s="190">
        <f t="shared" si="19"/>
        <v>330072.59100360959</v>
      </c>
      <c r="AJ23" s="190">
        <f t="shared" si="19"/>
        <v>338370.13449498458</v>
      </c>
      <c r="AK23" s="190">
        <f t="shared" si="19"/>
        <v>406440.92105175246</v>
      </c>
      <c r="AL23" s="190">
        <f t="shared" si="19"/>
        <v>406440.92105175246</v>
      </c>
      <c r="AM23" s="190">
        <f t="shared" ref="AM23:AU23" si="20">$L$21-AM21</f>
        <v>406440.92105175246</v>
      </c>
      <c r="AN23" s="190">
        <f t="shared" si="20"/>
        <v>406440.92105175246</v>
      </c>
      <c r="AO23" s="190">
        <f t="shared" si="20"/>
        <v>406440.92105175246</v>
      </c>
      <c r="AP23" s="190">
        <f t="shared" si="20"/>
        <v>407370.9645261392</v>
      </c>
      <c r="AQ23" s="190">
        <f t="shared" si="20"/>
        <v>407370.9645261392</v>
      </c>
      <c r="AR23" s="190">
        <f t="shared" si="20"/>
        <v>407370.9645261392</v>
      </c>
      <c r="AS23" s="190">
        <f t="shared" si="20"/>
        <v>407370.9645261392</v>
      </c>
      <c r="AT23" s="190">
        <f t="shared" si="20"/>
        <v>407370.9645261392</v>
      </c>
      <c r="AU23" s="190">
        <f t="shared" si="20"/>
        <v>407370.9645261392</v>
      </c>
      <c r="AV23" s="63"/>
    </row>
    <row r="24" spans="1:48" x14ac:dyDescent="0.3">
      <c r="A24" s="193" t="s">
        <v>66</v>
      </c>
      <c r="B24" s="206">
        <f>SUMPRODUCT(B5:B20,C5:C20)/C21</f>
        <v>15.414228338863369</v>
      </c>
      <c r="C24" s="56"/>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row>
    <row r="25" spans="1:48" x14ac:dyDescent="0.3">
      <c r="A25" s="193" t="s">
        <v>316</v>
      </c>
      <c r="B25" s="206">
        <f>SUMPRODUCT(B5:B19,C5:C19)/(C21-C20)</f>
        <v>15.480892077321032</v>
      </c>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48" x14ac:dyDescent="0.3">
      <c r="X26" s="30"/>
    </row>
  </sheetData>
  <mergeCells count="5">
    <mergeCell ref="A3:A4"/>
    <mergeCell ref="B3:B4"/>
    <mergeCell ref="C3:C4"/>
    <mergeCell ref="D3:D4"/>
    <mergeCell ref="AV3:AV4"/>
  </mergeCells>
  <pageMargins left="0.7" right="0.7" top="0.75" bottom="0.75" header="0.3" footer="0.3"/>
  <pageSetup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796A3-FC66-4D26-A536-327894C37185}">
  <dimension ref="A1:AV42"/>
  <sheetViews>
    <sheetView topLeftCell="A4" workbookViewId="0">
      <selection activeCell="AK24" sqref="AK24"/>
    </sheetView>
  </sheetViews>
  <sheetFormatPr defaultRowHeight="15.75" x14ac:dyDescent="0.3"/>
  <cols>
    <col min="1" max="1" width="26.33203125" bestFit="1" customWidth="1"/>
    <col min="2" max="2" width="4.6640625" bestFit="1" customWidth="1"/>
    <col min="3" max="3" width="13.5546875" customWidth="1"/>
    <col min="4" max="4" width="4.6640625" bestFit="1" customWidth="1"/>
    <col min="5" max="11" width="7.77734375" hidden="1" customWidth="1"/>
    <col min="12" max="27" width="6.44140625" customWidth="1"/>
    <col min="28" max="47" width="7.77734375" customWidth="1"/>
    <col min="48" max="48" width="9.77734375" customWidth="1"/>
  </cols>
  <sheetData>
    <row r="1" spans="1:48" ht="15.75" customHeight="1" x14ac:dyDescent="0.3">
      <c r="A1" s="292" t="s">
        <v>533</v>
      </c>
    </row>
    <row r="2" spans="1:48" ht="15.75" customHeight="1" x14ac:dyDescent="0.3"/>
    <row r="3" spans="1:48" ht="15.75" customHeight="1" x14ac:dyDescent="0.3">
      <c r="A3" s="491" t="s">
        <v>32</v>
      </c>
      <c r="B3" s="493" t="s">
        <v>66</v>
      </c>
      <c r="C3" s="493" t="s">
        <v>264</v>
      </c>
      <c r="D3" s="493" t="s">
        <v>57</v>
      </c>
      <c r="E3" s="61"/>
      <c r="F3" s="20"/>
      <c r="G3" s="20"/>
      <c r="H3" s="20"/>
      <c r="I3" s="20"/>
      <c r="J3" s="109"/>
      <c r="K3" s="109"/>
      <c r="L3" s="120" t="s">
        <v>265</v>
      </c>
      <c r="M3" s="20"/>
      <c r="N3" s="20"/>
      <c r="O3" s="20"/>
      <c r="P3" s="20"/>
      <c r="Q3" s="20"/>
      <c r="R3" s="20"/>
      <c r="S3" s="20"/>
      <c r="T3" s="20"/>
      <c r="U3" s="20"/>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8" ht="15.75" customHeight="1" x14ac:dyDescent="0.3">
      <c r="A4" s="496"/>
      <c r="B4" s="495"/>
      <c r="C4" s="495"/>
      <c r="D4" s="494"/>
      <c r="E4" s="36">
        <v>2018</v>
      </c>
      <c r="F4" s="35">
        <f>E4+1</f>
        <v>2019</v>
      </c>
      <c r="G4" s="35">
        <f t="shared" ref="G4:AU4" si="0">F4+1</f>
        <v>2020</v>
      </c>
      <c r="H4" s="35">
        <f t="shared" si="0"/>
        <v>2021</v>
      </c>
      <c r="I4" s="35">
        <f t="shared" si="0"/>
        <v>2022</v>
      </c>
      <c r="J4" s="35">
        <f t="shared" si="0"/>
        <v>2023</v>
      </c>
      <c r="K4" s="35">
        <f t="shared" si="0"/>
        <v>2024</v>
      </c>
      <c r="L4" s="35">
        <f t="shared" si="0"/>
        <v>2025</v>
      </c>
      <c r="M4" s="35">
        <f t="shared" si="0"/>
        <v>2026</v>
      </c>
      <c r="N4" s="35">
        <f t="shared" si="0"/>
        <v>2027</v>
      </c>
      <c r="O4" s="35">
        <f t="shared" si="0"/>
        <v>2028</v>
      </c>
      <c r="P4" s="35">
        <f t="shared" si="0"/>
        <v>2029</v>
      </c>
      <c r="Q4" s="35">
        <f t="shared" si="0"/>
        <v>2030</v>
      </c>
      <c r="R4" s="35">
        <f t="shared" si="0"/>
        <v>2031</v>
      </c>
      <c r="S4" s="35">
        <f t="shared" si="0"/>
        <v>2032</v>
      </c>
      <c r="T4" s="35">
        <f t="shared" si="0"/>
        <v>2033</v>
      </c>
      <c r="U4" s="35">
        <f t="shared" si="0"/>
        <v>2034</v>
      </c>
      <c r="V4" s="35">
        <f t="shared" si="0"/>
        <v>2035</v>
      </c>
      <c r="W4" s="35">
        <f t="shared" si="0"/>
        <v>2036</v>
      </c>
      <c r="X4" s="35">
        <f t="shared" si="0"/>
        <v>2037</v>
      </c>
      <c r="Y4" s="35">
        <f t="shared" si="0"/>
        <v>2038</v>
      </c>
      <c r="Z4" s="35">
        <f t="shared" si="0"/>
        <v>2039</v>
      </c>
      <c r="AA4" s="35">
        <f t="shared" si="0"/>
        <v>2040</v>
      </c>
      <c r="AB4" s="35">
        <f t="shared" si="0"/>
        <v>2041</v>
      </c>
      <c r="AC4" s="35">
        <f t="shared" si="0"/>
        <v>2042</v>
      </c>
      <c r="AD4" s="35">
        <f t="shared" si="0"/>
        <v>2043</v>
      </c>
      <c r="AE4" s="35">
        <f t="shared" si="0"/>
        <v>2044</v>
      </c>
      <c r="AF4" s="35">
        <f t="shared" si="0"/>
        <v>2045</v>
      </c>
      <c r="AG4" s="35">
        <f t="shared" si="0"/>
        <v>2046</v>
      </c>
      <c r="AH4" s="35">
        <f t="shared" si="0"/>
        <v>2047</v>
      </c>
      <c r="AI4" s="35">
        <f t="shared" si="0"/>
        <v>2048</v>
      </c>
      <c r="AJ4" s="35">
        <f t="shared" si="0"/>
        <v>2049</v>
      </c>
      <c r="AK4" s="35">
        <f t="shared" si="0"/>
        <v>2050</v>
      </c>
      <c r="AL4" s="35">
        <f t="shared" si="0"/>
        <v>2051</v>
      </c>
      <c r="AM4" s="35">
        <f t="shared" si="0"/>
        <v>2052</v>
      </c>
      <c r="AN4" s="35">
        <f t="shared" si="0"/>
        <v>2053</v>
      </c>
      <c r="AO4" s="35">
        <f t="shared" si="0"/>
        <v>2054</v>
      </c>
      <c r="AP4" s="35">
        <f t="shared" si="0"/>
        <v>2055</v>
      </c>
      <c r="AQ4" s="35">
        <f t="shared" si="0"/>
        <v>2056</v>
      </c>
      <c r="AR4" s="35">
        <f t="shared" si="0"/>
        <v>2057</v>
      </c>
      <c r="AS4" s="35">
        <f t="shared" si="0"/>
        <v>2058</v>
      </c>
      <c r="AT4" s="35">
        <f t="shared" si="0"/>
        <v>2059</v>
      </c>
      <c r="AU4" s="35">
        <f t="shared" si="0"/>
        <v>2060</v>
      </c>
      <c r="AV4" s="476"/>
    </row>
    <row r="5" spans="1:48" ht="15.75" customHeight="1" x14ac:dyDescent="0.3">
      <c r="A5" s="199" t="s">
        <v>43</v>
      </c>
      <c r="B5" s="200">
        <f>'Retail Products'!B10</f>
        <v>8.7186526038758476</v>
      </c>
      <c r="C5" s="201">
        <f>'Retail Products'!C7</f>
        <v>92338.711237082578</v>
      </c>
      <c r="D5" s="202">
        <f>'Retail Products'!D7</f>
        <v>0.9396757444315158</v>
      </c>
      <c r="E5" s="23"/>
      <c r="F5" s="23"/>
      <c r="G5" s="23"/>
      <c r="H5" s="23"/>
      <c r="I5" s="23"/>
      <c r="J5" s="23"/>
      <c r="K5" s="23"/>
      <c r="L5" s="177">
        <f>'Retail Products'!L7</f>
        <v>86768.447221552342</v>
      </c>
      <c r="M5" s="177">
        <f>'Retail Products'!M7</f>
        <v>86768.447221552342</v>
      </c>
      <c r="N5" s="177">
        <f>'Retail Products'!N7</f>
        <v>86768.447221552342</v>
      </c>
      <c r="O5" s="177">
        <f>'Retail Products'!O7</f>
        <v>86768.447221552342</v>
      </c>
      <c r="P5" s="177">
        <f>'Retail Products'!P7</f>
        <v>86768.447221552342</v>
      </c>
      <c r="Q5" s="177">
        <f>'Retail Products'!Q7</f>
        <v>86768.447221552342</v>
      </c>
      <c r="R5" s="177">
        <f>'Retail Products'!R7</f>
        <v>86768.447221552342</v>
      </c>
      <c r="S5" s="177">
        <f>'Retail Products'!S7</f>
        <v>77659.772071871819</v>
      </c>
      <c r="T5" s="177">
        <f>'Retail Products'!T7</f>
        <v>21095.969819114147</v>
      </c>
      <c r="U5" s="177">
        <f>'Retail Products'!U7</f>
        <v>14641.003698421806</v>
      </c>
      <c r="V5" s="177">
        <f>'Retail Products'!V7</f>
        <v>9814.5623033008142</v>
      </c>
      <c r="W5" s="177">
        <f>'Retail Products'!W7</f>
        <v>6136.1138077276592</v>
      </c>
      <c r="X5" s="177">
        <f>'Retail Products'!X7</f>
        <v>5049.9982955422529</v>
      </c>
      <c r="Y5" s="177">
        <f>'Retail Products'!Y7</f>
        <v>5049.9982955422529</v>
      </c>
      <c r="Z5" s="177">
        <f>'Retail Products'!Z7</f>
        <v>4862.2113955800523</v>
      </c>
      <c r="AA5" s="177">
        <f>'Retail Products'!AA7</f>
        <v>692.26595599145014</v>
      </c>
      <c r="AB5" s="177">
        <f>'Retail Products'!AB7</f>
        <v>557.19678128024998</v>
      </c>
      <c r="AC5" s="177">
        <f>'Retail Products'!AC7</f>
        <v>557.19678128024998</v>
      </c>
      <c r="AD5" s="177">
        <f>'Retail Products'!AD7</f>
        <v>557.19678128024998</v>
      </c>
      <c r="AE5" s="177">
        <f>'Retail Products'!AE7</f>
        <v>447.14527491909575</v>
      </c>
      <c r="AF5" s="177">
        <f>'Retail Products'!AF7</f>
        <v>17.99223843494303</v>
      </c>
      <c r="AG5" s="177">
        <f>'Retail Products'!AG7</f>
        <v>0</v>
      </c>
      <c r="AH5" s="177">
        <f>'Retail Products'!AH7</f>
        <v>0</v>
      </c>
      <c r="AI5" s="177">
        <f>'Retail Products'!AI7</f>
        <v>0</v>
      </c>
      <c r="AJ5" s="177">
        <f>'Retail Products'!AJ7</f>
        <v>0</v>
      </c>
      <c r="AK5" s="177">
        <f>'Retail Products'!AK7</f>
        <v>0</v>
      </c>
      <c r="AL5" s="177">
        <f>'Retail Products'!AL7</f>
        <v>0</v>
      </c>
      <c r="AM5" s="177">
        <f>'Retail Products'!AM7</f>
        <v>0</v>
      </c>
      <c r="AN5" s="177">
        <f>'Retail Products'!AN7</f>
        <v>0</v>
      </c>
      <c r="AO5" s="177">
        <f>'Retail Products'!AO7</f>
        <v>0</v>
      </c>
      <c r="AP5" s="177">
        <f>'Retail Products'!AP7</f>
        <v>0</v>
      </c>
      <c r="AQ5" s="177">
        <f>'Retail Products'!AQ7</f>
        <v>0</v>
      </c>
      <c r="AR5" s="177">
        <f>'Retail Products'!AR7</f>
        <v>0</v>
      </c>
      <c r="AS5" s="177">
        <f>'Retail Products'!AS7</f>
        <v>0</v>
      </c>
      <c r="AT5" s="177">
        <f>'Retail Products'!AT7</f>
        <v>0</v>
      </c>
      <c r="AU5" s="177">
        <f>'Retail Products'!AU7</f>
        <v>0</v>
      </c>
      <c r="AV5" s="208">
        <f t="shared" ref="AV5:AV12" si="1">SUM(E5:AU5)</f>
        <v>754517.75405115343</v>
      </c>
    </row>
    <row r="6" spans="1:48" ht="15.75" customHeight="1" x14ac:dyDescent="0.3">
      <c r="A6" s="199" t="s">
        <v>412</v>
      </c>
      <c r="B6" s="200">
        <f>'Income Qualified'!B16</f>
        <v>15.382279922230424</v>
      </c>
      <c r="C6" s="201">
        <f>'Income Qualified'!C13</f>
        <v>7188.087639987124</v>
      </c>
      <c r="D6" s="202">
        <f>'Income Qualified'!D13</f>
        <v>1.0000000000000016</v>
      </c>
      <c r="E6" s="23"/>
      <c r="F6" s="23"/>
      <c r="G6" s="23"/>
      <c r="H6" s="23"/>
      <c r="I6" s="23"/>
      <c r="J6" s="23"/>
      <c r="K6" s="23"/>
      <c r="L6" s="177">
        <f>'Income Qualified'!L13</f>
        <v>7188.0876399871349</v>
      </c>
      <c r="M6" s="177">
        <f>'Income Qualified'!M13</f>
        <v>7188.0876399871349</v>
      </c>
      <c r="N6" s="177">
        <f>'Income Qualified'!N13</f>
        <v>7188.0876399871349</v>
      </c>
      <c r="O6" s="177">
        <f>'Income Qualified'!O13</f>
        <v>7184.5481620131532</v>
      </c>
      <c r="P6" s="177">
        <f>'Income Qualified'!P13</f>
        <v>7184.5481620131532</v>
      </c>
      <c r="Q6" s="177">
        <f>'Income Qualified'!Q13</f>
        <v>7184.5481620131532</v>
      </c>
      <c r="R6" s="177">
        <f>'Income Qualified'!R13</f>
        <v>6230.8226505349712</v>
      </c>
      <c r="S6" s="177">
        <f>'Income Qualified'!S13</f>
        <v>5846.5229015002797</v>
      </c>
      <c r="T6" s="177">
        <f>'Income Qualified'!T13</f>
        <v>4987.6136899019903</v>
      </c>
      <c r="U6" s="177">
        <f>'Income Qualified'!U13</f>
        <v>4922.00493310199</v>
      </c>
      <c r="V6" s="177">
        <f>'Income Qualified'!V13</f>
        <v>4376.29709957061</v>
      </c>
      <c r="W6" s="177">
        <f>'Income Qualified'!W13</f>
        <v>3618.6314639531802</v>
      </c>
      <c r="X6" s="177">
        <f>'Income Qualified'!X13</f>
        <v>3444.8107575028962</v>
      </c>
      <c r="Y6" s="177">
        <f>'Income Qualified'!Y13</f>
        <v>3444.8107575028962</v>
      </c>
      <c r="Z6" s="177">
        <f>'Income Qualified'!Z13</f>
        <v>3444.8107575028962</v>
      </c>
      <c r="AA6" s="177">
        <f>'Income Qualified'!AA13</f>
        <v>3092.3031237809032</v>
      </c>
      <c r="AB6" s="177">
        <f>'Income Qualified'!AB13</f>
        <v>1606.5600166617771</v>
      </c>
      <c r="AC6" s="177">
        <f>'Income Qualified'!AC13</f>
        <v>1606.5600166617771</v>
      </c>
      <c r="AD6" s="177">
        <f>'Income Qualified'!AD13</f>
        <v>1521.3289935047392</v>
      </c>
      <c r="AE6" s="177">
        <f>'Income Qualified'!AE13</f>
        <v>1281.1714385253626</v>
      </c>
      <c r="AF6" s="177">
        <f>'Income Qualified'!AF13</f>
        <v>666.61318200857522</v>
      </c>
      <c r="AG6" s="177">
        <f>'Income Qualified'!AG13</f>
        <v>666.61318200857522</v>
      </c>
      <c r="AH6" s="177">
        <f>'Income Qualified'!AH13</f>
        <v>666.61318200857522</v>
      </c>
      <c r="AI6" s="177">
        <f>'Income Qualified'!AI13</f>
        <v>666.61318200857522</v>
      </c>
      <c r="AJ6" s="177">
        <f>'Income Qualified'!AJ13</f>
        <v>666.61318200857522</v>
      </c>
      <c r="AK6" s="177">
        <f>'Income Qualified'!AK13</f>
        <v>661.1458589859019</v>
      </c>
      <c r="AL6" s="177">
        <f>'Income Qualified'!AL13</f>
        <v>661.1458589859019</v>
      </c>
      <c r="AM6" s="177">
        <f>'Income Qualified'!AM13</f>
        <v>661.1458589859019</v>
      </c>
      <c r="AN6" s="177">
        <f>'Income Qualified'!AN13</f>
        <v>661.1458589859019</v>
      </c>
      <c r="AO6" s="177">
        <f>'Income Qualified'!AO13</f>
        <v>661.1458589859019</v>
      </c>
      <c r="AP6" s="177">
        <f>'Income Qualified'!AP13</f>
        <v>0</v>
      </c>
      <c r="AQ6" s="177">
        <f>'Income Qualified'!AQ13</f>
        <v>0</v>
      </c>
      <c r="AR6" s="177">
        <f>'Income Qualified'!AR13</f>
        <v>0</v>
      </c>
      <c r="AS6" s="177">
        <f>'Income Qualified'!AS13</f>
        <v>0</v>
      </c>
      <c r="AT6" s="177">
        <f>'Income Qualified'!AT13</f>
        <v>0</v>
      </c>
      <c r="AU6" s="177">
        <f>'Income Qualified'!AU13</f>
        <v>0</v>
      </c>
      <c r="AV6" s="208">
        <f t="shared" si="1"/>
        <v>99180.951211179476</v>
      </c>
    </row>
    <row r="7" spans="1:48" ht="15.75" customHeight="1" x14ac:dyDescent="0.3">
      <c r="A7" s="199" t="s">
        <v>109</v>
      </c>
      <c r="B7" s="200">
        <f>Multifamily!B11</f>
        <v>13.858710149640537</v>
      </c>
      <c r="C7" s="201">
        <f>Multifamily!C8</f>
        <v>11198.336927026727</v>
      </c>
      <c r="D7" s="202">
        <f>Multifamily!D8</f>
        <v>0.98835972515059989</v>
      </c>
      <c r="E7" s="23"/>
      <c r="F7" s="23"/>
      <c r="G7" s="23"/>
      <c r="H7" s="23"/>
      <c r="I7" s="23"/>
      <c r="J7" s="23"/>
      <c r="K7" s="23"/>
      <c r="L7" s="177">
        <f>Multifamily!L8</f>
        <v>11067.985207339949</v>
      </c>
      <c r="M7" s="177">
        <f>Multifamily!M8</f>
        <v>11067.985207339949</v>
      </c>
      <c r="N7" s="177">
        <f>Multifamily!N8</f>
        <v>11067.985207339949</v>
      </c>
      <c r="O7" s="177">
        <f>Multifamily!O8</f>
        <v>11067.985207339949</v>
      </c>
      <c r="P7" s="177">
        <f>Multifamily!P8</f>
        <v>11067.985207339949</v>
      </c>
      <c r="Q7" s="177">
        <f>Multifamily!Q8</f>
        <v>11067.985207339949</v>
      </c>
      <c r="R7" s="177">
        <f>Multifamily!R8</f>
        <v>10766.719965239567</v>
      </c>
      <c r="S7" s="177">
        <f>Multifamily!S8</f>
        <v>10473.18619803957</v>
      </c>
      <c r="T7" s="177">
        <f>Multifamily!T8</f>
        <v>9931.7493638556934</v>
      </c>
      <c r="U7" s="177">
        <f>Multifamily!U8</f>
        <v>9931.7493638556934</v>
      </c>
      <c r="V7" s="177">
        <f>Multifamily!V8</f>
        <v>8344.6286310037176</v>
      </c>
      <c r="W7" s="177">
        <f>Multifamily!W8</f>
        <v>6299.1196732156968</v>
      </c>
      <c r="X7" s="177">
        <f>Multifamily!X8</f>
        <v>6140.313372415696</v>
      </c>
      <c r="Y7" s="177">
        <f>Multifamily!Y8</f>
        <v>6140.313372415696</v>
      </c>
      <c r="Z7" s="177">
        <f>Multifamily!Z8</f>
        <v>6140.313372415696</v>
      </c>
      <c r="AA7" s="177">
        <f>Multifamily!AA8</f>
        <v>6140.313372415696</v>
      </c>
      <c r="AB7" s="177">
        <f>Multifamily!AB8</f>
        <v>408.40670895366191</v>
      </c>
      <c r="AC7" s="177">
        <f>Multifamily!AC8</f>
        <v>408.40670895366191</v>
      </c>
      <c r="AD7" s="177">
        <f>Multifamily!AD8</f>
        <v>408.40670895366191</v>
      </c>
      <c r="AE7" s="177">
        <f>Multifamily!AE8</f>
        <v>408.40670895366191</v>
      </c>
      <c r="AF7" s="177">
        <f>Multifamily!AF8</f>
        <v>156.93466112630585</v>
      </c>
      <c r="AG7" s="177">
        <f>Multifamily!AG8</f>
        <v>156.93466112630585</v>
      </c>
      <c r="AH7" s="177">
        <f>Multifamily!AH8</f>
        <v>156.93466112630585</v>
      </c>
      <c r="AI7" s="177">
        <f>Multifamily!AI8</f>
        <v>156.93466112630585</v>
      </c>
      <c r="AJ7" s="177">
        <f>Multifamily!AJ8</f>
        <v>156.93466112630585</v>
      </c>
      <c r="AK7" s="177">
        <f>Multifamily!AK8</f>
        <v>156.93466112630585</v>
      </c>
      <c r="AL7" s="177">
        <f>Multifamily!AL8</f>
        <v>156.93466112630585</v>
      </c>
      <c r="AM7" s="177">
        <f>Multifamily!AM8</f>
        <v>156.93466112630585</v>
      </c>
      <c r="AN7" s="177">
        <f>Multifamily!AN8</f>
        <v>156.93466112630585</v>
      </c>
      <c r="AO7" s="177">
        <f>Multifamily!AO8</f>
        <v>156.93466112630585</v>
      </c>
      <c r="AP7" s="177">
        <f>Multifamily!AP8</f>
        <v>0</v>
      </c>
      <c r="AQ7" s="177">
        <f>Multifamily!AQ8</f>
        <v>0</v>
      </c>
      <c r="AR7" s="177">
        <f>Multifamily!AR8</f>
        <v>0</v>
      </c>
      <c r="AS7" s="177">
        <f>Multifamily!AS8</f>
        <v>0</v>
      </c>
      <c r="AT7" s="177">
        <f>Multifamily!AT8</f>
        <v>0</v>
      </c>
      <c r="AU7" s="177">
        <f>Multifamily!AU8</f>
        <v>0</v>
      </c>
      <c r="AV7" s="337">
        <f t="shared" si="1"/>
        <v>149919.29137599026</v>
      </c>
    </row>
    <row r="8" spans="1:48" ht="15.75" customHeight="1" x14ac:dyDescent="0.3">
      <c r="A8" s="199" t="s">
        <v>214</v>
      </c>
      <c r="B8" s="200">
        <f>'Market Rate Single Family'!B10</f>
        <v>16.140720425378753</v>
      </c>
      <c r="C8" s="201">
        <f>'Market Rate Single Family'!C7</f>
        <v>9613.5747110835855</v>
      </c>
      <c r="D8" s="202">
        <f>'Market Rate Single Family'!D7</f>
        <v>0.54868021706797776</v>
      </c>
      <c r="E8" s="23"/>
      <c r="F8" s="23"/>
      <c r="G8" s="23"/>
      <c r="H8" s="23"/>
      <c r="I8" s="23"/>
      <c r="J8" s="23"/>
      <c r="K8" s="23"/>
      <c r="L8" s="177">
        <f>'Market Rate Single Family'!L7</f>
        <v>5274.7782592765634</v>
      </c>
      <c r="M8" s="177">
        <f>'Market Rate Single Family'!M7</f>
        <v>5274.7782592765634</v>
      </c>
      <c r="N8" s="177">
        <f>'Market Rate Single Family'!N7</f>
        <v>5274.7782592765634</v>
      </c>
      <c r="O8" s="177">
        <f>'Market Rate Single Family'!O7</f>
        <v>5274.7782592765634</v>
      </c>
      <c r="P8" s="177">
        <f>'Market Rate Single Family'!P7</f>
        <v>5274.7782592765634</v>
      </c>
      <c r="Q8" s="177">
        <f>'Market Rate Single Family'!Q7</f>
        <v>5274.7782592765634</v>
      </c>
      <c r="R8" s="177">
        <f>'Market Rate Single Family'!R7</f>
        <v>5274.7782592765634</v>
      </c>
      <c r="S8" s="177">
        <f>'Market Rate Single Family'!S7</f>
        <v>5274.7782592765634</v>
      </c>
      <c r="T8" s="177">
        <f>'Market Rate Single Family'!T7</f>
        <v>5274.7782592765634</v>
      </c>
      <c r="U8" s="177">
        <f>'Market Rate Single Family'!U7</f>
        <v>5274.7782592765634</v>
      </c>
      <c r="V8" s="177">
        <f>'Market Rate Single Family'!V7</f>
        <v>5249.5797783565013</v>
      </c>
      <c r="W8" s="177">
        <f>'Market Rate Single Family'!W7</f>
        <v>5146.0513303917814</v>
      </c>
      <c r="X8" s="177">
        <f>'Market Rate Single Family'!X7</f>
        <v>5146.0513303917814</v>
      </c>
      <c r="Y8" s="177">
        <f>'Market Rate Single Family'!Y7</f>
        <v>5146.0513303917814</v>
      </c>
      <c r="Z8" s="177">
        <f>'Market Rate Single Family'!Z7</f>
        <v>5146.0513303917814</v>
      </c>
      <c r="AA8" s="177">
        <f>'Market Rate Single Family'!AA7</f>
        <v>4960.1044894814086</v>
      </c>
      <c r="AB8" s="177">
        <f>'Market Rate Single Family'!AB7</f>
        <v>214.64832451360598</v>
      </c>
      <c r="AC8" s="177">
        <f>'Market Rate Single Family'!AC7</f>
        <v>214.64832451360598</v>
      </c>
      <c r="AD8" s="177">
        <f>'Market Rate Single Family'!AD7</f>
        <v>184.22555575672183</v>
      </c>
      <c r="AE8" s="177">
        <f>'Market Rate Single Family'!AE7</f>
        <v>167.81575170523195</v>
      </c>
      <c r="AF8" s="177">
        <f>'Market Rate Single Family'!AF7</f>
        <v>109.70318017314251</v>
      </c>
      <c r="AG8" s="177">
        <f>'Market Rate Single Family'!AG7</f>
        <v>109.70318017314251</v>
      </c>
      <c r="AH8" s="177">
        <f>'Market Rate Single Family'!AH7</f>
        <v>109.70318017314251</v>
      </c>
      <c r="AI8" s="177">
        <f>'Market Rate Single Family'!AI7</f>
        <v>109.70318017314251</v>
      </c>
      <c r="AJ8" s="177">
        <f>'Market Rate Single Family'!AJ7</f>
        <v>109.70318017314251</v>
      </c>
      <c r="AK8" s="177">
        <f>'Market Rate Single Family'!AK7</f>
        <v>94.083014828823167</v>
      </c>
      <c r="AL8" s="177">
        <f>'Market Rate Single Family'!AL7</f>
        <v>94.083014828823167</v>
      </c>
      <c r="AM8" s="177">
        <f>'Market Rate Single Family'!AM7</f>
        <v>94.083014828823167</v>
      </c>
      <c r="AN8" s="177">
        <f>'Market Rate Single Family'!AN7</f>
        <v>94.083014828823167</v>
      </c>
      <c r="AO8" s="177">
        <f>'Market Rate Single Family'!AO7</f>
        <v>94.083014828823167</v>
      </c>
      <c r="AP8" s="177">
        <f>'Market Rate Single Family'!AP7</f>
        <v>0</v>
      </c>
      <c r="AQ8" s="177">
        <f>'Market Rate Single Family'!AQ7</f>
        <v>0</v>
      </c>
      <c r="AR8" s="177">
        <f>'Market Rate Single Family'!AR7</f>
        <v>0</v>
      </c>
      <c r="AS8" s="177">
        <f>'Market Rate Single Family'!AS7</f>
        <v>0</v>
      </c>
      <c r="AT8" s="177">
        <f>'Market Rate Single Family'!AT7</f>
        <v>0</v>
      </c>
      <c r="AU8" s="177">
        <f>'Market Rate Single Family'!AU7</f>
        <v>0</v>
      </c>
      <c r="AV8" s="337">
        <f t="shared" si="1"/>
        <v>85341.941113669644</v>
      </c>
    </row>
    <row r="9" spans="1:48" ht="15.75" customHeight="1" x14ac:dyDescent="0.3">
      <c r="A9" s="199" t="s">
        <v>215</v>
      </c>
      <c r="B9" s="200">
        <f>Kits!B15</f>
        <v>9.4686168828945707</v>
      </c>
      <c r="C9" s="201">
        <f>Kits!C12</f>
        <v>15449.30794469425</v>
      </c>
      <c r="D9" s="202">
        <f>Kits!D12</f>
        <v>1</v>
      </c>
      <c r="E9" s="23"/>
      <c r="F9" s="23"/>
      <c r="G9" s="23"/>
      <c r="H9" s="23"/>
      <c r="I9" s="23"/>
      <c r="J9" s="23"/>
      <c r="K9" s="23"/>
      <c r="L9" s="177">
        <f>Kits!L12</f>
        <v>15449.30794469425</v>
      </c>
      <c r="M9" s="177">
        <f>Kits!M12</f>
        <v>15449.30794469425</v>
      </c>
      <c r="N9" s="177">
        <f>Kits!N12</f>
        <v>14483.648368108228</v>
      </c>
      <c r="O9" s="177">
        <f>Kits!O12</f>
        <v>14483.648368108228</v>
      </c>
      <c r="P9" s="177">
        <f>Kits!P12</f>
        <v>14483.648368108228</v>
      </c>
      <c r="Q9" s="177">
        <f>Kits!Q12</f>
        <v>14483.648368108228</v>
      </c>
      <c r="R9" s="177">
        <f>Kits!R12</f>
        <v>14483.648368108228</v>
      </c>
      <c r="S9" s="177">
        <f>Kits!S12</f>
        <v>13314.551185085425</v>
      </c>
      <c r="T9" s="177">
        <f>Kits!T12</f>
        <v>7337.1088265788658</v>
      </c>
      <c r="U9" s="177">
        <f>Kits!U12</f>
        <v>7337.1088265788658</v>
      </c>
      <c r="V9" s="177">
        <f>Kits!V12</f>
        <v>2330.9252009596376</v>
      </c>
      <c r="W9" s="177">
        <f>Kits!W12</f>
        <v>2330.9252009596376</v>
      </c>
      <c r="X9" s="177">
        <f>Kits!X12</f>
        <v>1289.5126330096373</v>
      </c>
      <c r="Y9" s="177">
        <f>Kits!Y12</f>
        <v>1289.5126330096373</v>
      </c>
      <c r="Z9" s="177">
        <f>Kits!Z12</f>
        <v>1289.5126330096373</v>
      </c>
      <c r="AA9" s="177">
        <f>Kits!AA12</f>
        <v>1289.5126330096373</v>
      </c>
      <c r="AB9" s="177">
        <f>Kits!AB12</f>
        <v>1289.5126330096373</v>
      </c>
      <c r="AC9" s="177">
        <f>Kits!AC12</f>
        <v>1289.5126330096373</v>
      </c>
      <c r="AD9" s="177">
        <f>Kits!AD12</f>
        <v>1289.5126330096373</v>
      </c>
      <c r="AE9" s="177">
        <f>Kits!AE12</f>
        <v>1289.5126330096373</v>
      </c>
      <c r="AF9" s="177">
        <f>Kits!AF12</f>
        <v>0</v>
      </c>
      <c r="AG9" s="177">
        <f>Kits!AG12</f>
        <v>0</v>
      </c>
      <c r="AH9" s="177">
        <f>Kits!AH12</f>
        <v>0</v>
      </c>
      <c r="AI9" s="177">
        <f>Kits!AI12</f>
        <v>0</v>
      </c>
      <c r="AJ9" s="177">
        <f>Kits!AJ12</f>
        <v>0</v>
      </c>
      <c r="AK9" s="177">
        <f>Kits!AK12</f>
        <v>0</v>
      </c>
      <c r="AL9" s="177">
        <f>Kits!AL12</f>
        <v>0</v>
      </c>
      <c r="AM9" s="177">
        <f>Kits!AM12</f>
        <v>0</v>
      </c>
      <c r="AN9" s="177">
        <f>Kits!AN12</f>
        <v>0</v>
      </c>
      <c r="AO9" s="177">
        <f>Kits!AO12</f>
        <v>0</v>
      </c>
      <c r="AP9" s="177">
        <f>Kits!AP12</f>
        <v>0</v>
      </c>
      <c r="AQ9" s="177">
        <f>Kits!AQ12</f>
        <v>0</v>
      </c>
      <c r="AR9" s="177">
        <f>Kits!AR12</f>
        <v>0</v>
      </c>
      <c r="AS9" s="177">
        <f>Kits!AS12</f>
        <v>0</v>
      </c>
      <c r="AT9" s="177">
        <f>Kits!AT12</f>
        <v>0</v>
      </c>
      <c r="AU9" s="177">
        <f>Kits!AU12</f>
        <v>0</v>
      </c>
      <c r="AV9" s="337">
        <f t="shared" si="1"/>
        <v>146283.57803416922</v>
      </c>
    </row>
    <row r="10" spans="1:48" ht="15.75" customHeight="1" x14ac:dyDescent="0.3">
      <c r="A10" s="199" t="s">
        <v>633</v>
      </c>
      <c r="B10" s="200">
        <f>'MRSF - Midstream HVAC ME'!B13</f>
        <v>15.447078717396952</v>
      </c>
      <c r="C10" s="201">
        <f>'MRSF - Midstream HVAC ME'!C10</f>
        <v>618.69921712803637</v>
      </c>
      <c r="D10" s="202" t="str">
        <f>'MRSF - Midstream HVAC ME'!D10</f>
        <v>N/A</v>
      </c>
      <c r="E10" s="23">
        <f>'MRSF - Midstream HVAC ME'!E10</f>
        <v>0</v>
      </c>
      <c r="F10" s="23">
        <f>'MRSF - Midstream HVAC ME'!F10</f>
        <v>0</v>
      </c>
      <c r="G10" s="23">
        <f>'MRSF - Midstream HVAC ME'!G10</f>
        <v>0</v>
      </c>
      <c r="H10" s="23">
        <f>'MRSF - Midstream HVAC ME'!H10</f>
        <v>0</v>
      </c>
      <c r="I10" s="23">
        <f>'MRSF - Midstream HVAC ME'!I10</f>
        <v>0</v>
      </c>
      <c r="J10" s="23">
        <f>'MRSF - Midstream HVAC ME'!J10</f>
        <v>0</v>
      </c>
      <c r="K10" s="23">
        <f>'MRSF - Midstream HVAC ME'!K10</f>
        <v>0</v>
      </c>
      <c r="L10" s="177">
        <f>'MRSF - Midstream HVAC ME'!L10</f>
        <v>618.69921712803637</v>
      </c>
      <c r="M10" s="177">
        <f>'MRSF - Midstream HVAC ME'!M10</f>
        <v>618.69921712803637</v>
      </c>
      <c r="N10" s="177">
        <f>'MRSF - Midstream HVAC ME'!N10</f>
        <v>618.69921712803637</v>
      </c>
      <c r="O10" s="177">
        <f>'MRSF - Midstream HVAC ME'!O10</f>
        <v>618.69921712803637</v>
      </c>
      <c r="P10" s="177">
        <f>'MRSF - Midstream HVAC ME'!P10</f>
        <v>618.69921712803637</v>
      </c>
      <c r="Q10" s="177">
        <f>'MRSF - Midstream HVAC ME'!Q10</f>
        <v>618.69921712803637</v>
      </c>
      <c r="R10" s="177">
        <f>'MRSF - Midstream HVAC ME'!R10</f>
        <v>618.69921712803637</v>
      </c>
      <c r="S10" s="177">
        <f>'MRSF - Midstream HVAC ME'!S10</f>
        <v>618.69921712803637</v>
      </c>
      <c r="T10" s="177">
        <f>'MRSF - Midstream HVAC ME'!T10</f>
        <v>618.69921712803637</v>
      </c>
      <c r="U10" s="177">
        <f>'MRSF - Midstream HVAC ME'!U10</f>
        <v>618.69921712803637</v>
      </c>
      <c r="V10" s="177">
        <f>'MRSF - Midstream HVAC ME'!V10</f>
        <v>618.69921712803637</v>
      </c>
      <c r="W10" s="177">
        <f>'MRSF - Midstream HVAC ME'!W10</f>
        <v>586.8145547647166</v>
      </c>
      <c r="X10" s="177">
        <f>'MRSF - Midstream HVAC ME'!X10</f>
        <v>586.8145547647166</v>
      </c>
      <c r="Y10" s="177">
        <f>'MRSF - Midstream HVAC ME'!Y10</f>
        <v>586.8145547647166</v>
      </c>
      <c r="Z10" s="177">
        <f>'MRSF - Midstream HVAC ME'!Z10</f>
        <v>586.8145547647166</v>
      </c>
      <c r="AA10" s="177">
        <f>'MRSF - Midstream HVAC ME'!AA10</f>
        <v>392.4193960846153</v>
      </c>
      <c r="AB10" s="177">
        <f>'MRSF - Midstream HVAC ME'!AB10</f>
        <v>5.8632529083818197</v>
      </c>
      <c r="AC10" s="177">
        <f>'MRSF - Midstream HVAC ME'!AC10</f>
        <v>5.8632529083818197</v>
      </c>
      <c r="AD10" s="177">
        <f>'MRSF - Midstream HVAC ME'!AD10</f>
        <v>0</v>
      </c>
      <c r="AE10" s="177">
        <f>'MRSF - Midstream HVAC ME'!AE10</f>
        <v>0</v>
      </c>
      <c r="AF10" s="177">
        <f>'MRSF - Midstream HVAC ME'!AF10</f>
        <v>0</v>
      </c>
      <c r="AG10" s="177">
        <f>'MRSF - Midstream HVAC ME'!AG10</f>
        <v>0</v>
      </c>
      <c r="AH10" s="177">
        <f>'MRSF - Midstream HVAC ME'!AH10</f>
        <v>0</v>
      </c>
      <c r="AI10" s="177">
        <f>'MRSF - Midstream HVAC ME'!AI10</f>
        <v>0</v>
      </c>
      <c r="AJ10" s="177">
        <f>'MRSF - Midstream HVAC ME'!AJ10</f>
        <v>0</v>
      </c>
      <c r="AK10" s="177">
        <f>'MRSF - Midstream HVAC ME'!AK10</f>
        <v>0</v>
      </c>
      <c r="AL10" s="177">
        <f>'MRSF - Midstream HVAC ME'!AL10</f>
        <v>0</v>
      </c>
      <c r="AM10" s="177">
        <f>'MRSF - Midstream HVAC ME'!AM10</f>
        <v>0</v>
      </c>
      <c r="AN10" s="177">
        <f>'MRSF - Midstream HVAC ME'!AN10</f>
        <v>0</v>
      </c>
      <c r="AO10" s="177">
        <f>'MRSF - Midstream HVAC ME'!AO10</f>
        <v>0</v>
      </c>
      <c r="AP10" s="177">
        <f>'MRSF - Midstream HVAC ME'!AP10</f>
        <v>0</v>
      </c>
      <c r="AQ10" s="177">
        <f>'MRSF - Midstream HVAC ME'!AQ10</f>
        <v>0</v>
      </c>
      <c r="AR10" s="177">
        <f>'MRSF - Midstream HVAC ME'!AR10</f>
        <v>0</v>
      </c>
      <c r="AS10" s="177">
        <f>'MRSF - Midstream HVAC ME'!AS10</f>
        <v>0</v>
      </c>
      <c r="AT10" s="177">
        <f>'MRSF - Midstream HVAC ME'!AT10</f>
        <v>0</v>
      </c>
      <c r="AU10" s="177">
        <f>'MRSF - Midstream HVAC ME'!AU10</f>
        <v>0</v>
      </c>
      <c r="AV10" s="337">
        <f t="shared" si="1"/>
        <v>9557.0955093686462</v>
      </c>
    </row>
    <row r="11" spans="1:48" ht="15.75" customHeight="1" x14ac:dyDescent="0.3">
      <c r="A11" s="199" t="s">
        <v>289</v>
      </c>
      <c r="B11" s="200">
        <f>'Res NPSO'!B13</f>
        <v>13.666637161493853</v>
      </c>
      <c r="C11" s="201">
        <f>'Res NPSO'!C10</f>
        <v>411.84390747403899</v>
      </c>
      <c r="D11" s="202" t="str">
        <f>'Res NPSO'!D10</f>
        <v>N/A</v>
      </c>
      <c r="E11" s="23"/>
      <c r="F11" s="23"/>
      <c r="G11" s="23"/>
      <c r="H11" s="23"/>
      <c r="I11" s="23"/>
      <c r="J11" s="23"/>
      <c r="K11" s="23"/>
      <c r="L11" s="177">
        <f>'Res NPSO'!L10</f>
        <v>411.84390747403899</v>
      </c>
      <c r="M11" s="177">
        <f>'Res NPSO'!M10</f>
        <v>411.84390747403899</v>
      </c>
      <c r="N11" s="177">
        <f>'Res NPSO'!N10</f>
        <v>411.84390747403899</v>
      </c>
      <c r="O11" s="177">
        <f>'Res NPSO'!O10</f>
        <v>411.84390747403899</v>
      </c>
      <c r="P11" s="177">
        <f>'Res NPSO'!P10</f>
        <v>411.84390747403899</v>
      </c>
      <c r="Q11" s="177">
        <f>'Res NPSO'!Q10</f>
        <v>411.84390747403899</v>
      </c>
      <c r="R11" s="177">
        <f>'Res NPSO'!R10</f>
        <v>410.8299931855729</v>
      </c>
      <c r="S11" s="177">
        <f>'Res NPSO'!S10</f>
        <v>377.38192300603424</v>
      </c>
      <c r="T11" s="177">
        <f>'Res NPSO'!T10</f>
        <v>377.38192300603424</v>
      </c>
      <c r="U11" s="177">
        <f>'Res NPSO'!U10</f>
        <v>360.32913484204335</v>
      </c>
      <c r="V11" s="177">
        <f>'Res NPSO'!V10</f>
        <v>334.98815198338269</v>
      </c>
      <c r="W11" s="177">
        <f>'Res NPSO'!W10</f>
        <v>222.51163546859081</v>
      </c>
      <c r="X11" s="177">
        <f>'Res NPSO'!X10</f>
        <v>206.60748808903807</v>
      </c>
      <c r="Y11" s="177">
        <f>'Res NPSO'!Y10</f>
        <v>206.60748808903807</v>
      </c>
      <c r="Z11" s="177">
        <f>'Res NPSO'!Z10</f>
        <v>203.17828500916315</v>
      </c>
      <c r="AA11" s="177">
        <f>'Res NPSO'!AA10</f>
        <v>173.6012349431858</v>
      </c>
      <c r="AB11" s="177">
        <f>'Res NPSO'!AB10</f>
        <v>10.410843241550269</v>
      </c>
      <c r="AC11" s="177">
        <f>'Res NPSO'!AC10</f>
        <v>10.410843241550269</v>
      </c>
      <c r="AD11" s="177">
        <f>'Res NPSO'!AD10</f>
        <v>9.4677374100868619</v>
      </c>
      <c r="AE11" s="177">
        <f>'Res NPSO'!AE10</f>
        <v>7.0006278513572422</v>
      </c>
      <c r="AF11" s="177">
        <f>'Res NPSO'!AF10</f>
        <v>3.6148736298766107</v>
      </c>
      <c r="AG11" s="177">
        <f>'Res NPSO'!AG10</f>
        <v>3.4007985853674181</v>
      </c>
      <c r="AH11" s="177">
        <f>'Res NPSO'!AH10</f>
        <v>3.4007985853674181</v>
      </c>
      <c r="AI11" s="177">
        <f>'Res NPSO'!AI10</f>
        <v>3.4007985853674181</v>
      </c>
      <c r="AJ11" s="177">
        <f>'Res NPSO'!AJ10</f>
        <v>3.4007985853674181</v>
      </c>
      <c r="AK11" s="177">
        <f>'Res NPSO'!AK10</f>
        <v>2.916573459693518</v>
      </c>
      <c r="AL11" s="177">
        <f>'Res NPSO'!AL10</f>
        <v>2.916573459693518</v>
      </c>
      <c r="AM11" s="177">
        <f>'Res NPSO'!AM10</f>
        <v>2.916573459693518</v>
      </c>
      <c r="AN11" s="177">
        <f>'Res NPSO'!AN10</f>
        <v>2.916573459693518</v>
      </c>
      <c r="AO11" s="177">
        <f>'Res NPSO'!AO10</f>
        <v>2.916573459693518</v>
      </c>
      <c r="AP11" s="177">
        <f>'Res NPSO'!AP10</f>
        <v>0</v>
      </c>
      <c r="AQ11" s="177">
        <f>'Res NPSO'!AQ10</f>
        <v>0</v>
      </c>
      <c r="AR11" s="177">
        <f>'Res NPSO'!AR10</f>
        <v>0</v>
      </c>
      <c r="AS11" s="177">
        <f>'Res NPSO'!AS10</f>
        <v>0</v>
      </c>
      <c r="AT11" s="177">
        <f>'Res NPSO'!AT10</f>
        <v>0</v>
      </c>
      <c r="AU11" s="177">
        <f>'Res NPSO'!AU10</f>
        <v>0</v>
      </c>
      <c r="AV11" s="337">
        <f t="shared" si="1"/>
        <v>5413.5716894806783</v>
      </c>
    </row>
    <row r="12" spans="1:48" ht="15.75" customHeight="1" x14ac:dyDescent="0.3">
      <c r="A12" s="199" t="s">
        <v>416</v>
      </c>
      <c r="B12" s="200">
        <f>'Res (b-25) Conversions'!B16</f>
        <v>11.869636564055725</v>
      </c>
      <c r="C12" s="201">
        <f>'Res (b-25) Conversions'!C13</f>
        <v>423.39815381266004</v>
      </c>
      <c r="D12" s="202">
        <f>'Res (b-25) Conversions'!D13</f>
        <v>0.99631523180749004</v>
      </c>
      <c r="E12" s="23"/>
      <c r="F12" s="23"/>
      <c r="G12" s="23"/>
      <c r="H12" s="23"/>
      <c r="I12" s="23"/>
      <c r="J12" s="23"/>
      <c r="K12" s="23"/>
      <c r="L12" s="177">
        <f>'Res (b-25) Conversions'!L13</f>
        <v>421.83802976272369</v>
      </c>
      <c r="M12" s="177">
        <f>'Res (b-25) Conversions'!M13</f>
        <v>421.83802976272369</v>
      </c>
      <c r="N12" s="177">
        <f>'Res (b-25) Conversions'!N13</f>
        <v>421.83802976272369</v>
      </c>
      <c r="O12" s="177">
        <f>'Res (b-25) Conversions'!O13</f>
        <v>421.83802976272369</v>
      </c>
      <c r="P12" s="177">
        <f>'Res (b-25) Conversions'!P13</f>
        <v>421.83802976272369</v>
      </c>
      <c r="Q12" s="177">
        <f>'Res (b-25) Conversions'!Q13</f>
        <v>421.83802976272369</v>
      </c>
      <c r="R12" s="177">
        <f>'Res (b-25) Conversions'!R13</f>
        <v>421.83802976272369</v>
      </c>
      <c r="S12" s="177">
        <f>'Res (b-25) Conversions'!S13</f>
        <v>421.83802976272369</v>
      </c>
      <c r="T12" s="177">
        <f>'Res (b-25) Conversions'!T13</f>
        <v>421.83802976272369</v>
      </c>
      <c r="U12" s="177">
        <f>'Res (b-25) Conversions'!U13</f>
        <v>421.83802976272369</v>
      </c>
      <c r="V12" s="177">
        <f>'Res (b-25) Conversions'!V13</f>
        <v>417.16077543096839</v>
      </c>
      <c r="W12" s="177">
        <f>'Res (b-25) Conversions'!W13</f>
        <v>21.723023730968368</v>
      </c>
      <c r="X12" s="177">
        <f>'Res (b-25) Conversions'!X13</f>
        <v>21.723023730968368</v>
      </c>
      <c r="Y12" s="177">
        <f>'Res (b-25) Conversions'!Y13</f>
        <v>21.723023730968368</v>
      </c>
      <c r="Z12" s="177">
        <f>'Res (b-25) Conversions'!Z13</f>
        <v>21.723023730968368</v>
      </c>
      <c r="AA12" s="177">
        <f>'Res (b-25) Conversions'!AA13</f>
        <v>21.723023730968368</v>
      </c>
      <c r="AB12" s="177">
        <f>'Res (b-25) Conversions'!AB13</f>
        <v>21.723023730968368</v>
      </c>
      <c r="AC12" s="177">
        <f>'Res (b-25) Conversions'!AC13</f>
        <v>21.723023730968368</v>
      </c>
      <c r="AD12" s="177">
        <f>'Res (b-25) Conversions'!AD13</f>
        <v>21.723023730968368</v>
      </c>
      <c r="AE12" s="177">
        <f>'Res (b-25) Conversions'!AE13</f>
        <v>21.723023730968368</v>
      </c>
      <c r="AF12" s="177">
        <f>'Res (b-25) Conversions'!AF13</f>
        <v>14.963365985994935</v>
      </c>
      <c r="AG12" s="177">
        <f>'Res (b-25) Conversions'!AG13</f>
        <v>14.963365985994935</v>
      </c>
      <c r="AH12" s="177">
        <f>'Res (b-25) Conversions'!AH13</f>
        <v>14.963365985994935</v>
      </c>
      <c r="AI12" s="177">
        <f>'Res (b-25) Conversions'!AI13</f>
        <v>14.963365985994935</v>
      </c>
      <c r="AJ12" s="177">
        <f>'Res (b-25) Conversions'!AJ13</f>
        <v>14.963365985994935</v>
      </c>
      <c r="AK12" s="177">
        <f>'Res (b-25) Conversions'!AK13</f>
        <v>14.963365985994935</v>
      </c>
      <c r="AL12" s="177">
        <f>'Res (b-25) Conversions'!AL13</f>
        <v>14.963365985994935</v>
      </c>
      <c r="AM12" s="177">
        <f>'Res (b-25) Conversions'!AM13</f>
        <v>14.963365985994935</v>
      </c>
      <c r="AN12" s="177">
        <f>'Res (b-25) Conversions'!AN13</f>
        <v>14.963365985994935</v>
      </c>
      <c r="AO12" s="177">
        <f>'Res (b-25) Conversions'!AO13</f>
        <v>14.963365985994935</v>
      </c>
      <c r="AP12" s="177">
        <f>'Res (b-25) Conversions'!AP13</f>
        <v>0</v>
      </c>
      <c r="AQ12" s="177">
        <f>'Res (b-25) Conversions'!AQ13</f>
        <v>0</v>
      </c>
      <c r="AR12" s="177">
        <f>'Res (b-25) Conversions'!AR13</f>
        <v>0</v>
      </c>
      <c r="AS12" s="177">
        <f>'Res (b-25) Conversions'!AS13</f>
        <v>0</v>
      </c>
      <c r="AT12" s="177">
        <f>'Res (b-25) Conversions'!AT13</f>
        <v>0</v>
      </c>
      <c r="AU12" s="177">
        <f>'Res (b-25) Conversions'!AU13</f>
        <v>0</v>
      </c>
      <c r="AV12" s="337">
        <f t="shared" si="1"/>
        <v>4980.6819464968694</v>
      </c>
    </row>
    <row r="13" spans="1:48" ht="15.75" customHeight="1" x14ac:dyDescent="0.3">
      <c r="A13" s="180" t="s">
        <v>425</v>
      </c>
      <c r="B13" s="196"/>
      <c r="C13" s="182">
        <f>SUM(C5:C12)</f>
        <v>137241.95973828901</v>
      </c>
      <c r="D13" s="205">
        <f>L13/C13</f>
        <v>0.92683744584949534</v>
      </c>
      <c r="E13" s="31"/>
      <c r="F13" s="31"/>
      <c r="G13" s="31"/>
      <c r="H13" s="31"/>
      <c r="I13" s="31"/>
      <c r="J13" s="31"/>
      <c r="K13" s="31"/>
      <c r="L13" s="182">
        <f t="shared" ref="L13:AQ13" si="2">SUM(L5:L12)</f>
        <v>127200.98742721506</v>
      </c>
      <c r="M13" s="182">
        <f t="shared" si="2"/>
        <v>127200.98742721506</v>
      </c>
      <c r="N13" s="182">
        <f t="shared" si="2"/>
        <v>126235.32785062904</v>
      </c>
      <c r="O13" s="182">
        <f t="shared" si="2"/>
        <v>126231.78837265505</v>
      </c>
      <c r="P13" s="182">
        <f t="shared" si="2"/>
        <v>126231.78837265505</v>
      </c>
      <c r="Q13" s="182">
        <f t="shared" si="2"/>
        <v>126231.78837265505</v>
      </c>
      <c r="R13" s="182">
        <f t="shared" si="2"/>
        <v>124975.78370478802</v>
      </c>
      <c r="S13" s="182">
        <f t="shared" si="2"/>
        <v>113986.72978567045</v>
      </c>
      <c r="T13" s="182">
        <f t="shared" si="2"/>
        <v>50045.139128624054</v>
      </c>
      <c r="U13" s="182">
        <f t="shared" si="2"/>
        <v>43507.511462967726</v>
      </c>
      <c r="V13" s="182">
        <f t="shared" si="2"/>
        <v>31486.841157733674</v>
      </c>
      <c r="W13" s="182">
        <f t="shared" si="2"/>
        <v>24361.890690212236</v>
      </c>
      <c r="X13" s="182">
        <f t="shared" si="2"/>
        <v>21885.831455446983</v>
      </c>
      <c r="Y13" s="182">
        <f t="shared" si="2"/>
        <v>21885.831455446983</v>
      </c>
      <c r="Z13" s="182">
        <f t="shared" si="2"/>
        <v>21694.615352404908</v>
      </c>
      <c r="AA13" s="182">
        <f t="shared" si="2"/>
        <v>16762.243229437863</v>
      </c>
      <c r="AB13" s="182">
        <f t="shared" si="2"/>
        <v>4114.3215842998334</v>
      </c>
      <c r="AC13" s="182">
        <f t="shared" si="2"/>
        <v>4114.3215842998334</v>
      </c>
      <c r="AD13" s="182">
        <f t="shared" si="2"/>
        <v>3991.8614336460655</v>
      </c>
      <c r="AE13" s="182">
        <f t="shared" si="2"/>
        <v>3622.7754586953151</v>
      </c>
      <c r="AF13" s="182">
        <f t="shared" si="2"/>
        <v>969.82150135883819</v>
      </c>
      <c r="AG13" s="182">
        <f t="shared" si="2"/>
        <v>951.61518787938599</v>
      </c>
      <c r="AH13" s="182">
        <f t="shared" si="2"/>
        <v>951.61518787938599</v>
      </c>
      <c r="AI13" s="182">
        <f t="shared" si="2"/>
        <v>951.61518787938599</v>
      </c>
      <c r="AJ13" s="182">
        <f t="shared" si="2"/>
        <v>951.61518787938599</v>
      </c>
      <c r="AK13" s="182">
        <f t="shared" si="2"/>
        <v>930.04347438671937</v>
      </c>
      <c r="AL13" s="182">
        <f t="shared" si="2"/>
        <v>930.04347438671937</v>
      </c>
      <c r="AM13" s="182">
        <f t="shared" si="2"/>
        <v>930.04347438671937</v>
      </c>
      <c r="AN13" s="182">
        <f t="shared" si="2"/>
        <v>930.04347438671937</v>
      </c>
      <c r="AO13" s="182">
        <f t="shared" si="2"/>
        <v>930.04347438671937</v>
      </c>
      <c r="AP13" s="182">
        <f t="shared" si="2"/>
        <v>0</v>
      </c>
      <c r="AQ13" s="182">
        <f t="shared" si="2"/>
        <v>0</v>
      </c>
      <c r="AR13" s="182">
        <f t="shared" ref="AR13:AU13" si="3">SUM(AR5:AR12)</f>
        <v>0</v>
      </c>
      <c r="AS13" s="182">
        <f t="shared" si="3"/>
        <v>0</v>
      </c>
      <c r="AT13" s="182">
        <f t="shared" si="3"/>
        <v>0</v>
      </c>
      <c r="AU13" s="182">
        <f t="shared" si="3"/>
        <v>0</v>
      </c>
      <c r="AV13" s="174">
        <f>SUM(AV5:AV12)</f>
        <v>1255194.8649315084</v>
      </c>
    </row>
    <row r="14" spans="1:48" ht="15.75" customHeight="1" x14ac:dyDescent="0.3">
      <c r="A14" s="180" t="s">
        <v>429</v>
      </c>
      <c r="B14" s="185"/>
      <c r="C14" s="186"/>
      <c r="D14" s="233"/>
      <c r="E14" s="31"/>
      <c r="F14" s="31"/>
      <c r="G14" s="31"/>
      <c r="H14" s="31"/>
      <c r="I14" s="31"/>
      <c r="J14" s="31"/>
      <c r="K14" s="31"/>
      <c r="L14" s="174">
        <v>0</v>
      </c>
      <c r="M14" s="174">
        <f>L13-M13</f>
        <v>0</v>
      </c>
      <c r="N14" s="174">
        <f t="shared" ref="N14:AQ14" si="4">M13-N13</f>
        <v>965.65957658602565</v>
      </c>
      <c r="O14" s="174">
        <f t="shared" si="4"/>
        <v>3.539477973987232</v>
      </c>
      <c r="P14" s="174">
        <f t="shared" si="4"/>
        <v>0</v>
      </c>
      <c r="Q14" s="174">
        <f t="shared" si="4"/>
        <v>0</v>
      </c>
      <c r="R14" s="174">
        <f t="shared" si="4"/>
        <v>1256.0046678670333</v>
      </c>
      <c r="S14" s="174">
        <f t="shared" si="4"/>
        <v>10989.053919117563</v>
      </c>
      <c r="T14" s="174">
        <f t="shared" si="4"/>
        <v>63941.590657046399</v>
      </c>
      <c r="U14" s="174">
        <f t="shared" si="4"/>
        <v>6537.6276656563277</v>
      </c>
      <c r="V14" s="174">
        <f t="shared" si="4"/>
        <v>12020.670305234053</v>
      </c>
      <c r="W14" s="174">
        <f t="shared" si="4"/>
        <v>7124.9504675214375</v>
      </c>
      <c r="X14" s="174">
        <f t="shared" si="4"/>
        <v>2476.0592347652528</v>
      </c>
      <c r="Y14" s="174">
        <f t="shared" si="4"/>
        <v>0</v>
      </c>
      <c r="Z14" s="174">
        <f t="shared" si="4"/>
        <v>191.2161030420757</v>
      </c>
      <c r="AA14" s="174">
        <f t="shared" si="4"/>
        <v>4932.3721229670446</v>
      </c>
      <c r="AB14" s="174">
        <f t="shared" si="4"/>
        <v>12647.921645138031</v>
      </c>
      <c r="AC14" s="174">
        <f t="shared" si="4"/>
        <v>0</v>
      </c>
      <c r="AD14" s="174">
        <f t="shared" si="4"/>
        <v>122.46015065376787</v>
      </c>
      <c r="AE14" s="174">
        <f t="shared" si="4"/>
        <v>369.08597495075037</v>
      </c>
      <c r="AF14" s="174">
        <f t="shared" si="4"/>
        <v>2652.9539573364768</v>
      </c>
      <c r="AG14" s="174">
        <f t="shared" si="4"/>
        <v>18.206313479452206</v>
      </c>
      <c r="AH14" s="174">
        <f t="shared" si="4"/>
        <v>0</v>
      </c>
      <c r="AI14" s="174">
        <f t="shared" si="4"/>
        <v>0</v>
      </c>
      <c r="AJ14" s="174">
        <f t="shared" si="4"/>
        <v>0</v>
      </c>
      <c r="AK14" s="174">
        <f t="shared" si="4"/>
        <v>21.571713492666618</v>
      </c>
      <c r="AL14" s="174">
        <f t="shared" si="4"/>
        <v>0</v>
      </c>
      <c r="AM14" s="174">
        <f t="shared" si="4"/>
        <v>0</v>
      </c>
      <c r="AN14" s="174">
        <f t="shared" si="4"/>
        <v>0</v>
      </c>
      <c r="AO14" s="174">
        <f t="shared" si="4"/>
        <v>0</v>
      </c>
      <c r="AP14" s="174">
        <f t="shared" si="4"/>
        <v>930.04347438671937</v>
      </c>
      <c r="AQ14" s="174">
        <f t="shared" si="4"/>
        <v>0</v>
      </c>
      <c r="AR14" s="174">
        <f t="shared" ref="AR14" si="5">AQ13-AR13</f>
        <v>0</v>
      </c>
      <c r="AS14" s="174">
        <f t="shared" ref="AS14" si="6">AR13-AS13</f>
        <v>0</v>
      </c>
      <c r="AT14" s="174">
        <f t="shared" ref="AT14" si="7">AS13-AT13</f>
        <v>0</v>
      </c>
      <c r="AU14" s="174">
        <f t="shared" ref="AU14" si="8">AT13-AU13</f>
        <v>0</v>
      </c>
      <c r="AV14" s="40"/>
    </row>
    <row r="15" spans="1:48" ht="15.75" customHeight="1" x14ac:dyDescent="0.3">
      <c r="A15" s="180" t="s">
        <v>430</v>
      </c>
      <c r="B15" s="185"/>
      <c r="C15" s="186"/>
      <c r="D15" s="187"/>
      <c r="E15" s="31"/>
      <c r="F15" s="31"/>
      <c r="G15" s="31"/>
      <c r="H15" s="31"/>
      <c r="I15" s="31"/>
      <c r="J15" s="31"/>
      <c r="K15" s="31"/>
      <c r="L15" s="174">
        <f>$L$13-L13</f>
        <v>0</v>
      </c>
      <c r="M15" s="174">
        <f>$L$13-M13</f>
        <v>0</v>
      </c>
      <c r="N15" s="174">
        <f t="shared" ref="N15:AQ15" si="9">$L$13-N13</f>
        <v>965.65957658602565</v>
      </c>
      <c r="O15" s="174">
        <f t="shared" si="9"/>
        <v>969.19905456001288</v>
      </c>
      <c r="P15" s="174">
        <f t="shared" si="9"/>
        <v>969.19905456001288</v>
      </c>
      <c r="Q15" s="174">
        <f t="shared" si="9"/>
        <v>969.19905456001288</v>
      </c>
      <c r="R15" s="174">
        <f t="shared" si="9"/>
        <v>2225.2037224270462</v>
      </c>
      <c r="S15" s="174">
        <f t="shared" si="9"/>
        <v>13214.257641544609</v>
      </c>
      <c r="T15" s="174">
        <f t="shared" si="9"/>
        <v>77155.848298591009</v>
      </c>
      <c r="U15" s="174">
        <f t="shared" si="9"/>
        <v>83693.475964247336</v>
      </c>
      <c r="V15" s="174">
        <f t="shared" si="9"/>
        <v>95714.146269481396</v>
      </c>
      <c r="W15" s="174">
        <f t="shared" si="9"/>
        <v>102839.09673700282</v>
      </c>
      <c r="X15" s="174">
        <f t="shared" si="9"/>
        <v>105315.15597176808</v>
      </c>
      <c r="Y15" s="174">
        <f t="shared" si="9"/>
        <v>105315.15597176808</v>
      </c>
      <c r="Z15" s="174">
        <f t="shared" si="9"/>
        <v>105506.37207481015</v>
      </c>
      <c r="AA15" s="174">
        <f t="shared" si="9"/>
        <v>110438.7441977772</v>
      </c>
      <c r="AB15" s="174">
        <f t="shared" si="9"/>
        <v>123086.66584291523</v>
      </c>
      <c r="AC15" s="174">
        <f t="shared" si="9"/>
        <v>123086.66584291523</v>
      </c>
      <c r="AD15" s="174">
        <f t="shared" si="9"/>
        <v>123209.125993569</v>
      </c>
      <c r="AE15" s="174">
        <f t="shared" si="9"/>
        <v>123578.21196851975</v>
      </c>
      <c r="AF15" s="174">
        <f t="shared" si="9"/>
        <v>126231.16592585623</v>
      </c>
      <c r="AG15" s="174">
        <f t="shared" si="9"/>
        <v>126249.37223933567</v>
      </c>
      <c r="AH15" s="174">
        <f t="shared" si="9"/>
        <v>126249.37223933567</v>
      </c>
      <c r="AI15" s="174">
        <f t="shared" si="9"/>
        <v>126249.37223933567</v>
      </c>
      <c r="AJ15" s="174">
        <f t="shared" si="9"/>
        <v>126249.37223933567</v>
      </c>
      <c r="AK15" s="174">
        <f t="shared" si="9"/>
        <v>126270.94395282834</v>
      </c>
      <c r="AL15" s="174">
        <f t="shared" si="9"/>
        <v>126270.94395282834</v>
      </c>
      <c r="AM15" s="174">
        <f t="shared" si="9"/>
        <v>126270.94395282834</v>
      </c>
      <c r="AN15" s="174">
        <f t="shared" si="9"/>
        <v>126270.94395282834</v>
      </c>
      <c r="AO15" s="174">
        <f t="shared" si="9"/>
        <v>126270.94395282834</v>
      </c>
      <c r="AP15" s="174">
        <f t="shared" si="9"/>
        <v>127200.98742721506</v>
      </c>
      <c r="AQ15" s="174">
        <f t="shared" si="9"/>
        <v>127200.98742721506</v>
      </c>
      <c r="AR15" s="174">
        <f t="shared" ref="AR15:AU15" si="10">$L$13-AR13</f>
        <v>127200.98742721506</v>
      </c>
      <c r="AS15" s="174">
        <f t="shared" si="10"/>
        <v>127200.98742721506</v>
      </c>
      <c r="AT15" s="174">
        <f t="shared" si="10"/>
        <v>127200.98742721506</v>
      </c>
      <c r="AU15" s="174">
        <f t="shared" si="10"/>
        <v>127200.98742721506</v>
      </c>
      <c r="AV15" s="41"/>
    </row>
    <row r="16" spans="1:48" ht="15.75" hidden="1" customHeight="1" x14ac:dyDescent="0.3">
      <c r="A16" s="193" t="s">
        <v>66</v>
      </c>
      <c r="B16" s="206">
        <f>SUMPRODUCT(B5:B12,C5:C12)/C13</f>
        <v>10.146296572393103</v>
      </c>
      <c r="C16" s="54"/>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row>
    <row r="17" spans="1:48" ht="15.75" customHeight="1" x14ac:dyDescent="0.3">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row>
    <row r="18" spans="1:48" ht="15.75" customHeight="1" x14ac:dyDescent="0.3">
      <c r="A18" s="491" t="str">
        <f>A3</f>
        <v>Initiative</v>
      </c>
      <c r="B18" s="493" t="str">
        <f>B3</f>
        <v>WAML</v>
      </c>
      <c r="C18" s="493" t="str">
        <f>C3</f>
        <v>Annual Verified Gross Savings (MWh)</v>
      </c>
      <c r="D18" s="493" t="str">
        <f>D3</f>
        <v>NTGR</v>
      </c>
      <c r="E18" s="61"/>
      <c r="F18" s="20"/>
      <c r="G18" s="20"/>
      <c r="H18" s="20"/>
      <c r="I18" s="20"/>
      <c r="J18" s="109"/>
      <c r="K18" s="109"/>
      <c r="L18" s="120" t="s">
        <v>265</v>
      </c>
      <c r="M18" s="144"/>
      <c r="N18" s="144"/>
      <c r="O18" s="144"/>
      <c r="P18" s="144"/>
      <c r="Q18" s="144"/>
      <c r="R18" s="144"/>
      <c r="S18" s="144"/>
      <c r="T18" s="144"/>
      <c r="U18" s="144"/>
      <c r="V18" s="144"/>
      <c r="W18" s="144"/>
      <c r="X18" s="144"/>
      <c r="Y18" s="144"/>
      <c r="Z18" s="144"/>
      <c r="AA18" s="234"/>
    </row>
    <row r="19" spans="1:48" ht="15.75" customHeight="1" x14ac:dyDescent="0.3">
      <c r="A19" s="496"/>
      <c r="B19" s="495"/>
      <c r="C19" s="495"/>
      <c r="D19" s="494"/>
      <c r="E19" s="36"/>
      <c r="F19" s="35"/>
      <c r="G19" s="35"/>
      <c r="H19" s="35"/>
      <c r="I19" s="35"/>
      <c r="J19" s="35"/>
      <c r="K19" s="35"/>
      <c r="L19" s="36">
        <f t="shared" ref="L19:AA19" si="11">AB4</f>
        <v>2041</v>
      </c>
      <c r="M19" s="36">
        <f t="shared" si="11"/>
        <v>2042</v>
      </c>
      <c r="N19" s="36">
        <f t="shared" si="11"/>
        <v>2043</v>
      </c>
      <c r="O19" s="36">
        <f t="shared" si="11"/>
        <v>2044</v>
      </c>
      <c r="P19" s="36">
        <f t="shared" si="11"/>
        <v>2045</v>
      </c>
      <c r="Q19" s="36">
        <f t="shared" si="11"/>
        <v>2046</v>
      </c>
      <c r="R19" s="36">
        <f t="shared" si="11"/>
        <v>2047</v>
      </c>
      <c r="S19" s="36">
        <f t="shared" si="11"/>
        <v>2048</v>
      </c>
      <c r="T19" s="36">
        <f t="shared" si="11"/>
        <v>2049</v>
      </c>
      <c r="U19" s="36">
        <f t="shared" si="11"/>
        <v>2050</v>
      </c>
      <c r="V19" s="36">
        <f t="shared" si="11"/>
        <v>2051</v>
      </c>
      <c r="W19" s="36">
        <f t="shared" si="11"/>
        <v>2052</v>
      </c>
      <c r="X19" s="36">
        <f t="shared" si="11"/>
        <v>2053</v>
      </c>
      <c r="Y19" s="36">
        <f t="shared" si="11"/>
        <v>2054</v>
      </c>
      <c r="Z19" s="36">
        <f t="shared" si="11"/>
        <v>2055</v>
      </c>
      <c r="AA19" s="36">
        <f t="shared" si="11"/>
        <v>2056</v>
      </c>
    </row>
    <row r="20" spans="1:48" ht="15.75" customHeight="1" x14ac:dyDescent="0.3">
      <c r="A20" s="199" t="str">
        <f>A5</f>
        <v>Retail Products</v>
      </c>
      <c r="B20" s="200">
        <f>B5</f>
        <v>8.7186526038758476</v>
      </c>
      <c r="C20" s="201">
        <f>C5</f>
        <v>92338.711237082578</v>
      </c>
      <c r="D20" s="202">
        <f>D5</f>
        <v>0.9396757444315158</v>
      </c>
      <c r="E20" s="23"/>
      <c r="F20" s="23"/>
      <c r="G20" s="23"/>
      <c r="H20" s="23"/>
      <c r="I20" s="23"/>
      <c r="J20" s="23"/>
      <c r="K20" s="23"/>
      <c r="L20" s="177">
        <f t="shared" ref="L20:AA20" si="12">AB5</f>
        <v>557.19678128024998</v>
      </c>
      <c r="M20" s="177">
        <f t="shared" si="12"/>
        <v>557.19678128024998</v>
      </c>
      <c r="N20" s="177">
        <f t="shared" si="12"/>
        <v>557.19678128024998</v>
      </c>
      <c r="O20" s="177">
        <f t="shared" si="12"/>
        <v>447.14527491909575</v>
      </c>
      <c r="P20" s="177">
        <f t="shared" si="12"/>
        <v>17.99223843494303</v>
      </c>
      <c r="Q20" s="177">
        <f t="shared" si="12"/>
        <v>0</v>
      </c>
      <c r="R20" s="177">
        <f t="shared" si="12"/>
        <v>0</v>
      </c>
      <c r="S20" s="177">
        <f t="shared" si="12"/>
        <v>0</v>
      </c>
      <c r="T20" s="177">
        <f t="shared" si="12"/>
        <v>0</v>
      </c>
      <c r="U20" s="177">
        <f t="shared" si="12"/>
        <v>0</v>
      </c>
      <c r="V20" s="177">
        <f t="shared" si="12"/>
        <v>0</v>
      </c>
      <c r="W20" s="177">
        <f t="shared" si="12"/>
        <v>0</v>
      </c>
      <c r="X20" s="177">
        <f t="shared" si="12"/>
        <v>0</v>
      </c>
      <c r="Y20" s="177">
        <f t="shared" si="12"/>
        <v>0</v>
      </c>
      <c r="Z20" s="177">
        <f t="shared" si="12"/>
        <v>0</v>
      </c>
      <c r="AA20" s="177">
        <f t="shared" si="12"/>
        <v>0</v>
      </c>
    </row>
    <row r="21" spans="1:48" ht="15.75" customHeight="1" x14ac:dyDescent="0.3">
      <c r="A21" s="199" t="str">
        <f t="shared" ref="A21:D21" si="13">A6</f>
        <v>Income Qualified - Single Family Offerings</v>
      </c>
      <c r="B21" s="200">
        <f t="shared" si="13"/>
        <v>15.382279922230424</v>
      </c>
      <c r="C21" s="201">
        <f t="shared" si="13"/>
        <v>7188.087639987124</v>
      </c>
      <c r="D21" s="202">
        <f t="shared" si="13"/>
        <v>1.0000000000000016</v>
      </c>
      <c r="E21" s="23"/>
      <c r="F21" s="23"/>
      <c r="G21" s="23"/>
      <c r="H21" s="23"/>
      <c r="I21" s="23"/>
      <c r="J21" s="23"/>
      <c r="K21" s="23"/>
      <c r="L21" s="177">
        <f t="shared" ref="L21:AA21" si="14">AB6</f>
        <v>1606.5600166617771</v>
      </c>
      <c r="M21" s="177">
        <f t="shared" si="14"/>
        <v>1606.5600166617771</v>
      </c>
      <c r="N21" s="177">
        <f t="shared" si="14"/>
        <v>1521.3289935047392</v>
      </c>
      <c r="O21" s="177">
        <f t="shared" si="14"/>
        <v>1281.1714385253626</v>
      </c>
      <c r="P21" s="177">
        <f t="shared" si="14"/>
        <v>666.61318200857522</v>
      </c>
      <c r="Q21" s="177">
        <f t="shared" si="14"/>
        <v>666.61318200857522</v>
      </c>
      <c r="R21" s="177">
        <f t="shared" si="14"/>
        <v>666.61318200857522</v>
      </c>
      <c r="S21" s="177">
        <f t="shared" si="14"/>
        <v>666.61318200857522</v>
      </c>
      <c r="T21" s="177">
        <f t="shared" si="14"/>
        <v>666.61318200857522</v>
      </c>
      <c r="U21" s="177">
        <f t="shared" si="14"/>
        <v>661.1458589859019</v>
      </c>
      <c r="V21" s="177">
        <f t="shared" si="14"/>
        <v>661.1458589859019</v>
      </c>
      <c r="W21" s="177">
        <f t="shared" si="14"/>
        <v>661.1458589859019</v>
      </c>
      <c r="X21" s="177">
        <f t="shared" si="14"/>
        <v>661.1458589859019</v>
      </c>
      <c r="Y21" s="177">
        <f t="shared" si="14"/>
        <v>661.1458589859019</v>
      </c>
      <c r="Z21" s="177">
        <f t="shared" si="14"/>
        <v>0</v>
      </c>
      <c r="AA21" s="177">
        <f t="shared" si="14"/>
        <v>0</v>
      </c>
    </row>
    <row r="22" spans="1:48" ht="15.75" customHeight="1" x14ac:dyDescent="0.3">
      <c r="A22" s="199" t="str">
        <f t="shared" ref="A22:D22" si="15">A7</f>
        <v>Multifamily</v>
      </c>
      <c r="B22" s="200">
        <f t="shared" si="15"/>
        <v>13.858710149640537</v>
      </c>
      <c r="C22" s="201">
        <f t="shared" si="15"/>
        <v>11198.336927026727</v>
      </c>
      <c r="D22" s="202">
        <f t="shared" si="15"/>
        <v>0.98835972515059989</v>
      </c>
      <c r="E22" s="23"/>
      <c r="F22" s="23"/>
      <c r="G22" s="23"/>
      <c r="H22" s="23"/>
      <c r="I22" s="23"/>
      <c r="J22" s="23"/>
      <c r="K22" s="23"/>
      <c r="L22" s="177">
        <f t="shared" ref="L22:AA22" si="16">AB7</f>
        <v>408.40670895366191</v>
      </c>
      <c r="M22" s="177">
        <f t="shared" si="16"/>
        <v>408.40670895366191</v>
      </c>
      <c r="N22" s="177">
        <f t="shared" si="16"/>
        <v>408.40670895366191</v>
      </c>
      <c r="O22" s="177">
        <f t="shared" si="16"/>
        <v>408.40670895366191</v>
      </c>
      <c r="P22" s="177">
        <f t="shared" si="16"/>
        <v>156.93466112630585</v>
      </c>
      <c r="Q22" s="177">
        <f t="shared" si="16"/>
        <v>156.93466112630585</v>
      </c>
      <c r="R22" s="177">
        <f t="shared" si="16"/>
        <v>156.93466112630585</v>
      </c>
      <c r="S22" s="177">
        <f t="shared" si="16"/>
        <v>156.93466112630585</v>
      </c>
      <c r="T22" s="177">
        <f t="shared" si="16"/>
        <v>156.93466112630585</v>
      </c>
      <c r="U22" s="177">
        <f t="shared" si="16"/>
        <v>156.93466112630585</v>
      </c>
      <c r="V22" s="177">
        <f t="shared" si="16"/>
        <v>156.93466112630585</v>
      </c>
      <c r="W22" s="177">
        <f t="shared" si="16"/>
        <v>156.93466112630585</v>
      </c>
      <c r="X22" s="177">
        <f t="shared" si="16"/>
        <v>156.93466112630585</v>
      </c>
      <c r="Y22" s="177">
        <f t="shared" si="16"/>
        <v>156.93466112630585</v>
      </c>
      <c r="Z22" s="177">
        <f t="shared" si="16"/>
        <v>0</v>
      </c>
      <c r="AA22" s="177">
        <f t="shared" si="16"/>
        <v>0</v>
      </c>
    </row>
    <row r="23" spans="1:48" ht="15.75" customHeight="1" x14ac:dyDescent="0.3">
      <c r="A23" s="199" t="str">
        <f t="shared" ref="A23:A25" si="17">A8</f>
        <v>Market Rate Single Family</v>
      </c>
      <c r="B23" s="200">
        <f>B8</f>
        <v>16.140720425378753</v>
      </c>
      <c r="C23" s="201">
        <f>C8</f>
        <v>9613.5747110835855</v>
      </c>
      <c r="D23" s="202">
        <f>D8</f>
        <v>0.54868021706797776</v>
      </c>
      <c r="E23" s="23"/>
      <c r="F23" s="23"/>
      <c r="G23" s="23"/>
      <c r="H23" s="23"/>
      <c r="I23" s="23"/>
      <c r="J23" s="23"/>
      <c r="K23" s="23"/>
      <c r="L23" s="177">
        <f>AB8</f>
        <v>214.64832451360598</v>
      </c>
      <c r="M23" s="177">
        <f t="shared" ref="M23:AA23" si="18">AC8</f>
        <v>214.64832451360598</v>
      </c>
      <c r="N23" s="177">
        <f t="shared" si="18"/>
        <v>184.22555575672183</v>
      </c>
      <c r="O23" s="177">
        <f t="shared" si="18"/>
        <v>167.81575170523195</v>
      </c>
      <c r="P23" s="177">
        <f t="shared" si="18"/>
        <v>109.70318017314251</v>
      </c>
      <c r="Q23" s="177">
        <f t="shared" si="18"/>
        <v>109.70318017314251</v>
      </c>
      <c r="R23" s="177">
        <f t="shared" si="18"/>
        <v>109.70318017314251</v>
      </c>
      <c r="S23" s="177">
        <f t="shared" si="18"/>
        <v>109.70318017314251</v>
      </c>
      <c r="T23" s="177">
        <f t="shared" si="18"/>
        <v>109.70318017314251</v>
      </c>
      <c r="U23" s="177">
        <f t="shared" si="18"/>
        <v>94.083014828823167</v>
      </c>
      <c r="V23" s="177">
        <f t="shared" si="18"/>
        <v>94.083014828823167</v>
      </c>
      <c r="W23" s="177">
        <f t="shared" si="18"/>
        <v>94.083014828823167</v>
      </c>
      <c r="X23" s="177">
        <f t="shared" si="18"/>
        <v>94.083014828823167</v>
      </c>
      <c r="Y23" s="177">
        <f t="shared" si="18"/>
        <v>94.083014828823167</v>
      </c>
      <c r="Z23" s="177">
        <f t="shared" si="18"/>
        <v>0</v>
      </c>
      <c r="AA23" s="177">
        <f t="shared" si="18"/>
        <v>0</v>
      </c>
    </row>
    <row r="24" spans="1:48" ht="15.75" customHeight="1" x14ac:dyDescent="0.3">
      <c r="A24" s="199" t="str">
        <f t="shared" ref="A24:D24" si="19">A9</f>
        <v>Kits</v>
      </c>
      <c r="B24" s="200">
        <f t="shared" si="19"/>
        <v>9.4686168828945707</v>
      </c>
      <c r="C24" s="201">
        <f t="shared" si="19"/>
        <v>15449.30794469425</v>
      </c>
      <c r="D24" s="202">
        <f t="shared" si="19"/>
        <v>1</v>
      </c>
      <c r="E24" s="23"/>
      <c r="F24" s="23"/>
      <c r="G24" s="23"/>
      <c r="H24" s="23"/>
      <c r="I24" s="23"/>
      <c r="J24" s="23"/>
      <c r="K24" s="23"/>
      <c r="L24" s="177">
        <f t="shared" ref="L24:AA25" si="20">AB9</f>
        <v>1289.5126330096373</v>
      </c>
      <c r="M24" s="177">
        <f t="shared" si="20"/>
        <v>1289.5126330096373</v>
      </c>
      <c r="N24" s="177">
        <f t="shared" si="20"/>
        <v>1289.5126330096373</v>
      </c>
      <c r="O24" s="177">
        <f t="shared" si="20"/>
        <v>1289.5126330096373</v>
      </c>
      <c r="P24" s="177">
        <f t="shared" si="20"/>
        <v>0</v>
      </c>
      <c r="Q24" s="177">
        <f t="shared" si="20"/>
        <v>0</v>
      </c>
      <c r="R24" s="177">
        <f t="shared" si="20"/>
        <v>0</v>
      </c>
      <c r="S24" s="177">
        <f t="shared" si="20"/>
        <v>0</v>
      </c>
      <c r="T24" s="177">
        <f t="shared" si="20"/>
        <v>0</v>
      </c>
      <c r="U24" s="177">
        <f t="shared" si="20"/>
        <v>0</v>
      </c>
      <c r="V24" s="177">
        <f t="shared" si="20"/>
        <v>0</v>
      </c>
      <c r="W24" s="177">
        <f t="shared" si="20"/>
        <v>0</v>
      </c>
      <c r="X24" s="177">
        <f t="shared" si="20"/>
        <v>0</v>
      </c>
      <c r="Y24" s="177">
        <f t="shared" si="20"/>
        <v>0</v>
      </c>
      <c r="Z24" s="177">
        <f t="shared" si="20"/>
        <v>0</v>
      </c>
      <c r="AA24" s="177">
        <f t="shared" si="20"/>
        <v>0</v>
      </c>
    </row>
    <row r="25" spans="1:48" ht="15.75" customHeight="1" x14ac:dyDescent="0.3">
      <c r="A25" s="199" t="str">
        <f t="shared" si="17"/>
        <v>Market Rate Single Family - Market Effects</v>
      </c>
      <c r="B25" s="200">
        <f>B10</f>
        <v>15.447078717396952</v>
      </c>
      <c r="C25" s="201">
        <f>C10</f>
        <v>618.69921712803637</v>
      </c>
      <c r="D25" s="202" t="str">
        <f>D10</f>
        <v>N/A</v>
      </c>
      <c r="E25" s="23"/>
      <c r="F25" s="23"/>
      <c r="G25" s="23"/>
      <c r="H25" s="23"/>
      <c r="I25" s="23"/>
      <c r="J25" s="23"/>
      <c r="K25" s="23"/>
      <c r="L25" s="177">
        <f>AB10</f>
        <v>5.8632529083818197</v>
      </c>
      <c r="M25" s="177">
        <f t="shared" si="20"/>
        <v>5.8632529083818197</v>
      </c>
      <c r="N25" s="177">
        <f t="shared" si="20"/>
        <v>0</v>
      </c>
      <c r="O25" s="177">
        <f t="shared" si="20"/>
        <v>0</v>
      </c>
      <c r="P25" s="177">
        <f t="shared" si="20"/>
        <v>0</v>
      </c>
      <c r="Q25" s="177">
        <f t="shared" si="20"/>
        <v>0</v>
      </c>
      <c r="R25" s="177">
        <f t="shared" si="20"/>
        <v>0</v>
      </c>
      <c r="S25" s="177">
        <f t="shared" si="20"/>
        <v>0</v>
      </c>
      <c r="T25" s="177">
        <f t="shared" si="20"/>
        <v>0</v>
      </c>
      <c r="U25" s="177">
        <f t="shared" si="20"/>
        <v>0</v>
      </c>
      <c r="V25" s="177">
        <f t="shared" si="20"/>
        <v>0</v>
      </c>
      <c r="W25" s="177">
        <f t="shared" si="20"/>
        <v>0</v>
      </c>
      <c r="X25" s="177">
        <f t="shared" si="20"/>
        <v>0</v>
      </c>
      <c r="Y25" s="177">
        <f t="shared" si="20"/>
        <v>0</v>
      </c>
      <c r="Z25" s="177">
        <f t="shared" si="20"/>
        <v>0</v>
      </c>
      <c r="AA25" s="177">
        <f t="shared" si="20"/>
        <v>0</v>
      </c>
    </row>
    <row r="26" spans="1:48" ht="15.75" customHeight="1" x14ac:dyDescent="0.3">
      <c r="A26" s="199" t="str">
        <f t="shared" ref="A26:D26" si="21">A11</f>
        <v>Res NPSO</v>
      </c>
      <c r="B26" s="200">
        <f t="shared" si="21"/>
        <v>13.666637161493853</v>
      </c>
      <c r="C26" s="201">
        <f t="shared" si="21"/>
        <v>411.84390747403899</v>
      </c>
      <c r="D26" s="202" t="str">
        <f t="shared" si="21"/>
        <v>N/A</v>
      </c>
      <c r="E26" s="23"/>
      <c r="F26" s="23"/>
      <c r="G26" s="23"/>
      <c r="H26" s="23"/>
      <c r="I26" s="23"/>
      <c r="J26" s="23"/>
      <c r="K26" s="23"/>
      <c r="L26" s="177">
        <f t="shared" ref="L26:AA26" si="22">AB11</f>
        <v>10.410843241550269</v>
      </c>
      <c r="M26" s="177">
        <f t="shared" si="22"/>
        <v>10.410843241550269</v>
      </c>
      <c r="N26" s="177">
        <f t="shared" si="22"/>
        <v>9.4677374100868619</v>
      </c>
      <c r="O26" s="177">
        <f t="shared" si="22"/>
        <v>7.0006278513572422</v>
      </c>
      <c r="P26" s="177">
        <f t="shared" si="22"/>
        <v>3.6148736298766107</v>
      </c>
      <c r="Q26" s="177">
        <f t="shared" si="22"/>
        <v>3.4007985853674181</v>
      </c>
      <c r="R26" s="177">
        <f t="shared" si="22"/>
        <v>3.4007985853674181</v>
      </c>
      <c r="S26" s="177">
        <f t="shared" si="22"/>
        <v>3.4007985853674181</v>
      </c>
      <c r="T26" s="177">
        <f t="shared" si="22"/>
        <v>3.4007985853674181</v>
      </c>
      <c r="U26" s="177">
        <f t="shared" si="22"/>
        <v>2.916573459693518</v>
      </c>
      <c r="V26" s="177">
        <f t="shared" si="22"/>
        <v>2.916573459693518</v>
      </c>
      <c r="W26" s="177">
        <f t="shared" si="22"/>
        <v>2.916573459693518</v>
      </c>
      <c r="X26" s="177">
        <f t="shared" si="22"/>
        <v>2.916573459693518</v>
      </c>
      <c r="Y26" s="177">
        <f t="shared" si="22"/>
        <v>2.916573459693518</v>
      </c>
      <c r="Z26" s="177">
        <f t="shared" si="22"/>
        <v>0</v>
      </c>
      <c r="AA26" s="177">
        <f t="shared" si="22"/>
        <v>0</v>
      </c>
    </row>
    <row r="27" spans="1:48" ht="15.75" customHeight="1" x14ac:dyDescent="0.3">
      <c r="A27" s="199" t="str">
        <f t="shared" ref="A27:D27" si="23">A12</f>
        <v>Residential (b-25) Conversions</v>
      </c>
      <c r="B27" s="200">
        <f t="shared" si="23"/>
        <v>11.869636564055725</v>
      </c>
      <c r="C27" s="201">
        <f t="shared" si="23"/>
        <v>423.39815381266004</v>
      </c>
      <c r="D27" s="202">
        <f t="shared" si="23"/>
        <v>0.99631523180749004</v>
      </c>
      <c r="E27" s="23"/>
      <c r="F27" s="23"/>
      <c r="G27" s="23"/>
      <c r="H27" s="23"/>
      <c r="I27" s="23"/>
      <c r="J27" s="23"/>
      <c r="K27" s="23"/>
      <c r="L27" s="177">
        <f t="shared" ref="L27:AA27" si="24">AB12</f>
        <v>21.723023730968368</v>
      </c>
      <c r="M27" s="177">
        <f t="shared" si="24"/>
        <v>21.723023730968368</v>
      </c>
      <c r="N27" s="177">
        <f t="shared" si="24"/>
        <v>21.723023730968368</v>
      </c>
      <c r="O27" s="177">
        <f t="shared" si="24"/>
        <v>21.723023730968368</v>
      </c>
      <c r="P27" s="177">
        <f t="shared" si="24"/>
        <v>14.963365985994935</v>
      </c>
      <c r="Q27" s="177">
        <f t="shared" si="24"/>
        <v>14.963365985994935</v>
      </c>
      <c r="R27" s="177">
        <f t="shared" si="24"/>
        <v>14.963365985994935</v>
      </c>
      <c r="S27" s="177">
        <f t="shared" si="24"/>
        <v>14.963365985994935</v>
      </c>
      <c r="T27" s="177">
        <f t="shared" si="24"/>
        <v>14.963365985994935</v>
      </c>
      <c r="U27" s="177">
        <f t="shared" si="24"/>
        <v>14.963365985994935</v>
      </c>
      <c r="V27" s="177">
        <f t="shared" si="24"/>
        <v>14.963365985994935</v>
      </c>
      <c r="W27" s="177">
        <f t="shared" si="24"/>
        <v>14.963365985994935</v>
      </c>
      <c r="X27" s="177">
        <f t="shared" si="24"/>
        <v>14.963365985994935</v>
      </c>
      <c r="Y27" s="177">
        <f t="shared" si="24"/>
        <v>14.963365985994935</v>
      </c>
      <c r="Z27" s="177">
        <f t="shared" si="24"/>
        <v>0</v>
      </c>
      <c r="AA27" s="177">
        <f t="shared" si="24"/>
        <v>0</v>
      </c>
    </row>
    <row r="28" spans="1:48" ht="15.75" customHeight="1" x14ac:dyDescent="0.3">
      <c r="A28" s="180" t="str">
        <f>A13</f>
        <v>2025 Portfolio CPAS</v>
      </c>
      <c r="B28" s="196"/>
      <c r="C28" s="182">
        <f t="shared" ref="C28:D28" si="25">C13</f>
        <v>137241.95973828901</v>
      </c>
      <c r="D28" s="205">
        <f t="shared" si="25"/>
        <v>0.92683744584949534</v>
      </c>
      <c r="E28" s="31"/>
      <c r="F28" s="31"/>
      <c r="G28" s="31"/>
      <c r="H28" s="31"/>
      <c r="I28" s="31"/>
      <c r="J28" s="31"/>
      <c r="K28" s="31"/>
      <c r="L28" s="182">
        <f t="shared" ref="L28:AA28" si="26">AB13</f>
        <v>4114.3215842998334</v>
      </c>
      <c r="M28" s="182">
        <f t="shared" si="26"/>
        <v>4114.3215842998334</v>
      </c>
      <c r="N28" s="182">
        <f t="shared" si="26"/>
        <v>3991.8614336460655</v>
      </c>
      <c r="O28" s="182">
        <f t="shared" si="26"/>
        <v>3622.7754586953151</v>
      </c>
      <c r="P28" s="182">
        <f t="shared" si="26"/>
        <v>969.82150135883819</v>
      </c>
      <c r="Q28" s="182">
        <f t="shared" si="26"/>
        <v>951.61518787938599</v>
      </c>
      <c r="R28" s="182">
        <f t="shared" si="26"/>
        <v>951.61518787938599</v>
      </c>
      <c r="S28" s="182">
        <f t="shared" si="26"/>
        <v>951.61518787938599</v>
      </c>
      <c r="T28" s="182">
        <f t="shared" si="26"/>
        <v>951.61518787938599</v>
      </c>
      <c r="U28" s="182">
        <f t="shared" si="26"/>
        <v>930.04347438671937</v>
      </c>
      <c r="V28" s="182">
        <f t="shared" si="26"/>
        <v>930.04347438671937</v>
      </c>
      <c r="W28" s="182">
        <f t="shared" si="26"/>
        <v>930.04347438671937</v>
      </c>
      <c r="X28" s="182">
        <f t="shared" si="26"/>
        <v>930.04347438671937</v>
      </c>
      <c r="Y28" s="182">
        <f t="shared" si="26"/>
        <v>930.04347438671937</v>
      </c>
      <c r="Z28" s="182">
        <f t="shared" si="26"/>
        <v>0</v>
      </c>
      <c r="AA28" s="182">
        <f t="shared" si="26"/>
        <v>0</v>
      </c>
    </row>
    <row r="29" spans="1:48" ht="15.75" customHeight="1" x14ac:dyDescent="0.3">
      <c r="A29" s="180" t="str">
        <f t="shared" ref="A29:A30" si="27">A14</f>
        <v>Expiring 2025 Portfolio CPAS</v>
      </c>
      <c r="B29" s="185"/>
      <c r="C29" s="186"/>
      <c r="D29" s="233"/>
      <c r="E29" s="31"/>
      <c r="F29" s="31"/>
      <c r="G29" s="31"/>
      <c r="H29" s="31"/>
      <c r="I29" s="31"/>
      <c r="J29" s="31"/>
      <c r="K29" s="31"/>
      <c r="L29" s="174">
        <f t="shared" ref="L29:AA29" si="28">AB14</f>
        <v>12647.921645138031</v>
      </c>
      <c r="M29" s="174">
        <f t="shared" si="28"/>
        <v>0</v>
      </c>
      <c r="N29" s="174">
        <f t="shared" si="28"/>
        <v>122.46015065376787</v>
      </c>
      <c r="O29" s="174">
        <f t="shared" si="28"/>
        <v>369.08597495075037</v>
      </c>
      <c r="P29" s="174">
        <f t="shared" si="28"/>
        <v>2652.9539573364768</v>
      </c>
      <c r="Q29" s="174">
        <f t="shared" si="28"/>
        <v>18.206313479452206</v>
      </c>
      <c r="R29" s="174">
        <f t="shared" si="28"/>
        <v>0</v>
      </c>
      <c r="S29" s="174">
        <f t="shared" si="28"/>
        <v>0</v>
      </c>
      <c r="T29" s="174">
        <f t="shared" si="28"/>
        <v>0</v>
      </c>
      <c r="U29" s="174">
        <f t="shared" si="28"/>
        <v>21.571713492666618</v>
      </c>
      <c r="V29" s="174">
        <f t="shared" si="28"/>
        <v>0</v>
      </c>
      <c r="W29" s="174">
        <f t="shared" si="28"/>
        <v>0</v>
      </c>
      <c r="X29" s="174">
        <f t="shared" si="28"/>
        <v>0</v>
      </c>
      <c r="Y29" s="174">
        <f t="shared" si="28"/>
        <v>0</v>
      </c>
      <c r="Z29" s="174">
        <f t="shared" si="28"/>
        <v>930.04347438671937</v>
      </c>
      <c r="AA29" s="174">
        <f t="shared" si="28"/>
        <v>0</v>
      </c>
    </row>
    <row r="30" spans="1:48" ht="15.75" customHeight="1" x14ac:dyDescent="0.3">
      <c r="A30" s="180" t="str">
        <f t="shared" si="27"/>
        <v>Expired 2025 Portfolio CPAS</v>
      </c>
      <c r="B30" s="185"/>
      <c r="C30" s="186"/>
      <c r="D30" s="187"/>
      <c r="E30" s="31"/>
      <c r="F30" s="31"/>
      <c r="G30" s="31"/>
      <c r="H30" s="31"/>
      <c r="I30" s="31"/>
      <c r="J30" s="31"/>
      <c r="K30" s="31"/>
      <c r="L30" s="174">
        <f t="shared" ref="L30:AA30" si="29">AB15</f>
        <v>123086.66584291523</v>
      </c>
      <c r="M30" s="174">
        <f t="shared" si="29"/>
        <v>123086.66584291523</v>
      </c>
      <c r="N30" s="174">
        <f t="shared" si="29"/>
        <v>123209.125993569</v>
      </c>
      <c r="O30" s="174">
        <f t="shared" si="29"/>
        <v>123578.21196851975</v>
      </c>
      <c r="P30" s="174">
        <f t="shared" si="29"/>
        <v>126231.16592585623</v>
      </c>
      <c r="Q30" s="174">
        <f t="shared" si="29"/>
        <v>126249.37223933567</v>
      </c>
      <c r="R30" s="174">
        <f t="shared" si="29"/>
        <v>126249.37223933567</v>
      </c>
      <c r="S30" s="174">
        <f t="shared" si="29"/>
        <v>126249.37223933567</v>
      </c>
      <c r="T30" s="174">
        <f t="shared" si="29"/>
        <v>126249.37223933567</v>
      </c>
      <c r="U30" s="174">
        <f t="shared" si="29"/>
        <v>126270.94395282834</v>
      </c>
      <c r="V30" s="174">
        <f t="shared" si="29"/>
        <v>126270.94395282834</v>
      </c>
      <c r="W30" s="174">
        <f t="shared" si="29"/>
        <v>126270.94395282834</v>
      </c>
      <c r="X30" s="174">
        <f t="shared" si="29"/>
        <v>126270.94395282834</v>
      </c>
      <c r="Y30" s="174">
        <f t="shared" si="29"/>
        <v>126270.94395282834</v>
      </c>
      <c r="Z30" s="174">
        <f t="shared" si="29"/>
        <v>127200.98742721506</v>
      </c>
      <c r="AA30" s="174">
        <f t="shared" si="29"/>
        <v>127200.98742721506</v>
      </c>
    </row>
    <row r="31" spans="1:48" ht="15.75" customHeight="1" x14ac:dyDescent="0.3">
      <c r="A31" s="193" t="str">
        <f>A16</f>
        <v>WAML</v>
      </c>
      <c r="B31" s="206">
        <f>B16</f>
        <v>10.146296572393103</v>
      </c>
      <c r="C31" s="56"/>
      <c r="D31" s="30"/>
      <c r="E31" s="30"/>
      <c r="F31" s="30"/>
      <c r="G31" s="30"/>
      <c r="H31" s="30"/>
      <c r="I31" s="30"/>
      <c r="J31" s="30"/>
      <c r="K31" s="30"/>
      <c r="L31" s="30"/>
      <c r="M31" s="30"/>
      <c r="N31" s="30"/>
      <c r="O31" s="30"/>
      <c r="P31" s="30"/>
      <c r="Q31" s="30"/>
      <c r="R31" s="30"/>
      <c r="S31" s="30"/>
      <c r="T31" s="30"/>
      <c r="U31" s="30"/>
      <c r="V31" s="30"/>
      <c r="W31" s="30"/>
      <c r="X31" s="30"/>
      <c r="Y31" s="30"/>
      <c r="Z31" s="30"/>
      <c r="AA31" s="30"/>
    </row>
    <row r="32" spans="1:48" ht="15.75" customHeight="1" x14ac:dyDescent="0.3">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row>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sheetData>
  <mergeCells count="9">
    <mergeCell ref="AV3:AV4"/>
    <mergeCell ref="A18:A19"/>
    <mergeCell ref="B18:B19"/>
    <mergeCell ref="C18:C19"/>
    <mergeCell ref="D18:D19"/>
    <mergeCell ref="A3:A4"/>
    <mergeCell ref="B3:B4"/>
    <mergeCell ref="C3:C4"/>
    <mergeCell ref="D3:D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E50E3-9625-44FD-9F3F-001263B054BB}">
  <dimension ref="A1:L23"/>
  <sheetViews>
    <sheetView workbookViewId="0">
      <selection activeCell="C9" sqref="C9:D9"/>
    </sheetView>
  </sheetViews>
  <sheetFormatPr defaultRowHeight="15.75" x14ac:dyDescent="0.3"/>
  <cols>
    <col min="1" max="1" width="12.88671875" customWidth="1"/>
    <col min="2" max="2" width="12.109375" bestFit="1" customWidth="1"/>
    <col min="3" max="4" width="15.6640625" customWidth="1"/>
    <col min="5" max="5" width="28.44140625" customWidth="1"/>
    <col min="6" max="6" width="20.109375" bestFit="1" customWidth="1"/>
    <col min="7" max="7" width="17.77734375" bestFit="1" customWidth="1"/>
    <col min="8" max="8" width="10.6640625" bestFit="1" customWidth="1"/>
  </cols>
  <sheetData>
    <row r="1" spans="1:12" x14ac:dyDescent="0.3">
      <c r="A1" s="195" t="s">
        <v>486</v>
      </c>
      <c r="B1" s="30"/>
      <c r="C1" s="30"/>
      <c r="D1" s="30"/>
      <c r="E1" s="30"/>
    </row>
    <row r="2" spans="1:12" x14ac:dyDescent="0.3">
      <c r="A2" s="30"/>
      <c r="B2" s="30"/>
      <c r="C2" s="30"/>
      <c r="D2" s="30"/>
      <c r="E2" s="30"/>
    </row>
    <row r="3" spans="1:12" ht="15.75" customHeight="1" x14ac:dyDescent="0.3">
      <c r="A3" s="195"/>
      <c r="B3" s="195"/>
      <c r="C3" s="454" t="s">
        <v>205</v>
      </c>
      <c r="D3" s="455"/>
      <c r="E3" s="456"/>
      <c r="H3" s="30"/>
      <c r="I3" s="30"/>
      <c r="J3" s="30"/>
      <c r="K3" s="30"/>
      <c r="L3" s="30"/>
    </row>
    <row r="4" spans="1:12" x14ac:dyDescent="0.3">
      <c r="A4" s="30"/>
      <c r="B4" s="30"/>
      <c r="C4" s="477" t="s">
        <v>413</v>
      </c>
      <c r="D4" s="478"/>
      <c r="E4" s="474" t="s">
        <v>414</v>
      </c>
      <c r="H4" s="30"/>
      <c r="I4" s="30"/>
      <c r="J4" s="30"/>
      <c r="K4" s="30"/>
      <c r="L4" s="30"/>
    </row>
    <row r="5" spans="1:12" ht="15.75" customHeight="1" x14ac:dyDescent="0.3">
      <c r="A5" s="485" t="s">
        <v>32</v>
      </c>
      <c r="B5" s="487" t="s">
        <v>77</v>
      </c>
      <c r="C5" s="479"/>
      <c r="D5" s="480"/>
      <c r="E5" s="475"/>
      <c r="H5" s="30"/>
      <c r="I5" s="30"/>
      <c r="J5" s="30"/>
      <c r="K5" s="30"/>
      <c r="L5" s="30"/>
    </row>
    <row r="6" spans="1:12" x14ac:dyDescent="0.3">
      <c r="A6" s="486"/>
      <c r="B6" s="488"/>
      <c r="C6" s="24" t="s">
        <v>353</v>
      </c>
      <c r="D6" s="24" t="s">
        <v>352</v>
      </c>
      <c r="E6" s="476"/>
      <c r="H6" s="30"/>
      <c r="I6" s="30"/>
      <c r="J6" s="30"/>
      <c r="K6" s="30"/>
      <c r="L6" s="30"/>
    </row>
    <row r="7" spans="1:12" x14ac:dyDescent="0.3">
      <c r="A7" s="385" t="s">
        <v>104</v>
      </c>
      <c r="B7" s="385" t="s">
        <v>351</v>
      </c>
      <c r="C7" s="390">
        <f>540040.933785842/1000</f>
        <v>540.04093378584207</v>
      </c>
      <c r="D7" s="390">
        <v>0</v>
      </c>
      <c r="E7" s="390">
        <v>123.45700317952709</v>
      </c>
    </row>
    <row r="8" spans="1:12" x14ac:dyDescent="0.3">
      <c r="A8" s="385" t="s">
        <v>33</v>
      </c>
      <c r="B8" s="385" t="s">
        <v>130</v>
      </c>
      <c r="C8" s="390">
        <v>0</v>
      </c>
      <c r="D8" s="390">
        <f>800360.209835378/1000</f>
        <v>800.36020983537799</v>
      </c>
      <c r="E8" s="390">
        <v>0</v>
      </c>
    </row>
    <row r="9" spans="1:12" x14ac:dyDescent="0.3">
      <c r="A9" s="489" t="s">
        <v>39</v>
      </c>
      <c r="B9" s="490"/>
      <c r="C9" s="386">
        <f t="shared" ref="C9:D9" si="0">SUM(C7:C8)</f>
        <v>540.04093378584207</v>
      </c>
      <c r="D9" s="386">
        <f t="shared" si="0"/>
        <v>800.36020983537799</v>
      </c>
      <c r="E9" s="386">
        <f>SUM(E7:E8)</f>
        <v>123.45700317952709</v>
      </c>
    </row>
    <row r="10" spans="1:12" x14ac:dyDescent="0.3">
      <c r="A10" s="472" t="s">
        <v>356</v>
      </c>
      <c r="B10" s="473"/>
      <c r="C10" s="388"/>
      <c r="D10" s="387">
        <f>C9*3</f>
        <v>1620.1228013575262</v>
      </c>
      <c r="E10" s="388"/>
    </row>
    <row r="11" spans="1:12" x14ac:dyDescent="0.3">
      <c r="A11" s="472" t="s">
        <v>354</v>
      </c>
      <c r="B11" s="473"/>
      <c r="C11" s="388"/>
      <c r="D11" s="389">
        <f>D9/D10</f>
        <v>0.49401206449581703</v>
      </c>
      <c r="E11" s="388"/>
    </row>
    <row r="12" spans="1:12" x14ac:dyDescent="0.3">
      <c r="A12" s="472" t="s">
        <v>355</v>
      </c>
      <c r="B12" s="473"/>
      <c r="C12" s="481">
        <f>'Reference Values'!J37</f>
        <v>19733.960654383882</v>
      </c>
      <c r="D12" s="482"/>
      <c r="E12" s="388"/>
    </row>
    <row r="13" spans="1:12" x14ac:dyDescent="0.3">
      <c r="A13" s="472" t="s">
        <v>357</v>
      </c>
      <c r="B13" s="473"/>
      <c r="C13" s="483">
        <f>(C9+D9)/C12</f>
        <v>6.7923574344588095E-2</v>
      </c>
      <c r="D13" s="484"/>
      <c r="E13" s="388"/>
    </row>
    <row r="15" spans="1:12" x14ac:dyDescent="0.3">
      <c r="A15" s="88" t="s">
        <v>2</v>
      </c>
      <c r="B15" s="89"/>
      <c r="C15" s="89"/>
      <c r="D15" s="89"/>
      <c r="E15" s="90"/>
    </row>
    <row r="16" spans="1:12" ht="15.75" customHeight="1" x14ac:dyDescent="0.3">
      <c r="A16" s="466" t="s">
        <v>720</v>
      </c>
      <c r="B16" s="467"/>
      <c r="C16" s="467"/>
      <c r="D16" s="467"/>
      <c r="E16" s="468"/>
    </row>
    <row r="17" spans="1:5" x14ac:dyDescent="0.3">
      <c r="A17" s="469"/>
      <c r="B17" s="470"/>
      <c r="C17" s="470"/>
      <c r="D17" s="470"/>
      <c r="E17" s="471"/>
    </row>
    <row r="20" spans="1:5" x14ac:dyDescent="0.3">
      <c r="D20" s="21"/>
    </row>
    <row r="22" spans="1:5" x14ac:dyDescent="0.3">
      <c r="D22" s="437"/>
    </row>
    <row r="23" spans="1:5" x14ac:dyDescent="0.3">
      <c r="D23" s="438"/>
    </row>
  </sheetData>
  <mergeCells count="13">
    <mergeCell ref="C3:E3"/>
    <mergeCell ref="A5:A6"/>
    <mergeCell ref="B5:B6"/>
    <mergeCell ref="A9:B9"/>
    <mergeCell ref="A12:B12"/>
    <mergeCell ref="A16:E17"/>
    <mergeCell ref="A10:B10"/>
    <mergeCell ref="A11:B11"/>
    <mergeCell ref="A13:B13"/>
    <mergeCell ref="E4:E6"/>
    <mergeCell ref="C4:D5"/>
    <mergeCell ref="C12:D12"/>
    <mergeCell ref="C13:D13"/>
  </mergeCells>
  <pageMargins left="0.7" right="0.7" top="0.75" bottom="0.75" header="0.3" footer="0.3"/>
  <pageSetup orientation="portrait" r:id="rId1"/>
  <legacy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A2754-400D-45EF-AE4C-C2909ED2E27E}">
  <dimension ref="A1:AV42"/>
  <sheetViews>
    <sheetView topLeftCell="A23" workbookViewId="0">
      <selection activeCell="AK24" sqref="AK24"/>
    </sheetView>
  </sheetViews>
  <sheetFormatPr defaultRowHeight="15.75" x14ac:dyDescent="0.3"/>
  <cols>
    <col min="1" max="1" width="24.88671875" customWidth="1"/>
    <col min="2" max="2" width="4.6640625" bestFit="1" customWidth="1"/>
    <col min="3" max="3" width="13.6640625" customWidth="1"/>
    <col min="4" max="4" width="4.6640625" bestFit="1" customWidth="1"/>
    <col min="5" max="11" width="7.77734375" hidden="1" customWidth="1"/>
    <col min="12" max="37" width="6.44140625" customWidth="1"/>
    <col min="38" max="47" width="7.77734375" customWidth="1"/>
    <col min="48" max="48" width="9.77734375" customWidth="1"/>
  </cols>
  <sheetData>
    <row r="1" spans="1:48" ht="15.75" customHeight="1" x14ac:dyDescent="0.3">
      <c r="A1" s="292" t="s">
        <v>478</v>
      </c>
    </row>
    <row r="2" spans="1:48" ht="15.75" customHeight="1" x14ac:dyDescent="0.3"/>
    <row r="3" spans="1:48" ht="15.75" customHeight="1" x14ac:dyDescent="0.3">
      <c r="A3" s="491" t="s">
        <v>32</v>
      </c>
      <c r="B3" s="493" t="s">
        <v>66</v>
      </c>
      <c r="C3" s="493" t="s">
        <v>264</v>
      </c>
      <c r="D3" s="493" t="s">
        <v>57</v>
      </c>
      <c r="E3" s="61"/>
      <c r="F3" s="20"/>
      <c r="G3" s="20"/>
      <c r="H3" s="20"/>
      <c r="I3" s="20"/>
      <c r="J3" s="109"/>
      <c r="K3" s="109"/>
      <c r="L3" s="120" t="s">
        <v>265</v>
      </c>
      <c r="M3" s="20"/>
      <c r="N3" s="20"/>
      <c r="O3" s="20"/>
      <c r="P3" s="20"/>
      <c r="Q3" s="20"/>
      <c r="R3" s="20"/>
      <c r="S3" s="20"/>
      <c r="T3" s="20"/>
      <c r="U3" s="20"/>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474" t="s">
        <v>1</v>
      </c>
    </row>
    <row r="4" spans="1:48" ht="15.75" customHeight="1" x14ac:dyDescent="0.3">
      <c r="A4" s="496"/>
      <c r="B4" s="495"/>
      <c r="C4" s="495"/>
      <c r="D4" s="494"/>
      <c r="E4" s="36">
        <v>2018</v>
      </c>
      <c r="F4" s="35">
        <f>E4+1</f>
        <v>2019</v>
      </c>
      <c r="G4" s="35">
        <f t="shared" ref="G4:AU4" si="0">F4+1</f>
        <v>2020</v>
      </c>
      <c r="H4" s="35">
        <f t="shared" si="0"/>
        <v>2021</v>
      </c>
      <c r="I4" s="35">
        <f t="shared" si="0"/>
        <v>2022</v>
      </c>
      <c r="J4" s="35">
        <f t="shared" si="0"/>
        <v>2023</v>
      </c>
      <c r="K4" s="35">
        <f t="shared" si="0"/>
        <v>2024</v>
      </c>
      <c r="L4" s="35">
        <f t="shared" si="0"/>
        <v>2025</v>
      </c>
      <c r="M4" s="35">
        <f t="shared" si="0"/>
        <v>2026</v>
      </c>
      <c r="N4" s="35">
        <f t="shared" si="0"/>
        <v>2027</v>
      </c>
      <c r="O4" s="35">
        <f t="shared" si="0"/>
        <v>2028</v>
      </c>
      <c r="P4" s="35">
        <f t="shared" si="0"/>
        <v>2029</v>
      </c>
      <c r="Q4" s="35">
        <f t="shared" si="0"/>
        <v>2030</v>
      </c>
      <c r="R4" s="35">
        <f t="shared" si="0"/>
        <v>2031</v>
      </c>
      <c r="S4" s="35">
        <f t="shared" si="0"/>
        <v>2032</v>
      </c>
      <c r="T4" s="35">
        <f t="shared" si="0"/>
        <v>2033</v>
      </c>
      <c r="U4" s="35">
        <f t="shared" si="0"/>
        <v>2034</v>
      </c>
      <c r="V4" s="35">
        <f t="shared" si="0"/>
        <v>2035</v>
      </c>
      <c r="W4" s="35">
        <f t="shared" si="0"/>
        <v>2036</v>
      </c>
      <c r="X4" s="35">
        <f t="shared" si="0"/>
        <v>2037</v>
      </c>
      <c r="Y4" s="35">
        <f t="shared" si="0"/>
        <v>2038</v>
      </c>
      <c r="Z4" s="35">
        <f t="shared" si="0"/>
        <v>2039</v>
      </c>
      <c r="AA4" s="35">
        <f t="shared" si="0"/>
        <v>2040</v>
      </c>
      <c r="AB4" s="35">
        <f t="shared" si="0"/>
        <v>2041</v>
      </c>
      <c r="AC4" s="35">
        <f t="shared" si="0"/>
        <v>2042</v>
      </c>
      <c r="AD4" s="35">
        <f t="shared" si="0"/>
        <v>2043</v>
      </c>
      <c r="AE4" s="35">
        <f t="shared" si="0"/>
        <v>2044</v>
      </c>
      <c r="AF4" s="35">
        <f t="shared" si="0"/>
        <v>2045</v>
      </c>
      <c r="AG4" s="35">
        <f t="shared" si="0"/>
        <v>2046</v>
      </c>
      <c r="AH4" s="35">
        <f t="shared" si="0"/>
        <v>2047</v>
      </c>
      <c r="AI4" s="35">
        <f t="shared" si="0"/>
        <v>2048</v>
      </c>
      <c r="AJ4" s="35">
        <f t="shared" si="0"/>
        <v>2049</v>
      </c>
      <c r="AK4" s="35">
        <f t="shared" si="0"/>
        <v>2050</v>
      </c>
      <c r="AL4" s="35">
        <f t="shared" si="0"/>
        <v>2051</v>
      </c>
      <c r="AM4" s="35">
        <f t="shared" si="0"/>
        <v>2052</v>
      </c>
      <c r="AN4" s="35">
        <f t="shared" si="0"/>
        <v>2053</v>
      </c>
      <c r="AO4" s="35">
        <f t="shared" si="0"/>
        <v>2054</v>
      </c>
      <c r="AP4" s="35">
        <f t="shared" si="0"/>
        <v>2055</v>
      </c>
      <c r="AQ4" s="35">
        <f t="shared" si="0"/>
        <v>2056</v>
      </c>
      <c r="AR4" s="35">
        <f t="shared" si="0"/>
        <v>2057</v>
      </c>
      <c r="AS4" s="35">
        <f t="shared" si="0"/>
        <v>2058</v>
      </c>
      <c r="AT4" s="35">
        <f t="shared" si="0"/>
        <v>2059</v>
      </c>
      <c r="AU4" s="35">
        <f t="shared" si="0"/>
        <v>2060</v>
      </c>
      <c r="AV4" s="476"/>
    </row>
    <row r="5" spans="1:48" ht="15.75" customHeight="1" x14ac:dyDescent="0.3">
      <c r="A5" s="199" t="s">
        <v>173</v>
      </c>
      <c r="B5" s="200">
        <f>Standard!B11</f>
        <v>13.93390649418485</v>
      </c>
      <c r="C5" s="201">
        <f>Standard!C8</f>
        <v>30917.427072752231</v>
      </c>
      <c r="D5" s="202">
        <f>Standard!D8</f>
        <v>0.87456965705936029</v>
      </c>
      <c r="E5" s="23"/>
      <c r="F5" s="23"/>
      <c r="G5" s="23"/>
      <c r="H5" s="23"/>
      <c r="I5" s="23"/>
      <c r="J5" s="23"/>
      <c r="K5" s="23"/>
      <c r="L5" s="177">
        <f>Standard!L8</f>
        <v>27039.443592174699</v>
      </c>
      <c r="M5" s="177">
        <f>Standard!M8</f>
        <v>27039.443592174699</v>
      </c>
      <c r="N5" s="177">
        <f>Standard!N8</f>
        <v>27039.443592174699</v>
      </c>
      <c r="O5" s="177">
        <f>Standard!O8</f>
        <v>27035.9026017414</v>
      </c>
      <c r="P5" s="177">
        <f>Standard!P8</f>
        <v>26822.8769238973</v>
      </c>
      <c r="Q5" s="177">
        <f>Standard!Q8</f>
        <v>26651.107103853523</v>
      </c>
      <c r="R5" s="177">
        <f>Standard!R8</f>
        <v>26240.627455646831</v>
      </c>
      <c r="S5" s="177">
        <f>Standard!S8</f>
        <v>25696.800106855051</v>
      </c>
      <c r="T5" s="177">
        <f>Standard!T8</f>
        <v>25414.084060740715</v>
      </c>
      <c r="U5" s="177">
        <f>Standard!U8</f>
        <v>25322.915502637901</v>
      </c>
      <c r="V5" s="177">
        <f>Standard!V8</f>
        <v>24514.120757525798</v>
      </c>
      <c r="W5" s="177">
        <f>Standard!W8</f>
        <v>22188.66439261823</v>
      </c>
      <c r="X5" s="177">
        <f>Standard!X8</f>
        <v>21049.429506638349</v>
      </c>
      <c r="Y5" s="177">
        <f>Standard!Y8</f>
        <v>20248.087680410787</v>
      </c>
      <c r="Z5" s="177">
        <f>Standard!Z8</f>
        <v>20191.700501938318</v>
      </c>
      <c r="AA5" s="177">
        <f>Standard!AA8</f>
        <v>1872.3511294753525</v>
      </c>
      <c r="AB5" s="177">
        <f>Standard!AB8</f>
        <v>299.85352999111234</v>
      </c>
      <c r="AC5" s="177">
        <f>Standard!AC8</f>
        <v>299.85352999111234</v>
      </c>
      <c r="AD5" s="177">
        <f>Standard!AD8</f>
        <v>299.85352999111234</v>
      </c>
      <c r="AE5" s="177">
        <f>Standard!AE8</f>
        <v>299.85352999111234</v>
      </c>
      <c r="AF5" s="177">
        <f>Standard!AF8</f>
        <v>298.56129679690235</v>
      </c>
      <c r="AG5" s="177">
        <f>Standard!AG8</f>
        <v>298.56129679690235</v>
      </c>
      <c r="AH5" s="177">
        <f>Standard!AH8</f>
        <v>298.56129679690235</v>
      </c>
      <c r="AI5" s="177">
        <f>Standard!AI8</f>
        <v>101.65154193348</v>
      </c>
      <c r="AJ5" s="177">
        <f>Standard!AJ8</f>
        <v>101.65154193348</v>
      </c>
      <c r="AK5" s="177">
        <f>Standard!AK8</f>
        <v>0</v>
      </c>
      <c r="AL5" s="177">
        <f>Standard!AL8</f>
        <v>0</v>
      </c>
      <c r="AM5" s="177">
        <f>Standard!AM8</f>
        <v>0</v>
      </c>
      <c r="AN5" s="177">
        <f>Standard!AN8</f>
        <v>0</v>
      </c>
      <c r="AO5" s="177">
        <f>Standard!AO8</f>
        <v>0</v>
      </c>
      <c r="AP5" s="177">
        <f>Standard!AP8</f>
        <v>0</v>
      </c>
      <c r="AQ5" s="177">
        <f>Standard!AQ8</f>
        <v>0</v>
      </c>
      <c r="AR5" s="177">
        <f>Standard!AR8</f>
        <v>0</v>
      </c>
      <c r="AS5" s="177">
        <f>Standard!AS8</f>
        <v>0</v>
      </c>
      <c r="AT5" s="177">
        <f>Standard!AT8</f>
        <v>0</v>
      </c>
      <c r="AU5" s="177">
        <f>Standard!AU8</f>
        <v>0</v>
      </c>
      <c r="AV5" s="208">
        <f t="shared" ref="AV5:AV12" si="1">SUM(E5:AU5)</f>
        <v>376665.39959472563</v>
      </c>
    </row>
    <row r="6" spans="1:48" ht="15.75" customHeight="1" x14ac:dyDescent="0.3">
      <c r="A6" s="199" t="s">
        <v>33</v>
      </c>
      <c r="B6" s="200">
        <f>Custom!B10</f>
        <v>22.399402558917874</v>
      </c>
      <c r="C6" s="201">
        <f>Custom!C7</f>
        <v>80167.207332714912</v>
      </c>
      <c r="D6" s="202">
        <f>Custom!D7</f>
        <v>0.76571351268885979</v>
      </c>
      <c r="E6" s="23"/>
      <c r="F6" s="23"/>
      <c r="G6" s="23"/>
      <c r="H6" s="23"/>
      <c r="I6" s="23"/>
      <c r="J6" s="23"/>
      <c r="K6" s="23"/>
      <c r="L6" s="177">
        <f>Custom!L7</f>
        <v>61385.113929189254</v>
      </c>
      <c r="M6" s="177">
        <f>Custom!M7</f>
        <v>61385.113929189254</v>
      </c>
      <c r="N6" s="177">
        <f>Custom!N7</f>
        <v>61385.113929189254</v>
      </c>
      <c r="O6" s="177">
        <f>Custom!O7</f>
        <v>61385.113929189254</v>
      </c>
      <c r="P6" s="177">
        <f>Custom!P7</f>
        <v>61385.113929189254</v>
      </c>
      <c r="Q6" s="177">
        <f>Custom!Q7</f>
        <v>61385.113929189254</v>
      </c>
      <c r="R6" s="177">
        <f>Custom!R7</f>
        <v>61385.113929189254</v>
      </c>
      <c r="S6" s="177">
        <f>Custom!S7</f>
        <v>61385.113929189254</v>
      </c>
      <c r="T6" s="177">
        <f>Custom!T7</f>
        <v>61281.630040105476</v>
      </c>
      <c r="U6" s="177">
        <f>Custom!U7</f>
        <v>60972.858578260741</v>
      </c>
      <c r="V6" s="177">
        <f>Custom!V7</f>
        <v>60955.365409840029</v>
      </c>
      <c r="W6" s="177">
        <f>Custom!W7</f>
        <v>60939.719980033282</v>
      </c>
      <c r="X6" s="177">
        <f>Custom!X7</f>
        <v>60856.604415631045</v>
      </c>
      <c r="Y6" s="177">
        <f>Custom!Y7</f>
        <v>57256.534973699192</v>
      </c>
      <c r="Z6" s="177">
        <f>Custom!Z7</f>
        <v>55990.353812767818</v>
      </c>
      <c r="AA6" s="177">
        <f>Custom!AA7</f>
        <v>48428.033039565482</v>
      </c>
      <c r="AB6" s="177">
        <f>Custom!AB7</f>
        <v>47339.218239424554</v>
      </c>
      <c r="AC6" s="177">
        <f>Custom!AC7</f>
        <v>46768.513495839215</v>
      </c>
      <c r="AD6" s="177">
        <f>Custom!AD7</f>
        <v>46464.658287712256</v>
      </c>
      <c r="AE6" s="177">
        <f>Custom!AE7</f>
        <v>46464.613190959935</v>
      </c>
      <c r="AF6" s="177">
        <f>Custom!AF7</f>
        <v>46464.146495190333</v>
      </c>
      <c r="AG6" s="177">
        <f>Custom!AG7</f>
        <v>46464.146495190333</v>
      </c>
      <c r="AH6" s="177">
        <f>Custom!AH7</f>
        <v>46427.957156952805</v>
      </c>
      <c r="AI6" s="177">
        <f>Custom!AI7</f>
        <v>46307.735070762923</v>
      </c>
      <c r="AJ6" s="177">
        <f>Custom!AJ7</f>
        <v>41305.689167689241</v>
      </c>
      <c r="AK6" s="177">
        <f>Custom!AK7</f>
        <v>0</v>
      </c>
      <c r="AL6" s="177">
        <f>Custom!AL7</f>
        <v>0</v>
      </c>
      <c r="AM6" s="177">
        <f>Custom!AM7</f>
        <v>0</v>
      </c>
      <c r="AN6" s="177">
        <f>Custom!AN7</f>
        <v>0</v>
      </c>
      <c r="AO6" s="177">
        <f>Custom!AO7</f>
        <v>0</v>
      </c>
      <c r="AP6" s="177">
        <f>Custom!AP7</f>
        <v>0</v>
      </c>
      <c r="AQ6" s="177">
        <f>Custom!AQ7</f>
        <v>0</v>
      </c>
      <c r="AR6" s="177">
        <f>Custom!AR7</f>
        <v>0</v>
      </c>
      <c r="AS6" s="177">
        <f>Custom!AS7</f>
        <v>0</v>
      </c>
      <c r="AT6" s="177">
        <f>Custom!AT7</f>
        <v>0</v>
      </c>
      <c r="AU6" s="177">
        <f>Custom!AU7</f>
        <v>0</v>
      </c>
      <c r="AV6" s="208">
        <f t="shared" si="1"/>
        <v>1371768.6892831384</v>
      </c>
    </row>
    <row r="7" spans="1:48" ht="15.75" customHeight="1" x14ac:dyDescent="0.3">
      <c r="A7" s="199" t="s">
        <v>216</v>
      </c>
      <c r="B7" s="200">
        <f>'Retro-Commissioning'!B10</f>
        <v>7.2260129359687202</v>
      </c>
      <c r="C7" s="201">
        <f>'Retro-Commissioning'!C7</f>
        <v>5950.3663297492658</v>
      </c>
      <c r="D7" s="202">
        <f>'Retro-Commissioning'!D7</f>
        <v>0.95440923187283178</v>
      </c>
      <c r="E7" s="23"/>
      <c r="F7" s="23"/>
      <c r="G7" s="23"/>
      <c r="H7" s="23"/>
      <c r="I7" s="23"/>
      <c r="J7" s="23"/>
      <c r="K7" s="23"/>
      <c r="L7" s="177">
        <f>'Retro-Commissioning'!L7</f>
        <v>5679.0845581379581</v>
      </c>
      <c r="M7" s="177">
        <f>'Retro-Commissioning'!M7</f>
        <v>5679.0845581379581</v>
      </c>
      <c r="N7" s="177">
        <f>'Retro-Commissioning'!N7</f>
        <v>5679.0845581379581</v>
      </c>
      <c r="O7" s="177">
        <f>'Retro-Commissioning'!O7</f>
        <v>5679.0845581379581</v>
      </c>
      <c r="P7" s="177">
        <f>'Retro-Commissioning'!P7</f>
        <v>5679.0845581379581</v>
      </c>
      <c r="Q7" s="177">
        <f>'Retro-Commissioning'!Q7</f>
        <v>5679.0845581379581</v>
      </c>
      <c r="R7" s="177">
        <f>'Retro-Commissioning'!R7</f>
        <v>5679.0845581379581</v>
      </c>
      <c r="S7" s="177">
        <f>'Retro-Commissioning'!S7</f>
        <v>1263.4752327926524</v>
      </c>
      <c r="T7" s="177">
        <f>'Retro-Commissioning'!T7</f>
        <v>0</v>
      </c>
      <c r="U7" s="177">
        <f>'Retro-Commissioning'!U7</f>
        <v>0</v>
      </c>
      <c r="V7" s="177">
        <f>'Retro-Commissioning'!V7</f>
        <v>0</v>
      </c>
      <c r="W7" s="177">
        <f>'Retro-Commissioning'!W7</f>
        <v>0</v>
      </c>
      <c r="X7" s="177">
        <f>'Retro-Commissioning'!X7</f>
        <v>0</v>
      </c>
      <c r="Y7" s="177">
        <f>'Retro-Commissioning'!Y7</f>
        <v>0</v>
      </c>
      <c r="Z7" s="177">
        <f>'Retro-Commissioning'!Z7</f>
        <v>0</v>
      </c>
      <c r="AA7" s="177">
        <f>'Retro-Commissioning'!AA7</f>
        <v>0</v>
      </c>
      <c r="AB7" s="177">
        <f>'Retro-Commissioning'!AB7</f>
        <v>0</v>
      </c>
      <c r="AC7" s="177">
        <f>'Retro-Commissioning'!AC7</f>
        <v>0</v>
      </c>
      <c r="AD7" s="177">
        <f>'Retro-Commissioning'!AD7</f>
        <v>0</v>
      </c>
      <c r="AE7" s="177">
        <f>'Retro-Commissioning'!AE7</f>
        <v>0</v>
      </c>
      <c r="AF7" s="177">
        <f>'Retro-Commissioning'!AF7</f>
        <v>0</v>
      </c>
      <c r="AG7" s="177">
        <f>'Retro-Commissioning'!AG7</f>
        <v>0</v>
      </c>
      <c r="AH7" s="177">
        <f>'Retro-Commissioning'!AH7</f>
        <v>0</v>
      </c>
      <c r="AI7" s="177">
        <f>'Retro-Commissioning'!AI7</f>
        <v>0</v>
      </c>
      <c r="AJ7" s="177">
        <f>'Retro-Commissioning'!AJ7</f>
        <v>0</v>
      </c>
      <c r="AK7" s="177">
        <f>'Retro-Commissioning'!AK7</f>
        <v>0</v>
      </c>
      <c r="AL7" s="177">
        <f>'Retro-Commissioning'!AL7</f>
        <v>0</v>
      </c>
      <c r="AM7" s="177">
        <f>'Retro-Commissioning'!AM7</f>
        <v>0</v>
      </c>
      <c r="AN7" s="177">
        <f>'Retro-Commissioning'!AN7</f>
        <v>0</v>
      </c>
      <c r="AO7" s="177">
        <f>'Retro-Commissioning'!AO7</f>
        <v>0</v>
      </c>
      <c r="AP7" s="177">
        <f>'Retro-Commissioning'!AP7</f>
        <v>0</v>
      </c>
      <c r="AQ7" s="177">
        <f>'Retro-Commissioning'!AQ7</f>
        <v>0</v>
      </c>
      <c r="AR7" s="177">
        <f>'Retro-Commissioning'!AR7</f>
        <v>0</v>
      </c>
      <c r="AS7" s="177">
        <f>'Retro-Commissioning'!AS7</f>
        <v>0</v>
      </c>
      <c r="AT7" s="177">
        <f>'Retro-Commissioning'!AT7</f>
        <v>0</v>
      </c>
      <c r="AU7" s="177">
        <f>'Retro-Commissioning'!AU7</f>
        <v>0</v>
      </c>
      <c r="AV7" s="337">
        <f t="shared" si="1"/>
        <v>41017.067139758365</v>
      </c>
    </row>
    <row r="8" spans="1:48" ht="15.75" customHeight="1" x14ac:dyDescent="0.3">
      <c r="A8" s="199" t="s">
        <v>217</v>
      </c>
      <c r="B8" s="200">
        <f>Streetlighting!B10</f>
        <v>20</v>
      </c>
      <c r="C8" s="201">
        <f>Streetlighting!C7</f>
        <v>7578.6366386041991</v>
      </c>
      <c r="D8" s="202">
        <f>Streetlighting!D7</f>
        <v>1</v>
      </c>
      <c r="E8" s="23"/>
      <c r="F8" s="23"/>
      <c r="G8" s="23"/>
      <c r="H8" s="23"/>
      <c r="I8" s="23"/>
      <c r="J8" s="23"/>
      <c r="K8" s="23"/>
      <c r="L8" s="177">
        <f>Streetlighting!L7</f>
        <v>7578.6366386041991</v>
      </c>
      <c r="M8" s="177">
        <f>Streetlighting!M7</f>
        <v>7578.6366386041991</v>
      </c>
      <c r="N8" s="177">
        <f>Streetlighting!N7</f>
        <v>7578.6366386041991</v>
      </c>
      <c r="O8" s="177">
        <f>Streetlighting!O7</f>
        <v>7316.6398776041997</v>
      </c>
      <c r="P8" s="177">
        <f>Streetlighting!P7</f>
        <v>7316.6398776041997</v>
      </c>
      <c r="Q8" s="177">
        <f>Streetlighting!Q7</f>
        <v>7316.6398776041997</v>
      </c>
      <c r="R8" s="177">
        <f>Streetlighting!R7</f>
        <v>7316.6398776041997</v>
      </c>
      <c r="S8" s="177">
        <f>Streetlighting!S7</f>
        <v>7316.6398776041997</v>
      </c>
      <c r="T8" s="177">
        <f>Streetlighting!T7</f>
        <v>7316.6398776041997</v>
      </c>
      <c r="U8" s="177">
        <f>Streetlighting!U7</f>
        <v>7316.6398776041997</v>
      </c>
      <c r="V8" s="177">
        <f>Streetlighting!V7</f>
        <v>7316.6398776041997</v>
      </c>
      <c r="W8" s="177">
        <f>Streetlighting!W7</f>
        <v>7316.6398776041997</v>
      </c>
      <c r="X8" s="177">
        <f>Streetlighting!X7</f>
        <v>7316.6398776041997</v>
      </c>
      <c r="Y8" s="177">
        <f>Streetlighting!Y7</f>
        <v>7316.6398776041997</v>
      </c>
      <c r="Z8" s="177">
        <f>Streetlighting!Z7</f>
        <v>7316.6398776041997</v>
      </c>
      <c r="AA8" s="177">
        <f>Streetlighting!AA7</f>
        <v>7316.6398776041997</v>
      </c>
      <c r="AB8" s="177">
        <f>Streetlighting!AB7</f>
        <v>7316.6398776041997</v>
      </c>
      <c r="AC8" s="177">
        <f>Streetlighting!AC7</f>
        <v>7316.6398776041997</v>
      </c>
      <c r="AD8" s="177">
        <f>Streetlighting!AD7</f>
        <v>7316.6398776041997</v>
      </c>
      <c r="AE8" s="177">
        <f>Streetlighting!AE7</f>
        <v>7316.6398776041997</v>
      </c>
      <c r="AF8" s="177">
        <f>Streetlighting!AF7</f>
        <v>0</v>
      </c>
      <c r="AG8" s="177">
        <f>Streetlighting!AG7</f>
        <v>0</v>
      </c>
      <c r="AH8" s="177">
        <f>Streetlighting!AH7</f>
        <v>0</v>
      </c>
      <c r="AI8" s="177">
        <f>Streetlighting!AI7</f>
        <v>0</v>
      </c>
      <c r="AJ8" s="177">
        <f>Streetlighting!AJ7</f>
        <v>0</v>
      </c>
      <c r="AK8" s="177">
        <f>Streetlighting!AK7</f>
        <v>0</v>
      </c>
      <c r="AL8" s="177">
        <f>Streetlighting!AL7</f>
        <v>0</v>
      </c>
      <c r="AM8" s="177">
        <f>Streetlighting!AM7</f>
        <v>0</v>
      </c>
      <c r="AN8" s="177">
        <f>Streetlighting!AN7</f>
        <v>0</v>
      </c>
      <c r="AO8" s="177">
        <f>Streetlighting!AO7</f>
        <v>0</v>
      </c>
      <c r="AP8" s="177">
        <f>Streetlighting!AP7</f>
        <v>0</v>
      </c>
      <c r="AQ8" s="177">
        <f>Streetlighting!AQ7</f>
        <v>0</v>
      </c>
      <c r="AR8" s="177">
        <f>Streetlighting!AR7</f>
        <v>0</v>
      </c>
      <c r="AS8" s="177">
        <f>Streetlighting!AS7</f>
        <v>0</v>
      </c>
      <c r="AT8" s="177">
        <f>Streetlighting!AT7</f>
        <v>0</v>
      </c>
      <c r="AU8" s="177">
        <f>Streetlighting!AU7</f>
        <v>0</v>
      </c>
      <c r="AV8" s="337">
        <f t="shared" si="1"/>
        <v>147118.78783508402</v>
      </c>
    </row>
    <row r="9" spans="1:48" ht="15.75" customHeight="1" x14ac:dyDescent="0.3">
      <c r="A9" s="199" t="s">
        <v>169</v>
      </c>
      <c r="B9" s="200">
        <f>'Small Business'!B10</f>
        <v>13.573632383792923</v>
      </c>
      <c r="C9" s="201">
        <f>'Small Business'!C7</f>
        <v>42863.931954114756</v>
      </c>
      <c r="D9" s="202">
        <f>'Small Business'!D7</f>
        <v>1.1398337564957459</v>
      </c>
      <c r="E9" s="23"/>
      <c r="F9" s="23"/>
      <c r="G9" s="23"/>
      <c r="H9" s="23"/>
      <c r="I9" s="23"/>
      <c r="J9" s="23"/>
      <c r="K9" s="23"/>
      <c r="L9" s="177">
        <f>'Small Business'!L7</f>
        <v>48857.756577436659</v>
      </c>
      <c r="M9" s="177">
        <f>'Small Business'!M7</f>
        <v>48857.756577436659</v>
      </c>
      <c r="N9" s="177">
        <f>'Small Business'!N7</f>
        <v>48667.851688385832</v>
      </c>
      <c r="O9" s="177">
        <f>'Small Business'!O7</f>
        <v>47600.002825527037</v>
      </c>
      <c r="P9" s="177">
        <f>'Small Business'!P7</f>
        <v>46745.244134993751</v>
      </c>
      <c r="Q9" s="177">
        <f>'Small Business'!Q7</f>
        <v>46240.303931795235</v>
      </c>
      <c r="R9" s="177">
        <f>'Small Business'!R7</f>
        <v>43896.428145781923</v>
      </c>
      <c r="S9" s="177">
        <f>'Small Business'!S7</f>
        <v>42294.378661742739</v>
      </c>
      <c r="T9" s="177">
        <f>'Small Business'!T7</f>
        <v>42013.286266350537</v>
      </c>
      <c r="U9" s="177">
        <f>'Small Business'!U7</f>
        <v>41242.459451716495</v>
      </c>
      <c r="V9" s="177">
        <f>'Small Business'!V7</f>
        <v>40585.316507080366</v>
      </c>
      <c r="W9" s="177">
        <f>'Small Business'!W7</f>
        <v>38993.564880958409</v>
      </c>
      <c r="X9" s="177">
        <f>'Small Business'!X7</f>
        <v>32590.403670246676</v>
      </c>
      <c r="Y9" s="177">
        <f>'Small Business'!Y7</f>
        <v>30072.745324045216</v>
      </c>
      <c r="Z9" s="177">
        <f>'Small Business'!Z7</f>
        <v>29716.183074954472</v>
      </c>
      <c r="AA9" s="177">
        <f>'Small Business'!AA7</f>
        <v>5492.3377657541314</v>
      </c>
      <c r="AB9" s="177">
        <f>'Small Business'!AB7</f>
        <v>354.53746247030688</v>
      </c>
      <c r="AC9" s="177">
        <f>'Small Business'!AC7</f>
        <v>354.53746247030688</v>
      </c>
      <c r="AD9" s="177">
        <f>'Small Business'!AD7</f>
        <v>354.53746247030688</v>
      </c>
      <c r="AE9" s="177">
        <f>'Small Business'!AE7</f>
        <v>354.53746247030688</v>
      </c>
      <c r="AF9" s="177">
        <f>'Small Business'!AF7</f>
        <v>7.2384133023712875</v>
      </c>
      <c r="AG9" s="177">
        <f>'Small Business'!AG7</f>
        <v>7.2384133023712875</v>
      </c>
      <c r="AH9" s="177">
        <f>'Small Business'!AH7</f>
        <v>7.2384133023712875</v>
      </c>
      <c r="AI9" s="177">
        <f>'Small Business'!AI7</f>
        <v>7.2384133023712875</v>
      </c>
      <c r="AJ9" s="177">
        <f>'Small Business'!AJ7</f>
        <v>7.2384133023712875</v>
      </c>
      <c r="AK9" s="177">
        <f>'Small Business'!AK7</f>
        <v>0</v>
      </c>
      <c r="AL9" s="177">
        <f>'Small Business'!AL7</f>
        <v>0</v>
      </c>
      <c r="AM9" s="177">
        <f>'Small Business'!AM7</f>
        <v>0</v>
      </c>
      <c r="AN9" s="177">
        <f>'Small Business'!AN7</f>
        <v>0</v>
      </c>
      <c r="AO9" s="177">
        <f>'Small Business'!AO7</f>
        <v>0</v>
      </c>
      <c r="AP9" s="177">
        <f>'Small Business'!AP7</f>
        <v>0</v>
      </c>
      <c r="AQ9" s="177">
        <f>'Small Business'!AQ7</f>
        <v>0</v>
      </c>
      <c r="AR9" s="177">
        <f>'Small Business'!AR7</f>
        <v>0</v>
      </c>
      <c r="AS9" s="177">
        <f>'Small Business'!AS7</f>
        <v>0</v>
      </c>
      <c r="AT9" s="177">
        <f>'Small Business'!AT7</f>
        <v>0</v>
      </c>
      <c r="AU9" s="177">
        <f>'Small Business'!AU7</f>
        <v>0</v>
      </c>
      <c r="AV9" s="337">
        <f t="shared" si="1"/>
        <v>635320.36140059924</v>
      </c>
    </row>
    <row r="10" spans="1:48" ht="15.75" customHeight="1" x14ac:dyDescent="0.3">
      <c r="A10" s="199" t="s">
        <v>218</v>
      </c>
      <c r="B10" s="200">
        <f>Midstream!B11</f>
        <v>15.012040085932469</v>
      </c>
      <c r="C10" s="201">
        <f>Midstream!C8</f>
        <v>30086.035532064252</v>
      </c>
      <c r="D10" s="202">
        <f>Midstream!D8</f>
        <v>0.83952710232556937</v>
      </c>
      <c r="E10" s="23"/>
      <c r="F10" s="23"/>
      <c r="G10" s="23"/>
      <c r="H10" s="23"/>
      <c r="I10" s="23"/>
      <c r="J10" s="23"/>
      <c r="K10" s="23"/>
      <c r="L10" s="177">
        <f>Midstream!L8</f>
        <v>25258.042230698022</v>
      </c>
      <c r="M10" s="177">
        <f>Midstream!M8</f>
        <v>25258.042230698022</v>
      </c>
      <c r="N10" s="177">
        <f>Midstream!N8</f>
        <v>25258.042230698022</v>
      </c>
      <c r="O10" s="177">
        <f>Midstream!O8</f>
        <v>25257.887956230985</v>
      </c>
      <c r="P10" s="177">
        <f>Midstream!P8</f>
        <v>25257.043447556123</v>
      </c>
      <c r="Q10" s="177">
        <f>Midstream!Q8</f>
        <v>25256.087157603324</v>
      </c>
      <c r="R10" s="177">
        <f>Midstream!R8</f>
        <v>25256.087157603324</v>
      </c>
      <c r="S10" s="177">
        <f>Midstream!S8</f>
        <v>25256.087157603324</v>
      </c>
      <c r="T10" s="177">
        <f>Midstream!T8</f>
        <v>25256.087157603324</v>
      </c>
      <c r="U10" s="177">
        <f>Midstream!U8</f>
        <v>25249.676287283259</v>
      </c>
      <c r="V10" s="177">
        <f>Midstream!V8</f>
        <v>25194.867170403257</v>
      </c>
      <c r="W10" s="177">
        <f>Midstream!W8</f>
        <v>25123.440804802925</v>
      </c>
      <c r="X10" s="177">
        <f>Midstream!X8</f>
        <v>24782.108196507084</v>
      </c>
      <c r="Y10" s="177">
        <f>Midstream!Y8</f>
        <v>24771.972069714677</v>
      </c>
      <c r="Z10" s="177">
        <f>Midstream!Z8</f>
        <v>20865.276379352821</v>
      </c>
      <c r="AA10" s="177">
        <f>Midstream!AA8</f>
        <v>5700.379572920584</v>
      </c>
      <c r="AB10" s="177">
        <f>Midstream!AB8</f>
        <v>23.8842</v>
      </c>
      <c r="AC10" s="177">
        <f>Midstream!AC8</f>
        <v>23.8842</v>
      </c>
      <c r="AD10" s="177">
        <f>Midstream!AD8</f>
        <v>23.8842</v>
      </c>
      <c r="AE10" s="177">
        <f>Midstream!AE8</f>
        <v>23.8842</v>
      </c>
      <c r="AF10" s="177">
        <f>Midstream!AF8</f>
        <v>0</v>
      </c>
      <c r="AG10" s="177">
        <f>Midstream!AG8</f>
        <v>0</v>
      </c>
      <c r="AH10" s="177">
        <f>Midstream!AH8</f>
        <v>0</v>
      </c>
      <c r="AI10" s="177">
        <f>Midstream!AI8</f>
        <v>0</v>
      </c>
      <c r="AJ10" s="177">
        <f>Midstream!AJ8</f>
        <v>0</v>
      </c>
      <c r="AK10" s="177">
        <f>Midstream!AK8</f>
        <v>0</v>
      </c>
      <c r="AL10" s="177">
        <f>Midstream!AL8</f>
        <v>0</v>
      </c>
      <c r="AM10" s="177">
        <f>Midstream!AM8</f>
        <v>0</v>
      </c>
      <c r="AN10" s="177">
        <f>Midstream!AN8</f>
        <v>0</v>
      </c>
      <c r="AO10" s="177">
        <f>Midstream!AO8</f>
        <v>0</v>
      </c>
      <c r="AP10" s="177">
        <f>Midstream!AP8</f>
        <v>0</v>
      </c>
      <c r="AQ10" s="177">
        <f>Midstream!AQ8</f>
        <v>0</v>
      </c>
      <c r="AR10" s="177">
        <f>Midstream!AR8</f>
        <v>0</v>
      </c>
      <c r="AS10" s="177">
        <f>Midstream!AS8</f>
        <v>0</v>
      </c>
      <c r="AT10" s="177">
        <f>Midstream!AT8</f>
        <v>0</v>
      </c>
      <c r="AU10" s="177">
        <f>Midstream!AU8</f>
        <v>0</v>
      </c>
      <c r="AV10" s="337">
        <f t="shared" si="1"/>
        <v>379096.66400727897</v>
      </c>
    </row>
    <row r="11" spans="1:48" ht="15.75" customHeight="1" x14ac:dyDescent="0.3">
      <c r="A11" s="199" t="s">
        <v>238</v>
      </c>
      <c r="B11" s="200">
        <f>'MS - Carryover'!B10</f>
        <v>14.797277300976594</v>
      </c>
      <c r="C11" s="201">
        <f>'MS - Carryover'!C7</f>
        <v>3441.1859638488531</v>
      </c>
      <c r="D11" s="202">
        <f>'MS - Carryover'!D7</f>
        <v>0.95327448657013691</v>
      </c>
      <c r="E11" s="23"/>
      <c r="F11" s="23"/>
      <c r="G11" s="23"/>
      <c r="H11" s="23"/>
      <c r="I11" s="23"/>
      <c r="J11" s="23"/>
      <c r="K11" s="23"/>
      <c r="L11" s="177">
        <f>'MS - Carryover'!L7</f>
        <v>3280.3947828803771</v>
      </c>
      <c r="M11" s="177">
        <f>'MS - Carryover'!M7</f>
        <v>3280.3947828803771</v>
      </c>
      <c r="N11" s="177">
        <f>'MS - Carryover'!N7</f>
        <v>3280.3947828803771</v>
      </c>
      <c r="O11" s="177">
        <f>'MS - Carryover'!O7</f>
        <v>3280.3947828803771</v>
      </c>
      <c r="P11" s="177">
        <f>'MS - Carryover'!P7</f>
        <v>3280.3947828803771</v>
      </c>
      <c r="Q11" s="177">
        <f>'MS - Carryover'!Q7</f>
        <v>3280.3947828803771</v>
      </c>
      <c r="R11" s="177">
        <f>'MS - Carryover'!R7</f>
        <v>3280.3947828803771</v>
      </c>
      <c r="S11" s="177">
        <f>'MS - Carryover'!S7</f>
        <v>3280.3947828803771</v>
      </c>
      <c r="T11" s="177">
        <f>'MS - Carryover'!T7</f>
        <v>3280.3947828803771</v>
      </c>
      <c r="U11" s="177">
        <f>'MS - Carryover'!U7</f>
        <v>3280.3947828803771</v>
      </c>
      <c r="V11" s="177">
        <f>'MS - Carryover'!V7</f>
        <v>3280.3947828803771</v>
      </c>
      <c r="W11" s="177">
        <f>'MS - Carryover'!W7</f>
        <v>3280.3947828803771</v>
      </c>
      <c r="X11" s="177">
        <f>'MS - Carryover'!X7</f>
        <v>3280.3947828803771</v>
      </c>
      <c r="Y11" s="177">
        <f>'MS - Carryover'!Y7</f>
        <v>3280.3947828803771</v>
      </c>
      <c r="Z11" s="177">
        <f>'MS - Carryover'!Z7</f>
        <v>2615.3842986326595</v>
      </c>
      <c r="AA11" s="177">
        <f>'MS - Carryover'!AA7</f>
        <v>0</v>
      </c>
      <c r="AB11" s="177">
        <f>'MS - Carryover'!AB7</f>
        <v>0</v>
      </c>
      <c r="AC11" s="177">
        <f>'MS - Carryover'!AC7</f>
        <v>0</v>
      </c>
      <c r="AD11" s="177">
        <f>'MS - Carryover'!AD7</f>
        <v>0</v>
      </c>
      <c r="AE11" s="177">
        <f>'MS - Carryover'!AE7</f>
        <v>0</v>
      </c>
      <c r="AF11" s="177">
        <f>'MS - Carryover'!AF7</f>
        <v>0</v>
      </c>
      <c r="AG11" s="177">
        <f>'MS - Carryover'!AG7</f>
        <v>0</v>
      </c>
      <c r="AH11" s="177">
        <f>'MS - Carryover'!AH7</f>
        <v>0</v>
      </c>
      <c r="AI11" s="177">
        <f>'MS - Carryover'!AI7</f>
        <v>0</v>
      </c>
      <c r="AJ11" s="177">
        <f>'MS - Carryover'!AJ7</f>
        <v>0</v>
      </c>
      <c r="AK11" s="177">
        <f>'MS - Carryover'!AK7</f>
        <v>0</v>
      </c>
      <c r="AL11" s="177">
        <f>'MS - Carryover'!AL7</f>
        <v>0</v>
      </c>
      <c r="AM11" s="177">
        <f>'MS - Carryover'!AM7</f>
        <v>0</v>
      </c>
      <c r="AN11" s="177">
        <f>'MS - Carryover'!AN7</f>
        <v>0</v>
      </c>
      <c r="AO11" s="177">
        <f>'MS - Carryover'!AO7</f>
        <v>0</v>
      </c>
      <c r="AP11" s="177">
        <f>'MS - Carryover'!AP7</f>
        <v>0</v>
      </c>
      <c r="AQ11" s="177">
        <f>'MS - Carryover'!AQ7</f>
        <v>0</v>
      </c>
      <c r="AR11" s="177">
        <f>'MS - Carryover'!AR7</f>
        <v>0</v>
      </c>
      <c r="AS11" s="177">
        <f>'MS - Carryover'!AS7</f>
        <v>0</v>
      </c>
      <c r="AT11" s="177">
        <f>'MS - Carryover'!AT7</f>
        <v>0</v>
      </c>
      <c r="AU11" s="177">
        <f>'MS - Carryover'!AU7</f>
        <v>0</v>
      </c>
      <c r="AV11" s="337">
        <f t="shared" si="1"/>
        <v>48540.911258957938</v>
      </c>
    </row>
    <row r="12" spans="1:48" ht="15.75" customHeight="1" x14ac:dyDescent="0.3">
      <c r="A12" s="199" t="s">
        <v>417</v>
      </c>
      <c r="B12" s="200">
        <f>'Bus (b-25) Conversions'!B11</f>
        <v>22.637602856559418</v>
      </c>
      <c r="C12" s="201">
        <f>'Bus (b-25) Conversions'!C8</f>
        <v>47284.761487950629</v>
      </c>
      <c r="D12" s="202">
        <f>'Bus (b-25) Conversions'!D8</f>
        <v>0.8257646237457491</v>
      </c>
      <c r="E12" s="23"/>
      <c r="F12" s="23"/>
      <c r="G12" s="23"/>
      <c r="H12" s="23"/>
      <c r="I12" s="23"/>
      <c r="J12" s="23"/>
      <c r="K12" s="23"/>
      <c r="L12" s="177">
        <f>'Bus (b-25) Conversions'!L8</f>
        <v>39046.083279005041</v>
      </c>
      <c r="M12" s="177">
        <f>'Bus (b-25) Conversions'!M8</f>
        <v>39046.083279005041</v>
      </c>
      <c r="N12" s="177">
        <f>'Bus (b-25) Conversions'!N8</f>
        <v>39046.083279005041</v>
      </c>
      <c r="O12" s="177">
        <f>'Bus (b-25) Conversions'!O8</f>
        <v>39046.083279005041</v>
      </c>
      <c r="P12" s="177">
        <f>'Bus (b-25) Conversions'!P8</f>
        <v>39046.083279005041</v>
      </c>
      <c r="Q12" s="177">
        <f>'Bus (b-25) Conversions'!Q8</f>
        <v>39046.083279005041</v>
      </c>
      <c r="R12" s="177">
        <f>'Bus (b-25) Conversions'!R8</f>
        <v>39046.083279005041</v>
      </c>
      <c r="S12" s="177">
        <f>'Bus (b-25) Conversions'!S8</f>
        <v>39046.083279005041</v>
      </c>
      <c r="T12" s="177">
        <f>'Bus (b-25) Conversions'!T8</f>
        <v>39046.083279005041</v>
      </c>
      <c r="U12" s="177">
        <f>'Bus (b-25) Conversions'!U8</f>
        <v>39046.083279005041</v>
      </c>
      <c r="V12" s="177">
        <f>'Bus (b-25) Conversions'!V8</f>
        <v>39046.083279005041</v>
      </c>
      <c r="W12" s="177">
        <f>'Bus (b-25) Conversions'!W8</f>
        <v>39046.083279005041</v>
      </c>
      <c r="X12" s="177">
        <f>'Bus (b-25) Conversions'!X8</f>
        <v>39046.083279005041</v>
      </c>
      <c r="Y12" s="177">
        <f>'Bus (b-25) Conversions'!Y8</f>
        <v>39046.083279005041</v>
      </c>
      <c r="Z12" s="177">
        <f>'Bus (b-25) Conversions'!Z8</f>
        <v>38420.028766475378</v>
      </c>
      <c r="AA12" s="177">
        <f>'Bus (b-25) Conversions'!AA8</f>
        <v>30603.578967865811</v>
      </c>
      <c r="AB12" s="177">
        <f>'Bus (b-25) Conversions'!AB8</f>
        <v>30603.578967865811</v>
      </c>
      <c r="AC12" s="177">
        <f>'Bus (b-25) Conversions'!AC8</f>
        <v>30423.393867998122</v>
      </c>
      <c r="AD12" s="177">
        <f>'Bus (b-25) Conversions'!AD8</f>
        <v>30337.293068406903</v>
      </c>
      <c r="AE12" s="177">
        <f>'Bus (b-25) Conversions'!AE8</f>
        <v>30337.293068406903</v>
      </c>
      <c r="AF12" s="177">
        <f>'Bus (b-25) Conversions'!AF8</f>
        <v>29930.133308651439</v>
      </c>
      <c r="AG12" s="177">
        <f>'Bus (b-25) Conversions'!AG8</f>
        <v>29930.133308651439</v>
      </c>
      <c r="AH12" s="177">
        <f>'Bus (b-25) Conversions'!AH8</f>
        <v>29930.133308651439</v>
      </c>
      <c r="AI12" s="177">
        <f>'Bus (b-25) Conversions'!AI8</f>
        <v>29930.133308651439</v>
      </c>
      <c r="AJ12" s="177">
        <f>'Bus (b-25) Conversions'!AJ8</f>
        <v>26634.635720350143</v>
      </c>
      <c r="AK12" s="177">
        <f>'Bus (b-25) Conversions'!AK8</f>
        <v>0</v>
      </c>
      <c r="AL12" s="177">
        <f>'Bus (b-25) Conversions'!AL8</f>
        <v>0</v>
      </c>
      <c r="AM12" s="177">
        <f>'Bus (b-25) Conversions'!AM8</f>
        <v>0</v>
      </c>
      <c r="AN12" s="177">
        <f>'Bus (b-25) Conversions'!AN8</f>
        <v>0</v>
      </c>
      <c r="AO12" s="177">
        <f>'Bus (b-25) Conversions'!AO8</f>
        <v>0</v>
      </c>
      <c r="AP12" s="177">
        <f>'Bus (b-25) Conversions'!AP8</f>
        <v>0</v>
      </c>
      <c r="AQ12" s="177">
        <f>'Bus (b-25) Conversions'!AQ8</f>
        <v>0</v>
      </c>
      <c r="AR12" s="177">
        <f>'Bus (b-25) Conversions'!AR8</f>
        <v>0</v>
      </c>
      <c r="AS12" s="177">
        <f>'Bus (b-25) Conversions'!AS8</f>
        <v>0</v>
      </c>
      <c r="AT12" s="177">
        <f>'Bus (b-25) Conversions'!AT8</f>
        <v>0</v>
      </c>
      <c r="AU12" s="177">
        <f>'Bus (b-25) Conversions'!AU8</f>
        <v>0</v>
      </c>
      <c r="AV12" s="337">
        <f t="shared" si="1"/>
        <v>883725.50156804512</v>
      </c>
    </row>
    <row r="13" spans="1:48" ht="15.75" customHeight="1" x14ac:dyDescent="0.3">
      <c r="A13" s="180" t="s">
        <v>478</v>
      </c>
      <c r="B13" s="196"/>
      <c r="C13" s="182">
        <f>SUM(C5:C12)</f>
        <v>248289.55231179908</v>
      </c>
      <c r="D13" s="205">
        <f>L13/C13</f>
        <v>0.87850879570723128</v>
      </c>
      <c r="E13" s="31"/>
      <c r="F13" s="31"/>
      <c r="G13" s="31"/>
      <c r="H13" s="31"/>
      <c r="I13" s="31"/>
      <c r="J13" s="31"/>
      <c r="K13" s="31"/>
      <c r="L13" s="182">
        <f t="shared" ref="L13:AV13" si="2">SUM(L5:L12)</f>
        <v>218124.55558812621</v>
      </c>
      <c r="M13" s="182">
        <f t="shared" si="2"/>
        <v>218124.55558812621</v>
      </c>
      <c r="N13" s="182">
        <f t="shared" ref="N13:AM13" si="3">SUM(N5:N12)</f>
        <v>217934.65069907537</v>
      </c>
      <c r="O13" s="182">
        <f t="shared" si="3"/>
        <v>216601.10981031627</v>
      </c>
      <c r="P13" s="182">
        <f t="shared" si="3"/>
        <v>215532.48093326401</v>
      </c>
      <c r="Q13" s="182">
        <f t="shared" si="3"/>
        <v>214854.81462006894</v>
      </c>
      <c r="R13" s="182">
        <f t="shared" si="3"/>
        <v>212100.45918584891</v>
      </c>
      <c r="S13" s="182">
        <f t="shared" si="3"/>
        <v>205538.97302767265</v>
      </c>
      <c r="T13" s="182">
        <f t="shared" si="3"/>
        <v>203608.2054642897</v>
      </c>
      <c r="U13" s="182">
        <f t="shared" si="3"/>
        <v>202431.027759388</v>
      </c>
      <c r="V13" s="182">
        <f t="shared" si="3"/>
        <v>200892.78778433907</v>
      </c>
      <c r="W13" s="182">
        <f t="shared" si="3"/>
        <v>196888.50799790249</v>
      </c>
      <c r="X13" s="182">
        <f t="shared" si="3"/>
        <v>188921.66372851279</v>
      </c>
      <c r="Y13" s="182">
        <f t="shared" si="3"/>
        <v>181992.45798735949</v>
      </c>
      <c r="Z13" s="182">
        <f t="shared" si="3"/>
        <v>175115.56671172567</v>
      </c>
      <c r="AA13" s="182">
        <f t="shared" si="3"/>
        <v>99413.320353185554</v>
      </c>
      <c r="AB13" s="182">
        <f t="shared" si="3"/>
        <v>85937.712277355982</v>
      </c>
      <c r="AC13" s="182">
        <f t="shared" si="3"/>
        <v>85186.82243390294</v>
      </c>
      <c r="AD13" s="182">
        <f t="shared" si="3"/>
        <v>84796.866426184773</v>
      </c>
      <c r="AE13" s="182">
        <f t="shared" si="3"/>
        <v>84796.821329432452</v>
      </c>
      <c r="AF13" s="182">
        <f t="shared" si="3"/>
        <v>76700.079513941047</v>
      </c>
      <c r="AG13" s="182">
        <f t="shared" si="3"/>
        <v>76700.079513941047</v>
      </c>
      <c r="AH13" s="182">
        <f t="shared" si="3"/>
        <v>76663.89017570352</v>
      </c>
      <c r="AI13" s="182">
        <f t="shared" si="3"/>
        <v>76346.758334650222</v>
      </c>
      <c r="AJ13" s="182">
        <f t="shared" si="3"/>
        <v>68049.214843275244</v>
      </c>
      <c r="AK13" s="182">
        <f t="shared" si="3"/>
        <v>0</v>
      </c>
      <c r="AL13" s="182">
        <f t="shared" si="3"/>
        <v>0</v>
      </c>
      <c r="AM13" s="182">
        <f t="shared" si="3"/>
        <v>0</v>
      </c>
      <c r="AN13" s="182">
        <f t="shared" ref="AN13:AU13" si="4">SUM(AN5:AN12)</f>
        <v>0</v>
      </c>
      <c r="AO13" s="182">
        <f t="shared" si="4"/>
        <v>0</v>
      </c>
      <c r="AP13" s="182">
        <f t="shared" si="4"/>
        <v>0</v>
      </c>
      <c r="AQ13" s="182">
        <f t="shared" si="4"/>
        <v>0</v>
      </c>
      <c r="AR13" s="182">
        <f t="shared" si="4"/>
        <v>0</v>
      </c>
      <c r="AS13" s="182">
        <f t="shared" si="4"/>
        <v>0</v>
      </c>
      <c r="AT13" s="182">
        <f t="shared" si="4"/>
        <v>0</v>
      </c>
      <c r="AU13" s="182">
        <f t="shared" si="4"/>
        <v>0</v>
      </c>
      <c r="AV13" s="174">
        <f t="shared" si="2"/>
        <v>3883253.3820875874</v>
      </c>
    </row>
    <row r="14" spans="1:48" ht="15.75" customHeight="1" x14ac:dyDescent="0.3">
      <c r="A14" s="180" t="s">
        <v>479</v>
      </c>
      <c r="B14" s="185"/>
      <c r="C14" s="186"/>
      <c r="D14" s="233"/>
      <c r="E14" s="31"/>
      <c r="F14" s="31"/>
      <c r="G14" s="31"/>
      <c r="H14" s="31"/>
      <c r="I14" s="31"/>
      <c r="J14" s="31"/>
      <c r="K14" s="31"/>
      <c r="L14" s="174">
        <v>0</v>
      </c>
      <c r="M14" s="174">
        <f>L13-M13</f>
        <v>0</v>
      </c>
      <c r="N14" s="174">
        <f t="shared" ref="N14:AM14" si="5">M13-N13</f>
        <v>189.90488905084203</v>
      </c>
      <c r="O14" s="174">
        <f t="shared" si="5"/>
        <v>1333.5408887591038</v>
      </c>
      <c r="P14" s="174">
        <f t="shared" si="5"/>
        <v>1068.6288770522515</v>
      </c>
      <c r="Q14" s="174">
        <f t="shared" si="5"/>
        <v>677.66631319507724</v>
      </c>
      <c r="R14" s="174">
        <f t="shared" si="5"/>
        <v>2754.3554342200223</v>
      </c>
      <c r="S14" s="174">
        <f t="shared" si="5"/>
        <v>6561.4861581762671</v>
      </c>
      <c r="T14" s="174">
        <f t="shared" si="5"/>
        <v>1930.7675633829494</v>
      </c>
      <c r="U14" s="174">
        <f t="shared" si="5"/>
        <v>1177.1777049016964</v>
      </c>
      <c r="V14" s="174">
        <f t="shared" si="5"/>
        <v>1538.2399750489276</v>
      </c>
      <c r="W14" s="174">
        <f t="shared" si="5"/>
        <v>4004.2797864365857</v>
      </c>
      <c r="X14" s="174">
        <f t="shared" si="5"/>
        <v>7966.8442693896941</v>
      </c>
      <c r="Y14" s="174">
        <f t="shared" si="5"/>
        <v>6929.2057411533024</v>
      </c>
      <c r="Z14" s="174">
        <f t="shared" si="5"/>
        <v>6876.891275633825</v>
      </c>
      <c r="AA14" s="174">
        <f t="shared" si="5"/>
        <v>75702.246358540113</v>
      </c>
      <c r="AB14" s="174">
        <f t="shared" si="5"/>
        <v>13475.608075829572</v>
      </c>
      <c r="AC14" s="174">
        <f t="shared" si="5"/>
        <v>750.88984345304198</v>
      </c>
      <c r="AD14" s="174">
        <f t="shared" si="5"/>
        <v>389.9560077181668</v>
      </c>
      <c r="AE14" s="174">
        <f t="shared" si="5"/>
        <v>4.5096752321114764E-2</v>
      </c>
      <c r="AF14" s="174">
        <f t="shared" si="5"/>
        <v>8096.7418154914049</v>
      </c>
      <c r="AG14" s="174">
        <f t="shared" si="5"/>
        <v>0</v>
      </c>
      <c r="AH14" s="174">
        <f t="shared" si="5"/>
        <v>36.189338237527409</v>
      </c>
      <c r="AI14" s="174">
        <f t="shared" si="5"/>
        <v>317.13184105329856</v>
      </c>
      <c r="AJ14" s="174">
        <f t="shared" si="5"/>
        <v>8297.5434913749777</v>
      </c>
      <c r="AK14" s="174">
        <f t="shared" si="5"/>
        <v>68049.214843275244</v>
      </c>
      <c r="AL14" s="174">
        <f t="shared" si="5"/>
        <v>0</v>
      </c>
      <c r="AM14" s="174">
        <f t="shared" si="5"/>
        <v>0</v>
      </c>
      <c r="AN14" s="174">
        <f t="shared" ref="AN14" si="6">AM13-AN13</f>
        <v>0</v>
      </c>
      <c r="AO14" s="174">
        <f t="shared" ref="AO14" si="7">AN13-AO13</f>
        <v>0</v>
      </c>
      <c r="AP14" s="174">
        <f t="shared" ref="AP14" si="8">AO13-AP13</f>
        <v>0</v>
      </c>
      <c r="AQ14" s="174">
        <f t="shared" ref="AQ14" si="9">AP13-AQ13</f>
        <v>0</v>
      </c>
      <c r="AR14" s="174">
        <f t="shared" ref="AR14" si="10">AQ13-AR13</f>
        <v>0</v>
      </c>
      <c r="AS14" s="174">
        <f t="shared" ref="AS14" si="11">AR13-AS13</f>
        <v>0</v>
      </c>
      <c r="AT14" s="174">
        <f t="shared" ref="AT14" si="12">AS13-AT13</f>
        <v>0</v>
      </c>
      <c r="AU14" s="174">
        <f t="shared" ref="AU14" si="13">AT13-AU13</f>
        <v>0</v>
      </c>
      <c r="AV14" s="40"/>
    </row>
    <row r="15" spans="1:48" ht="15.75" customHeight="1" x14ac:dyDescent="0.3">
      <c r="A15" s="180" t="s">
        <v>480</v>
      </c>
      <c r="B15" s="185"/>
      <c r="C15" s="186"/>
      <c r="D15" s="187"/>
      <c r="E15" s="31"/>
      <c r="F15" s="31"/>
      <c r="G15" s="31"/>
      <c r="H15" s="31"/>
      <c r="I15" s="31"/>
      <c r="J15" s="31"/>
      <c r="K15" s="31"/>
      <c r="L15" s="174">
        <f>$L$13-L13</f>
        <v>0</v>
      </c>
      <c r="M15" s="174">
        <f t="shared" ref="M15:AM15" si="14">$L$13-M13</f>
        <v>0</v>
      </c>
      <c r="N15" s="174">
        <f t="shared" si="14"/>
        <v>189.90488905084203</v>
      </c>
      <c r="O15" s="174">
        <f t="shared" si="14"/>
        <v>1523.4457778099459</v>
      </c>
      <c r="P15" s="174">
        <f t="shared" si="14"/>
        <v>2592.0746548621973</v>
      </c>
      <c r="Q15" s="174">
        <f t="shared" si="14"/>
        <v>3269.7409680572746</v>
      </c>
      <c r="R15" s="174">
        <f t="shared" si="14"/>
        <v>6024.0964022772969</v>
      </c>
      <c r="S15" s="174">
        <f t="shared" si="14"/>
        <v>12585.582560453564</v>
      </c>
      <c r="T15" s="174">
        <f t="shared" si="14"/>
        <v>14516.350123836513</v>
      </c>
      <c r="U15" s="174">
        <f t="shared" si="14"/>
        <v>15693.52782873821</v>
      </c>
      <c r="V15" s="174">
        <f t="shared" si="14"/>
        <v>17231.767803787137</v>
      </c>
      <c r="W15" s="174">
        <f t="shared" si="14"/>
        <v>21236.047590223723</v>
      </c>
      <c r="X15" s="174">
        <f t="shared" si="14"/>
        <v>29202.891859613417</v>
      </c>
      <c r="Y15" s="174">
        <f t="shared" si="14"/>
        <v>36132.09760076672</v>
      </c>
      <c r="Z15" s="174">
        <f t="shared" si="14"/>
        <v>43008.988876400545</v>
      </c>
      <c r="AA15" s="174">
        <f t="shared" si="14"/>
        <v>118711.23523494066</v>
      </c>
      <c r="AB15" s="174">
        <f t="shared" si="14"/>
        <v>132186.84331077023</v>
      </c>
      <c r="AC15" s="174">
        <f t="shared" si="14"/>
        <v>132937.73315422327</v>
      </c>
      <c r="AD15" s="174">
        <f t="shared" si="14"/>
        <v>133327.68916194144</v>
      </c>
      <c r="AE15" s="174">
        <f t="shared" si="14"/>
        <v>133327.73425869376</v>
      </c>
      <c r="AF15" s="174">
        <f t="shared" si="14"/>
        <v>141424.47607418516</v>
      </c>
      <c r="AG15" s="174">
        <f t="shared" si="14"/>
        <v>141424.47607418516</v>
      </c>
      <c r="AH15" s="174">
        <f t="shared" si="14"/>
        <v>141460.66541242268</v>
      </c>
      <c r="AI15" s="174">
        <f t="shared" si="14"/>
        <v>141777.79725347599</v>
      </c>
      <c r="AJ15" s="174">
        <f t="shared" si="14"/>
        <v>150075.34074485098</v>
      </c>
      <c r="AK15" s="174">
        <f t="shared" si="14"/>
        <v>218124.55558812621</v>
      </c>
      <c r="AL15" s="174">
        <f t="shared" si="14"/>
        <v>218124.55558812621</v>
      </c>
      <c r="AM15" s="174">
        <f t="shared" si="14"/>
        <v>218124.55558812621</v>
      </c>
      <c r="AN15" s="174">
        <f t="shared" ref="AN15:AU15" si="15">$L$13-AN13</f>
        <v>218124.55558812621</v>
      </c>
      <c r="AO15" s="174">
        <f t="shared" si="15"/>
        <v>218124.55558812621</v>
      </c>
      <c r="AP15" s="174">
        <f t="shared" si="15"/>
        <v>218124.55558812621</v>
      </c>
      <c r="AQ15" s="174">
        <f t="shared" si="15"/>
        <v>218124.55558812621</v>
      </c>
      <c r="AR15" s="174">
        <f t="shared" si="15"/>
        <v>218124.55558812621</v>
      </c>
      <c r="AS15" s="174">
        <f t="shared" si="15"/>
        <v>218124.55558812621</v>
      </c>
      <c r="AT15" s="174">
        <f t="shared" si="15"/>
        <v>218124.55558812621</v>
      </c>
      <c r="AU15" s="174">
        <f t="shared" si="15"/>
        <v>218124.55558812621</v>
      </c>
      <c r="AV15" s="41"/>
    </row>
    <row r="16" spans="1:48" ht="15.75" hidden="1" customHeight="1" x14ac:dyDescent="0.3">
      <c r="A16" s="193" t="s">
        <v>66</v>
      </c>
      <c r="B16" s="206">
        <f>SUMPRODUCT(B5:B12,C5:C12)/C13</f>
        <v>18.429587802495877</v>
      </c>
      <c r="C16" s="56"/>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row>
    <row r="17" spans="1:48" ht="15.75" customHeight="1" x14ac:dyDescent="0.3">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row>
    <row r="18" spans="1:48" ht="15.75" customHeight="1" x14ac:dyDescent="0.3">
      <c r="A18" s="491" t="str">
        <f>A3</f>
        <v>Initiative</v>
      </c>
      <c r="B18" s="493" t="str">
        <f>B3</f>
        <v>WAML</v>
      </c>
      <c r="C18" s="493" t="str">
        <f>C3</f>
        <v>Annual Verified Gross Savings (MWh)</v>
      </c>
      <c r="D18" s="493" t="str">
        <f>D3</f>
        <v>NTGR</v>
      </c>
      <c r="E18" s="61"/>
      <c r="F18" s="20"/>
      <c r="G18" s="20"/>
      <c r="H18" s="20"/>
      <c r="I18" s="20"/>
      <c r="J18" s="109"/>
      <c r="K18" s="109"/>
      <c r="L18" s="440" t="s">
        <v>265</v>
      </c>
      <c r="M18" s="441"/>
      <c r="N18" s="441"/>
      <c r="O18" s="441"/>
      <c r="P18" s="441"/>
      <c r="Q18" s="441"/>
      <c r="R18" s="441"/>
      <c r="S18" s="441"/>
      <c r="T18" s="441"/>
      <c r="U18" s="441"/>
      <c r="V18" s="441"/>
      <c r="W18" s="441"/>
      <c r="X18" s="441"/>
      <c r="Y18" s="442"/>
      <c r="Z18" s="30"/>
    </row>
    <row r="19" spans="1:48" ht="15.75" customHeight="1" x14ac:dyDescent="0.3">
      <c r="A19" s="496"/>
      <c r="B19" s="495"/>
      <c r="C19" s="495"/>
      <c r="D19" s="494"/>
      <c r="E19" s="36"/>
      <c r="F19" s="35"/>
      <c r="G19" s="35"/>
      <c r="H19" s="35"/>
      <c r="I19" s="35"/>
      <c r="J19" s="35"/>
      <c r="K19" s="35"/>
      <c r="L19" s="36">
        <f>Z4</f>
        <v>2039</v>
      </c>
      <c r="M19" s="36">
        <f t="shared" ref="M19:Y19" si="16">AA4</f>
        <v>2040</v>
      </c>
      <c r="N19" s="36">
        <f t="shared" si="16"/>
        <v>2041</v>
      </c>
      <c r="O19" s="36">
        <f t="shared" si="16"/>
        <v>2042</v>
      </c>
      <c r="P19" s="36">
        <f t="shared" si="16"/>
        <v>2043</v>
      </c>
      <c r="Q19" s="36">
        <f t="shared" si="16"/>
        <v>2044</v>
      </c>
      <c r="R19" s="36">
        <f t="shared" si="16"/>
        <v>2045</v>
      </c>
      <c r="S19" s="36">
        <f t="shared" si="16"/>
        <v>2046</v>
      </c>
      <c r="T19" s="36">
        <f t="shared" si="16"/>
        <v>2047</v>
      </c>
      <c r="U19" s="36">
        <f t="shared" si="16"/>
        <v>2048</v>
      </c>
      <c r="V19" s="36">
        <f t="shared" si="16"/>
        <v>2049</v>
      </c>
      <c r="W19" s="36">
        <f t="shared" si="16"/>
        <v>2050</v>
      </c>
      <c r="X19" s="36">
        <f t="shared" si="16"/>
        <v>2051</v>
      </c>
      <c r="Y19" s="36">
        <f t="shared" si="16"/>
        <v>2052</v>
      </c>
      <c r="Z19" s="30"/>
    </row>
    <row r="20" spans="1:48" ht="15.75" customHeight="1" x14ac:dyDescent="0.3">
      <c r="A20" s="199" t="str">
        <f t="shared" ref="A20:D25" si="17">A5</f>
        <v>Standard</v>
      </c>
      <c r="B20" s="200">
        <f t="shared" si="17"/>
        <v>13.93390649418485</v>
      </c>
      <c r="C20" s="201">
        <f t="shared" si="17"/>
        <v>30917.427072752231</v>
      </c>
      <c r="D20" s="202">
        <f t="shared" si="17"/>
        <v>0.87456965705936029</v>
      </c>
      <c r="E20" s="23"/>
      <c r="F20" s="23"/>
      <c r="G20" s="23"/>
      <c r="H20" s="23"/>
      <c r="I20" s="23"/>
      <c r="J20" s="23"/>
      <c r="K20" s="23"/>
      <c r="L20" s="177">
        <f t="shared" ref="L20:L30" si="18">Z5</f>
        <v>20191.700501938318</v>
      </c>
      <c r="M20" s="177">
        <f t="shared" ref="M20:M30" si="19">AA5</f>
        <v>1872.3511294753525</v>
      </c>
      <c r="N20" s="177">
        <f t="shared" ref="N20:N30" si="20">AB5</f>
        <v>299.85352999111234</v>
      </c>
      <c r="O20" s="177">
        <f t="shared" ref="O20:O30" si="21">AC5</f>
        <v>299.85352999111234</v>
      </c>
      <c r="P20" s="177">
        <f t="shared" ref="P20:P30" si="22">AD5</f>
        <v>299.85352999111234</v>
      </c>
      <c r="Q20" s="177">
        <f t="shared" ref="Q20:Q30" si="23">AE5</f>
        <v>299.85352999111234</v>
      </c>
      <c r="R20" s="177">
        <f t="shared" ref="R20:R30" si="24">AF5</f>
        <v>298.56129679690235</v>
      </c>
      <c r="S20" s="177">
        <f t="shared" ref="S20:S30" si="25">AG5</f>
        <v>298.56129679690235</v>
      </c>
      <c r="T20" s="177">
        <f t="shared" ref="T20:T30" si="26">AH5</f>
        <v>298.56129679690235</v>
      </c>
      <c r="U20" s="177">
        <f t="shared" ref="U20:U30" si="27">AI5</f>
        <v>101.65154193348</v>
      </c>
      <c r="V20" s="177">
        <f t="shared" ref="V20:V30" si="28">AJ5</f>
        <v>101.65154193348</v>
      </c>
      <c r="W20" s="177">
        <f t="shared" ref="W20:W30" si="29">AK5</f>
        <v>0</v>
      </c>
      <c r="X20" s="177">
        <f t="shared" ref="X20:X30" si="30">AL5</f>
        <v>0</v>
      </c>
      <c r="Y20" s="177">
        <f t="shared" ref="Y20:Y30" si="31">AM5</f>
        <v>0</v>
      </c>
      <c r="Z20" s="30"/>
    </row>
    <row r="21" spans="1:48" ht="15.75" customHeight="1" x14ac:dyDescent="0.3">
      <c r="A21" s="199" t="str">
        <f t="shared" si="17"/>
        <v>Custom</v>
      </c>
      <c r="B21" s="200">
        <f t="shared" si="17"/>
        <v>22.399402558917874</v>
      </c>
      <c r="C21" s="201">
        <f t="shared" si="17"/>
        <v>80167.207332714912</v>
      </c>
      <c r="D21" s="202">
        <f t="shared" si="17"/>
        <v>0.76571351268885979</v>
      </c>
      <c r="E21" s="23"/>
      <c r="F21" s="23"/>
      <c r="G21" s="23"/>
      <c r="H21" s="23"/>
      <c r="I21" s="23"/>
      <c r="J21" s="23"/>
      <c r="K21" s="23"/>
      <c r="L21" s="177">
        <f t="shared" si="18"/>
        <v>55990.353812767818</v>
      </c>
      <c r="M21" s="177">
        <f t="shared" si="19"/>
        <v>48428.033039565482</v>
      </c>
      <c r="N21" s="177">
        <f t="shared" si="20"/>
        <v>47339.218239424554</v>
      </c>
      <c r="O21" s="177">
        <f t="shared" si="21"/>
        <v>46768.513495839215</v>
      </c>
      <c r="P21" s="177">
        <f t="shared" si="22"/>
        <v>46464.658287712256</v>
      </c>
      <c r="Q21" s="177">
        <f t="shared" si="23"/>
        <v>46464.613190959935</v>
      </c>
      <c r="R21" s="177">
        <f t="shared" si="24"/>
        <v>46464.146495190333</v>
      </c>
      <c r="S21" s="177">
        <f t="shared" si="25"/>
        <v>46464.146495190333</v>
      </c>
      <c r="T21" s="177">
        <f t="shared" si="26"/>
        <v>46427.957156952805</v>
      </c>
      <c r="U21" s="177">
        <f t="shared" si="27"/>
        <v>46307.735070762923</v>
      </c>
      <c r="V21" s="177">
        <f t="shared" si="28"/>
        <v>41305.689167689241</v>
      </c>
      <c r="W21" s="177">
        <f t="shared" si="29"/>
        <v>0</v>
      </c>
      <c r="X21" s="177">
        <f t="shared" si="30"/>
        <v>0</v>
      </c>
      <c r="Y21" s="177">
        <f t="shared" si="31"/>
        <v>0</v>
      </c>
      <c r="Z21" s="30"/>
    </row>
    <row r="22" spans="1:48" ht="15.75" customHeight="1" x14ac:dyDescent="0.3">
      <c r="A22" s="199" t="str">
        <f t="shared" si="17"/>
        <v>Retro-Commissioning</v>
      </c>
      <c r="B22" s="200">
        <f t="shared" si="17"/>
        <v>7.2260129359687202</v>
      </c>
      <c r="C22" s="201">
        <f t="shared" si="17"/>
        <v>5950.3663297492658</v>
      </c>
      <c r="D22" s="202">
        <f t="shared" si="17"/>
        <v>0.95440923187283178</v>
      </c>
      <c r="E22" s="23"/>
      <c r="F22" s="23"/>
      <c r="G22" s="23"/>
      <c r="H22" s="23"/>
      <c r="I22" s="23"/>
      <c r="J22" s="23"/>
      <c r="K22" s="23"/>
      <c r="L22" s="177">
        <f t="shared" si="18"/>
        <v>0</v>
      </c>
      <c r="M22" s="177">
        <f t="shared" si="19"/>
        <v>0</v>
      </c>
      <c r="N22" s="177">
        <f t="shared" si="20"/>
        <v>0</v>
      </c>
      <c r="O22" s="177">
        <f t="shared" si="21"/>
        <v>0</v>
      </c>
      <c r="P22" s="177">
        <f t="shared" si="22"/>
        <v>0</v>
      </c>
      <c r="Q22" s="177">
        <f t="shared" si="23"/>
        <v>0</v>
      </c>
      <c r="R22" s="177">
        <f t="shared" si="24"/>
        <v>0</v>
      </c>
      <c r="S22" s="177">
        <f t="shared" si="25"/>
        <v>0</v>
      </c>
      <c r="T22" s="177">
        <f t="shared" si="26"/>
        <v>0</v>
      </c>
      <c r="U22" s="177">
        <f t="shared" si="27"/>
        <v>0</v>
      </c>
      <c r="V22" s="177">
        <f t="shared" si="28"/>
        <v>0</v>
      </c>
      <c r="W22" s="177">
        <f t="shared" si="29"/>
        <v>0</v>
      </c>
      <c r="X22" s="177">
        <f t="shared" si="30"/>
        <v>0</v>
      </c>
      <c r="Y22" s="177">
        <f t="shared" si="31"/>
        <v>0</v>
      </c>
      <c r="Z22" s="30"/>
    </row>
    <row r="23" spans="1:48" ht="15.75" customHeight="1" x14ac:dyDescent="0.3">
      <c r="A23" s="199" t="str">
        <f t="shared" si="17"/>
        <v>Streetlighting</v>
      </c>
      <c r="B23" s="200">
        <f t="shared" si="17"/>
        <v>20</v>
      </c>
      <c r="C23" s="201">
        <f t="shared" si="17"/>
        <v>7578.6366386041991</v>
      </c>
      <c r="D23" s="202">
        <f t="shared" si="17"/>
        <v>1</v>
      </c>
      <c r="E23" s="23"/>
      <c r="F23" s="23"/>
      <c r="G23" s="23"/>
      <c r="H23" s="23"/>
      <c r="I23" s="23"/>
      <c r="J23" s="23"/>
      <c r="K23" s="23"/>
      <c r="L23" s="177">
        <f t="shared" si="18"/>
        <v>7316.6398776041997</v>
      </c>
      <c r="M23" s="177">
        <f t="shared" si="19"/>
        <v>7316.6398776041997</v>
      </c>
      <c r="N23" s="177">
        <f t="shared" si="20"/>
        <v>7316.6398776041997</v>
      </c>
      <c r="O23" s="177">
        <f t="shared" si="21"/>
        <v>7316.6398776041997</v>
      </c>
      <c r="P23" s="177">
        <f t="shared" si="22"/>
        <v>7316.6398776041997</v>
      </c>
      <c r="Q23" s="177">
        <f t="shared" si="23"/>
        <v>7316.6398776041997</v>
      </c>
      <c r="R23" s="177">
        <f t="shared" si="24"/>
        <v>0</v>
      </c>
      <c r="S23" s="177">
        <f t="shared" si="25"/>
        <v>0</v>
      </c>
      <c r="T23" s="177">
        <f t="shared" si="26"/>
        <v>0</v>
      </c>
      <c r="U23" s="177">
        <f t="shared" si="27"/>
        <v>0</v>
      </c>
      <c r="V23" s="177">
        <f t="shared" si="28"/>
        <v>0</v>
      </c>
      <c r="W23" s="177">
        <f t="shared" si="29"/>
        <v>0</v>
      </c>
      <c r="X23" s="177">
        <f t="shared" si="30"/>
        <v>0</v>
      </c>
      <c r="Y23" s="177">
        <f t="shared" si="31"/>
        <v>0</v>
      </c>
      <c r="Z23" s="30"/>
    </row>
    <row r="24" spans="1:48" ht="15.75" customHeight="1" x14ac:dyDescent="0.3">
      <c r="A24" s="199" t="str">
        <f t="shared" si="17"/>
        <v>Small Business</v>
      </c>
      <c r="B24" s="200">
        <f t="shared" si="17"/>
        <v>13.573632383792923</v>
      </c>
      <c r="C24" s="201">
        <f t="shared" si="17"/>
        <v>42863.931954114756</v>
      </c>
      <c r="D24" s="202">
        <f t="shared" si="17"/>
        <v>1.1398337564957459</v>
      </c>
      <c r="E24" s="23"/>
      <c r="F24" s="23"/>
      <c r="G24" s="23"/>
      <c r="H24" s="23"/>
      <c r="I24" s="23"/>
      <c r="J24" s="23"/>
      <c r="K24" s="23"/>
      <c r="L24" s="177">
        <f t="shared" si="18"/>
        <v>29716.183074954472</v>
      </c>
      <c r="M24" s="177">
        <f t="shared" si="19"/>
        <v>5492.3377657541314</v>
      </c>
      <c r="N24" s="177">
        <f t="shared" si="20"/>
        <v>354.53746247030688</v>
      </c>
      <c r="O24" s="177">
        <f t="shared" si="21"/>
        <v>354.53746247030688</v>
      </c>
      <c r="P24" s="177">
        <f t="shared" si="22"/>
        <v>354.53746247030688</v>
      </c>
      <c r="Q24" s="177">
        <f t="shared" si="23"/>
        <v>354.53746247030688</v>
      </c>
      <c r="R24" s="177">
        <f t="shared" si="24"/>
        <v>7.2384133023712875</v>
      </c>
      <c r="S24" s="177">
        <f t="shared" si="25"/>
        <v>7.2384133023712875</v>
      </c>
      <c r="T24" s="177">
        <f t="shared" si="26"/>
        <v>7.2384133023712875</v>
      </c>
      <c r="U24" s="177">
        <f t="shared" si="27"/>
        <v>7.2384133023712875</v>
      </c>
      <c r="V24" s="177">
        <f t="shared" si="28"/>
        <v>7.2384133023712875</v>
      </c>
      <c r="W24" s="177">
        <f t="shared" si="29"/>
        <v>0</v>
      </c>
      <c r="X24" s="177">
        <f t="shared" si="30"/>
        <v>0</v>
      </c>
      <c r="Y24" s="177">
        <f t="shared" si="31"/>
        <v>0</v>
      </c>
      <c r="Z24" s="30"/>
    </row>
    <row r="25" spans="1:48" ht="15.75" customHeight="1" x14ac:dyDescent="0.3">
      <c r="A25" s="199" t="str">
        <f t="shared" si="17"/>
        <v>Midstream</v>
      </c>
      <c r="B25" s="200">
        <f t="shared" si="17"/>
        <v>15.012040085932469</v>
      </c>
      <c r="C25" s="201">
        <f t="shared" si="17"/>
        <v>30086.035532064252</v>
      </c>
      <c r="D25" s="202">
        <f t="shared" si="17"/>
        <v>0.83952710232556937</v>
      </c>
      <c r="E25" s="23"/>
      <c r="F25" s="23"/>
      <c r="G25" s="23"/>
      <c r="H25" s="23"/>
      <c r="I25" s="23"/>
      <c r="J25" s="23"/>
      <c r="K25" s="23"/>
      <c r="L25" s="177">
        <f t="shared" si="18"/>
        <v>20865.276379352821</v>
      </c>
      <c r="M25" s="177">
        <f t="shared" si="19"/>
        <v>5700.379572920584</v>
      </c>
      <c r="N25" s="177">
        <f t="shared" si="20"/>
        <v>23.8842</v>
      </c>
      <c r="O25" s="177">
        <f t="shared" si="21"/>
        <v>23.8842</v>
      </c>
      <c r="P25" s="177">
        <f t="shared" si="22"/>
        <v>23.8842</v>
      </c>
      <c r="Q25" s="177">
        <f t="shared" si="23"/>
        <v>23.8842</v>
      </c>
      <c r="R25" s="177">
        <f t="shared" si="24"/>
        <v>0</v>
      </c>
      <c r="S25" s="177">
        <f t="shared" si="25"/>
        <v>0</v>
      </c>
      <c r="T25" s="177">
        <f t="shared" si="26"/>
        <v>0</v>
      </c>
      <c r="U25" s="177">
        <f t="shared" si="27"/>
        <v>0</v>
      </c>
      <c r="V25" s="177">
        <f t="shared" si="28"/>
        <v>0</v>
      </c>
      <c r="W25" s="177">
        <f t="shared" si="29"/>
        <v>0</v>
      </c>
      <c r="X25" s="177">
        <f t="shared" si="30"/>
        <v>0</v>
      </c>
      <c r="Y25" s="177">
        <f t="shared" si="31"/>
        <v>0</v>
      </c>
      <c r="Z25" s="30"/>
    </row>
    <row r="26" spans="1:48" ht="15.75" customHeight="1" x14ac:dyDescent="0.3">
      <c r="A26" s="199" t="str">
        <f t="shared" ref="A26:D27" si="32">A11</f>
        <v>Midstream - Carryover</v>
      </c>
      <c r="B26" s="200">
        <f t="shared" si="32"/>
        <v>14.797277300976594</v>
      </c>
      <c r="C26" s="201">
        <f t="shared" si="32"/>
        <v>3441.1859638488531</v>
      </c>
      <c r="D26" s="202">
        <f t="shared" si="32"/>
        <v>0.95327448657013691</v>
      </c>
      <c r="E26" s="23"/>
      <c r="F26" s="23"/>
      <c r="G26" s="23"/>
      <c r="H26" s="23"/>
      <c r="I26" s="23"/>
      <c r="J26" s="23"/>
      <c r="K26" s="23"/>
      <c r="L26" s="177">
        <f t="shared" si="18"/>
        <v>2615.3842986326595</v>
      </c>
      <c r="M26" s="177">
        <f t="shared" si="19"/>
        <v>0</v>
      </c>
      <c r="N26" s="177">
        <f t="shared" si="20"/>
        <v>0</v>
      </c>
      <c r="O26" s="177">
        <f t="shared" si="21"/>
        <v>0</v>
      </c>
      <c r="P26" s="177">
        <f t="shared" si="22"/>
        <v>0</v>
      </c>
      <c r="Q26" s="177">
        <f t="shared" si="23"/>
        <v>0</v>
      </c>
      <c r="R26" s="177">
        <f t="shared" si="24"/>
        <v>0</v>
      </c>
      <c r="S26" s="177">
        <f t="shared" si="25"/>
        <v>0</v>
      </c>
      <c r="T26" s="177">
        <f t="shared" si="26"/>
        <v>0</v>
      </c>
      <c r="U26" s="177">
        <f t="shared" si="27"/>
        <v>0</v>
      </c>
      <c r="V26" s="177">
        <f t="shared" si="28"/>
        <v>0</v>
      </c>
      <c r="W26" s="177">
        <f t="shared" si="29"/>
        <v>0</v>
      </c>
      <c r="X26" s="177">
        <f t="shared" si="30"/>
        <v>0</v>
      </c>
      <c r="Y26" s="177">
        <f t="shared" si="31"/>
        <v>0</v>
      </c>
      <c r="Z26" s="30"/>
    </row>
    <row r="27" spans="1:48" ht="15.75" customHeight="1" x14ac:dyDescent="0.3">
      <c r="A27" s="199" t="str">
        <f t="shared" si="32"/>
        <v>Business (b-25) Conversions</v>
      </c>
      <c r="B27" s="200">
        <f t="shared" si="32"/>
        <v>22.637602856559418</v>
      </c>
      <c r="C27" s="201">
        <f t="shared" si="32"/>
        <v>47284.761487950629</v>
      </c>
      <c r="D27" s="202">
        <f t="shared" si="32"/>
        <v>0.8257646237457491</v>
      </c>
      <c r="E27" s="23"/>
      <c r="F27" s="23"/>
      <c r="G27" s="23"/>
      <c r="H27" s="23"/>
      <c r="I27" s="23"/>
      <c r="J27" s="23"/>
      <c r="K27" s="23"/>
      <c r="L27" s="177">
        <f t="shared" si="18"/>
        <v>38420.028766475378</v>
      </c>
      <c r="M27" s="177">
        <f t="shared" si="19"/>
        <v>30603.578967865811</v>
      </c>
      <c r="N27" s="177">
        <f t="shared" si="20"/>
        <v>30603.578967865811</v>
      </c>
      <c r="O27" s="177">
        <f t="shared" si="21"/>
        <v>30423.393867998122</v>
      </c>
      <c r="P27" s="177">
        <f t="shared" si="22"/>
        <v>30337.293068406903</v>
      </c>
      <c r="Q27" s="177">
        <f t="shared" si="23"/>
        <v>30337.293068406903</v>
      </c>
      <c r="R27" s="177">
        <f t="shared" si="24"/>
        <v>29930.133308651439</v>
      </c>
      <c r="S27" s="177">
        <f t="shared" si="25"/>
        <v>29930.133308651439</v>
      </c>
      <c r="T27" s="177">
        <f t="shared" si="26"/>
        <v>29930.133308651439</v>
      </c>
      <c r="U27" s="177">
        <f t="shared" si="27"/>
        <v>29930.133308651439</v>
      </c>
      <c r="V27" s="177">
        <f t="shared" si="28"/>
        <v>26634.635720350143</v>
      </c>
      <c r="W27" s="177">
        <f t="shared" si="29"/>
        <v>0</v>
      </c>
      <c r="X27" s="177">
        <f t="shared" si="30"/>
        <v>0</v>
      </c>
      <c r="Y27" s="177">
        <f t="shared" si="31"/>
        <v>0</v>
      </c>
      <c r="Z27" s="30"/>
    </row>
    <row r="28" spans="1:48" ht="15.75" customHeight="1" x14ac:dyDescent="0.3">
      <c r="A28" s="180" t="str">
        <f>A13</f>
        <v>2025 Business Program CPAS</v>
      </c>
      <c r="B28" s="196"/>
      <c r="C28" s="182">
        <f t="shared" ref="C28:D28" si="33">C13</f>
        <v>248289.55231179908</v>
      </c>
      <c r="D28" s="205">
        <f t="shared" si="33"/>
        <v>0.87850879570723128</v>
      </c>
      <c r="E28" s="31"/>
      <c r="F28" s="31"/>
      <c r="G28" s="31"/>
      <c r="H28" s="31"/>
      <c r="I28" s="31"/>
      <c r="J28" s="31"/>
      <c r="K28" s="31"/>
      <c r="L28" s="182">
        <f t="shared" si="18"/>
        <v>175115.56671172567</v>
      </c>
      <c r="M28" s="182">
        <f t="shared" si="19"/>
        <v>99413.320353185554</v>
      </c>
      <c r="N28" s="182">
        <f t="shared" si="20"/>
        <v>85937.712277355982</v>
      </c>
      <c r="O28" s="182">
        <f t="shared" si="21"/>
        <v>85186.82243390294</v>
      </c>
      <c r="P28" s="182">
        <f t="shared" si="22"/>
        <v>84796.866426184773</v>
      </c>
      <c r="Q28" s="182">
        <f t="shared" si="23"/>
        <v>84796.821329432452</v>
      </c>
      <c r="R28" s="182">
        <f t="shared" si="24"/>
        <v>76700.079513941047</v>
      </c>
      <c r="S28" s="182">
        <f t="shared" si="25"/>
        <v>76700.079513941047</v>
      </c>
      <c r="T28" s="182">
        <f t="shared" si="26"/>
        <v>76663.89017570352</v>
      </c>
      <c r="U28" s="182">
        <f t="shared" si="27"/>
        <v>76346.758334650222</v>
      </c>
      <c r="V28" s="182">
        <f t="shared" si="28"/>
        <v>68049.214843275244</v>
      </c>
      <c r="W28" s="182">
        <f t="shared" si="29"/>
        <v>0</v>
      </c>
      <c r="X28" s="182">
        <f t="shared" si="30"/>
        <v>0</v>
      </c>
      <c r="Y28" s="182">
        <f t="shared" si="31"/>
        <v>0</v>
      </c>
      <c r="Z28" s="30"/>
    </row>
    <row r="29" spans="1:48" ht="15.75" customHeight="1" x14ac:dyDescent="0.3">
      <c r="A29" s="180" t="str">
        <f t="shared" ref="A29" si="34">A14</f>
        <v>Expiring 2025 Business Program CPAS</v>
      </c>
      <c r="B29" s="185"/>
      <c r="C29" s="186"/>
      <c r="D29" s="233"/>
      <c r="E29" s="31"/>
      <c r="F29" s="31"/>
      <c r="G29" s="31"/>
      <c r="H29" s="31"/>
      <c r="I29" s="31"/>
      <c r="J29" s="31"/>
      <c r="K29" s="31"/>
      <c r="L29" s="174">
        <f t="shared" si="18"/>
        <v>6876.891275633825</v>
      </c>
      <c r="M29" s="174">
        <f t="shared" si="19"/>
        <v>75702.246358540113</v>
      </c>
      <c r="N29" s="174">
        <f t="shared" si="20"/>
        <v>13475.608075829572</v>
      </c>
      <c r="O29" s="174">
        <f t="shared" si="21"/>
        <v>750.88984345304198</v>
      </c>
      <c r="P29" s="174">
        <f t="shared" si="22"/>
        <v>389.9560077181668</v>
      </c>
      <c r="Q29" s="174">
        <f t="shared" si="23"/>
        <v>4.5096752321114764E-2</v>
      </c>
      <c r="R29" s="174">
        <f t="shared" si="24"/>
        <v>8096.7418154914049</v>
      </c>
      <c r="S29" s="174">
        <f t="shared" si="25"/>
        <v>0</v>
      </c>
      <c r="T29" s="174">
        <f t="shared" si="26"/>
        <v>36.189338237527409</v>
      </c>
      <c r="U29" s="174">
        <f t="shared" si="27"/>
        <v>317.13184105329856</v>
      </c>
      <c r="V29" s="174">
        <f t="shared" si="28"/>
        <v>8297.5434913749777</v>
      </c>
      <c r="W29" s="174">
        <f t="shared" si="29"/>
        <v>68049.214843275244</v>
      </c>
      <c r="X29" s="174">
        <f t="shared" si="30"/>
        <v>0</v>
      </c>
      <c r="Y29" s="174">
        <f t="shared" si="31"/>
        <v>0</v>
      </c>
      <c r="Z29" s="30"/>
    </row>
    <row r="30" spans="1:48" ht="15.75" customHeight="1" x14ac:dyDescent="0.3">
      <c r="A30" s="180" t="str">
        <f t="shared" ref="A30" si="35">A15</f>
        <v>Expired 2025 Business Program CPAS</v>
      </c>
      <c r="B30" s="185"/>
      <c r="C30" s="186"/>
      <c r="D30" s="187"/>
      <c r="E30" s="31"/>
      <c r="F30" s="31"/>
      <c r="G30" s="31"/>
      <c r="H30" s="31"/>
      <c r="I30" s="31"/>
      <c r="J30" s="31"/>
      <c r="K30" s="31"/>
      <c r="L30" s="174">
        <f t="shared" si="18"/>
        <v>43008.988876400545</v>
      </c>
      <c r="M30" s="174">
        <f t="shared" si="19"/>
        <v>118711.23523494066</v>
      </c>
      <c r="N30" s="174">
        <f t="shared" si="20"/>
        <v>132186.84331077023</v>
      </c>
      <c r="O30" s="174">
        <f t="shared" si="21"/>
        <v>132937.73315422327</v>
      </c>
      <c r="P30" s="174">
        <f t="shared" si="22"/>
        <v>133327.68916194144</v>
      </c>
      <c r="Q30" s="174">
        <f t="shared" si="23"/>
        <v>133327.73425869376</v>
      </c>
      <c r="R30" s="174">
        <f t="shared" si="24"/>
        <v>141424.47607418516</v>
      </c>
      <c r="S30" s="174">
        <f t="shared" si="25"/>
        <v>141424.47607418516</v>
      </c>
      <c r="T30" s="174">
        <f t="shared" si="26"/>
        <v>141460.66541242268</v>
      </c>
      <c r="U30" s="174">
        <f t="shared" si="27"/>
        <v>141777.79725347599</v>
      </c>
      <c r="V30" s="174">
        <f t="shared" si="28"/>
        <v>150075.34074485098</v>
      </c>
      <c r="W30" s="174">
        <f t="shared" si="29"/>
        <v>218124.55558812621</v>
      </c>
      <c r="X30" s="174">
        <f t="shared" si="30"/>
        <v>218124.55558812621</v>
      </c>
      <c r="Y30" s="174">
        <f t="shared" si="31"/>
        <v>218124.55558812621</v>
      </c>
      <c r="Z30" s="30"/>
    </row>
    <row r="31" spans="1:48" ht="15.75" customHeight="1" x14ac:dyDescent="0.3">
      <c r="A31" s="193" t="str">
        <f>A16</f>
        <v>WAML</v>
      </c>
      <c r="B31" s="206">
        <f>B16</f>
        <v>18.429587802495877</v>
      </c>
      <c r="C31" s="56"/>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row>
    <row r="32" spans="1:48" ht="15.75" customHeight="1" x14ac:dyDescent="0.3">
      <c r="A32" s="30"/>
      <c r="B32" s="30"/>
      <c r="C32" s="30"/>
      <c r="D32" s="30"/>
      <c r="E32" s="30"/>
      <c r="F32" s="30"/>
      <c r="G32" s="30"/>
      <c r="H32" s="30"/>
      <c r="I32" s="30"/>
      <c r="J32" s="30"/>
      <c r="K32" s="30"/>
      <c r="L32" s="30"/>
      <c r="M32" s="30"/>
      <c r="N32" s="30"/>
      <c r="O32" s="30"/>
      <c r="P32" s="30"/>
      <c r="Q32" s="30"/>
      <c r="R32" s="30"/>
      <c r="S32" s="30"/>
      <c r="T32" s="30"/>
      <c r="U32" s="30"/>
      <c r="V32" s="30"/>
      <c r="W32" s="30"/>
      <c r="X32" s="30"/>
    </row>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sheetData>
  <mergeCells count="9">
    <mergeCell ref="AV3:AV4"/>
    <mergeCell ref="D3:D4"/>
    <mergeCell ref="A18:A19"/>
    <mergeCell ref="B18:B19"/>
    <mergeCell ref="C18:C19"/>
    <mergeCell ref="D18:D19"/>
    <mergeCell ref="A3:A4"/>
    <mergeCell ref="B3:B4"/>
    <mergeCell ref="C3:C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90</vt:i4>
      </vt:variant>
    </vt:vector>
  </HeadingPairs>
  <TitlesOfParts>
    <vt:vector size="90" baseType="lpstr">
      <vt:lpstr>File Info</vt:lpstr>
      <vt:lpstr>Reference and Notes &gt;&gt;</vt:lpstr>
      <vt:lpstr>Notes</vt:lpstr>
      <vt:lpstr>Reference Values</vt:lpstr>
      <vt:lpstr>Modified Goals (Plan 5)</vt:lpstr>
      <vt:lpstr>Modified Goals (Plan 6)</vt:lpstr>
      <vt:lpstr>Modified Goals (Plan 7)</vt:lpstr>
      <vt:lpstr>(b-25) Conversions</vt:lpstr>
      <vt:lpstr>Electrification</vt:lpstr>
      <vt:lpstr>Results &gt;&gt;</vt:lpstr>
      <vt:lpstr>Goal Attainment</vt:lpstr>
      <vt:lpstr>Portfolio CPAS</vt:lpstr>
      <vt:lpstr>Residential Program CPAS</vt:lpstr>
      <vt:lpstr>Business Program CPAS</vt:lpstr>
      <vt:lpstr>VO Program CPAS</vt:lpstr>
      <vt:lpstr>(b-25) Conversion CPAS</vt:lpstr>
      <vt:lpstr>Initiative-Level Results &gt;&gt;</vt:lpstr>
      <vt:lpstr>Retail Products</vt:lpstr>
      <vt:lpstr>Income Qualified</vt:lpstr>
      <vt:lpstr>Multifamily</vt:lpstr>
      <vt:lpstr>Market Rate Single Family</vt:lpstr>
      <vt:lpstr>Kits</vt:lpstr>
      <vt:lpstr>Res NPSO</vt:lpstr>
      <vt:lpstr>Res (b-25) Conversions</vt:lpstr>
      <vt:lpstr>Standard</vt:lpstr>
      <vt:lpstr>Custom</vt:lpstr>
      <vt:lpstr>Retro-Commissioning</vt:lpstr>
      <vt:lpstr>Streetlighting</vt:lpstr>
      <vt:lpstr>Small Business</vt:lpstr>
      <vt:lpstr>Midstream</vt:lpstr>
      <vt:lpstr>Carryover</vt:lpstr>
      <vt:lpstr>Bus (b-25) Conversions</vt:lpstr>
      <vt:lpstr>Channel-Level Results &gt;&gt;</vt:lpstr>
      <vt:lpstr>RP - IQ</vt:lpstr>
      <vt:lpstr>RP - MR</vt:lpstr>
      <vt:lpstr>IQ - SF</vt:lpstr>
      <vt:lpstr>IQ - CAA</vt:lpstr>
      <vt:lpstr>IQ - Joint Utility</vt:lpstr>
      <vt:lpstr>IQ - Smart Savers</vt:lpstr>
      <vt:lpstr>IQ - MHAS</vt:lpstr>
      <vt:lpstr>IQ - Accessibility</vt:lpstr>
      <vt:lpstr>IQ - Healthier Homes</vt:lpstr>
      <vt:lpstr>IQ - Electrification</vt:lpstr>
      <vt:lpstr>MF - Income Qualified</vt:lpstr>
      <vt:lpstr>MF - Market Rate</vt:lpstr>
      <vt:lpstr>MF - Public Housing</vt:lpstr>
      <vt:lpstr>MRSF - Midstream HVAC</vt:lpstr>
      <vt:lpstr>MRSF - Midstream HVAC ME</vt:lpstr>
      <vt:lpstr>MRSF - Home Efficiency</vt:lpstr>
      <vt:lpstr>Kits - School Kits</vt:lpstr>
      <vt:lpstr>Kits - JU School</vt:lpstr>
      <vt:lpstr>Kits - High School Innovation</vt:lpstr>
      <vt:lpstr>Kits - JU High School Innov.</vt:lpstr>
      <vt:lpstr>Kits - IQ Community Kits</vt:lpstr>
      <vt:lpstr>Kits - HEIQ Comm. Engag. Kit</vt:lpstr>
      <vt:lpstr>Kits - Mobile Homes</vt:lpstr>
      <vt:lpstr>RP - IQ (b-25)</vt:lpstr>
      <vt:lpstr>IQ - SF (b-25)</vt:lpstr>
      <vt:lpstr>IQ - CAA (b-25)</vt:lpstr>
      <vt:lpstr>IQ - SS (b-25)</vt:lpstr>
      <vt:lpstr>IQ - MHAS (b-25)</vt:lpstr>
      <vt:lpstr>IQ - Accessibility (b-25)</vt:lpstr>
      <vt:lpstr>MF - Income Qualified (b-25)</vt:lpstr>
      <vt:lpstr>MRSF - Home Efficiency (b-25)</vt:lpstr>
      <vt:lpstr>Standard - Core</vt:lpstr>
      <vt:lpstr>Standard - Online Store</vt:lpstr>
      <vt:lpstr>Standard - BOC</vt:lpstr>
      <vt:lpstr>Custom - Custom Incentives</vt:lpstr>
      <vt:lpstr>Custom - NCL</vt:lpstr>
      <vt:lpstr>RCx - VCx</vt:lpstr>
      <vt:lpstr>RCx - VSEM</vt:lpstr>
      <vt:lpstr>Streetlighting - MOSL</vt:lpstr>
      <vt:lpstr>Streetlighting - UOSL</vt:lpstr>
      <vt:lpstr>SB - SBDI</vt:lpstr>
      <vt:lpstr>SB - SBEP</vt:lpstr>
      <vt:lpstr>MS - Lighting</vt:lpstr>
      <vt:lpstr>MS - HVAC</vt:lpstr>
      <vt:lpstr>MS - Food Service</vt:lpstr>
      <vt:lpstr>MS - Carryover</vt:lpstr>
      <vt:lpstr>Standard (b-25)</vt:lpstr>
      <vt:lpstr>Custom (b-25)</vt:lpstr>
      <vt:lpstr>Small Business (b-25)</vt:lpstr>
      <vt:lpstr>Report Tables &gt;&gt;</vt:lpstr>
      <vt:lpstr>Portfolio</vt:lpstr>
      <vt:lpstr>Residential</vt:lpstr>
      <vt:lpstr>Business</vt:lpstr>
      <vt:lpstr>CPAS Visualization</vt:lpstr>
      <vt:lpstr>Portfolio CPAS - Initiatives</vt:lpstr>
      <vt:lpstr>Res Program CPAS by Init</vt:lpstr>
      <vt:lpstr>Business Program CPAS by Init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Zachary Ross</dc:creator>
  <cp:lastModifiedBy>Zach Ross</cp:lastModifiedBy>
  <dcterms:created xsi:type="dcterms:W3CDTF">2018-03-06T13:54:08Z</dcterms:created>
  <dcterms:modified xsi:type="dcterms:W3CDTF">2026-04-30T20:47:08Z</dcterms:modified>
</cp:coreProperties>
</file>